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gif" ContentType="image/gi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5.xml" ContentType="application/vnd.openxmlformats-officedocument.drawing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6.xml" ContentType="application/vnd.openxmlformats-officedocument.drawing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7.xml" ContentType="application/vnd.openxmlformats-officedocument.drawing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8.xml" ContentType="application/vnd.openxmlformats-officedocument.drawing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9.xml" ContentType="application/vnd.openxmlformats-officedocument.drawing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10.xml" ContentType="application/vnd.openxmlformats-officedocument.drawing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11.xml" ContentType="application/vnd.openxmlformats-officedocument.drawing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12.xml" ContentType="application/vnd.openxmlformats-officedocument.drawing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3.xml" ContentType="application/vnd.openxmlformats-officedocument.drawing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4.xml" ContentType="application/vnd.openxmlformats-officedocument.drawing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15.xml" ContentType="application/vnd.openxmlformats-officedocument.drawing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6.xml" ContentType="application/vnd.openxmlformats-officedocument.drawing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17.xml" ContentType="application/vnd.openxmlformats-officedocument.drawing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8.xml" ContentType="application/vnd.openxmlformats-officedocument.drawing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19.xml" ContentType="application/vnd.openxmlformats-officedocument.drawing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20.xml" ContentType="application/vnd.openxmlformats-officedocument.drawing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21.xml" ContentType="application/vnd.openxmlformats-officedocument.drawing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22.xml" ContentType="application/vnd.openxmlformats-officedocument.drawing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23.xml" ContentType="application/vnd.openxmlformats-officedocument.drawing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24.xml" ContentType="application/vnd.openxmlformats-officedocument.drawing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25.xml" ContentType="application/vnd.openxmlformats-officedocument.drawing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26.xml" ContentType="application/vnd.openxmlformats-officedocument.drawing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27.xml" ContentType="application/vnd.openxmlformats-officedocument.drawing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U:\Trading\"/>
    </mc:Choice>
  </mc:AlternateContent>
  <bookViews>
    <workbookView xWindow="0" yWindow="0" windowWidth="18360" windowHeight="11640" tabRatio="892" activeTab="2"/>
  </bookViews>
  <sheets>
    <sheet name="Balance" sheetId="38" r:id="rId1"/>
    <sheet name="CLOSED" sheetId="1" r:id="rId2"/>
    <sheet name="ACTIVE" sheetId="35" r:id="rId3"/>
    <sheet name="MRO" sheetId="25" state="hidden" r:id="rId4"/>
    <sheet name="CPN" sheetId="7" state="hidden" r:id="rId5"/>
    <sheet name="MU" sheetId="17" state="hidden" r:id="rId6"/>
    <sheet name="INTC" sheetId="13" state="hidden" r:id="rId7"/>
    <sheet name="HES" sheetId="10" state="hidden" r:id="rId8"/>
    <sheet name="UNP" sheetId="20" state="hidden" r:id="rId9"/>
    <sheet name="AA" sheetId="3" state="hidden" r:id="rId10"/>
    <sheet name="KATE" sheetId="5" state="hidden" r:id="rId11"/>
    <sheet name="KORS" sheetId="16" state="hidden" r:id="rId12"/>
    <sheet name="ALL" sheetId="22" state="hidden" r:id="rId13"/>
    <sheet name="NSC" sheetId="24" state="hidden" r:id="rId14"/>
    <sheet name="SCTY" sheetId="18" state="hidden" r:id="rId15"/>
    <sheet name="ATE" sheetId="14" state="hidden" r:id="rId16"/>
    <sheet name="AVGO" sheetId="15" state="hidden" r:id="rId17"/>
    <sheet name="DIS" sheetId="34" state="hidden" r:id="rId18"/>
    <sheet name="GILD" sheetId="31" state="hidden" r:id="rId19"/>
    <sheet name="WWD" sheetId="28" state="hidden" r:id="rId20"/>
    <sheet name="GM" sheetId="29" state="hidden" r:id="rId21"/>
    <sheet name="TKR" sheetId="32" state="hidden" r:id="rId22"/>
    <sheet name="ONCS" sheetId="39" state="hidden" r:id="rId23"/>
    <sheet name="UTX" sheetId="30" state="hidden" r:id="rId24"/>
    <sheet name="UNH" sheetId="26" state="hidden" r:id="rId25"/>
    <sheet name="BIIB" sheetId="33" state="hidden" r:id="rId26"/>
    <sheet name="AAVL" sheetId="8" state="hidden" r:id="rId27"/>
    <sheet name="BLUE" sheetId="4" state="hidden" r:id="rId28"/>
  </sheets>
  <functionGroups builtInGroupCount="18"/>
  <definedNames>
    <definedName name="_xlnm._FilterDatabase" localSheetId="2" hidden="1">ACTIVE!$E$1:$M$26</definedName>
    <definedName name="hp?s_AA_Historical_Prices_1" localSheetId="9">AA!$W$1:$AC$69</definedName>
    <definedName name="hp?s_AAVL" localSheetId="26">AAVL!$W$1:$AC$68</definedName>
    <definedName name="hp?s_ALL_Historical_Prices" localSheetId="12">ALL!$X$1:$AD$69</definedName>
    <definedName name="hp?s_ATE" localSheetId="15">ATE!$W$1:$AC$68</definedName>
    <definedName name="hp?s_AVGO" localSheetId="16">AVGO!$W$1:$AC$69</definedName>
    <definedName name="hp?s_BIIB" localSheetId="25">BIIB!$W$1:$AC$68</definedName>
    <definedName name="hp?s_BLUE" localSheetId="27">BLUE!$W$1:$AC$68</definedName>
    <definedName name="hp?s_CPN_Historical_Prices" localSheetId="4">CPN!$W$1:$AC$68</definedName>
    <definedName name="hp?s_DIS" localSheetId="17">DIS!$W$1:$AC$68</definedName>
    <definedName name="hp?s_GILD" localSheetId="18">GILD!$W$1:$AC$69</definedName>
    <definedName name="hp?s_GM" localSheetId="20">GM!$W$1:$AC$69</definedName>
    <definedName name="hp?s_HES" localSheetId="7">HES!$W$1:$AC$69</definedName>
    <definedName name="hp?s_INTC_Historical_Prices" localSheetId="6">INTC!$V$1:$AB$69</definedName>
    <definedName name="hp?s_KATE" localSheetId="10">KATE!$W$1:$AC$68</definedName>
    <definedName name="hp?s_KORS" localSheetId="11">KORS!$W$1:$AC$68</definedName>
    <definedName name="hp?s_MRO" localSheetId="3">MRO!$W$1:$AC$69</definedName>
    <definedName name="hp?s_MU" localSheetId="5">MU!$W$1:$AC$68</definedName>
    <definedName name="hp?s_NSC" localSheetId="13">NSC!$W$1:$AC$69</definedName>
    <definedName name="hp?s_ONCS" localSheetId="22">ONCS!$W$1:$AC$68</definedName>
    <definedName name="hp?s_SCTY" localSheetId="14">SCTY!$W$1:$AC$68</definedName>
    <definedName name="hp?s_TKR" localSheetId="21">TKR!$W$1:$AC$69</definedName>
    <definedName name="hp?s_UNH" localSheetId="24">UNH!$W$1:$AC$69</definedName>
    <definedName name="hp?s_UNP" localSheetId="8">UNP!$W$1:$AC$69</definedName>
    <definedName name="hp?s_UTX" localSheetId="23">UTX!$W$1:$AC$70</definedName>
    <definedName name="hp?s_WWD" localSheetId="19">WWD!$W$1:$AC$69</definedName>
    <definedName name="PL" localSheetId="9">AA!$Q$7</definedName>
    <definedName name="PL" localSheetId="26">AAVL!$Q$7</definedName>
    <definedName name="PL" localSheetId="3">MRO!$Q$7</definedName>
    <definedName name="PL">AAVL!$Q$7</definedName>
    <definedName name="q?s_aa_ql_1" localSheetId="9">AA!$T$40:$U$55</definedName>
    <definedName name="q?s_AAVL" localSheetId="26">AAVL!$T$41:$U$56</definedName>
    <definedName name="q?s_ALL" localSheetId="12">ALL!$T$36:$U$51</definedName>
    <definedName name="q?s_ATE" localSheetId="15">ATE!$T$38:$U$53</definedName>
    <definedName name="q?s_AVGO" localSheetId="16">AVGO!$T$42:$U$57</definedName>
    <definedName name="q?s_BIIB" localSheetId="25">BIIB!$T$43:$U$58</definedName>
    <definedName name="q?s_BLUE" localSheetId="27">BLUE!$T$43:$U$58</definedName>
    <definedName name="q?s_CPN" localSheetId="4">CPN!$T$47:$U$62</definedName>
    <definedName name="q?s_DIS" localSheetId="17">DIS!$T$41:$U$56</definedName>
    <definedName name="q?s_GILD" localSheetId="18">GILD!$T$43:$U$58</definedName>
    <definedName name="q?s_GM" localSheetId="20">GM!$T$42:$U$57</definedName>
    <definedName name="q?s_HES" localSheetId="7">HES!$T$45:$U$60</definedName>
    <definedName name="q?s_INTC" localSheetId="6">INTC!$S$41:$T$56</definedName>
    <definedName name="q?s_KATE" localSheetId="10">KATE!$T$45:$U$60</definedName>
    <definedName name="q?s_KORS" localSheetId="11">KORS!$T$47:$U$62</definedName>
    <definedName name="q?s_MRO" localSheetId="3">MRO!$T$51:$U$66</definedName>
    <definedName name="q?s_MU" localSheetId="5">MU!$T$45:$U$60</definedName>
    <definedName name="q?s_nsc" localSheetId="13">NSC!$T$43:$U$58</definedName>
    <definedName name="q?s_NSC" localSheetId="8">UNP!$T$47:$U$62</definedName>
    <definedName name="q?s_ONCS" localSheetId="22">ONCS!$T$32:$U$47</definedName>
    <definedName name="q?s_SCTY" localSheetId="14">SCTY!$T$43:$U$58</definedName>
    <definedName name="q?s_TKR" localSheetId="21">TKR!$T$46:$U$61</definedName>
    <definedName name="q?s_UNH" localSheetId="24">UNH!$T$42:$U$57</definedName>
    <definedName name="q?s_UTX" localSheetId="23">UTX!$T$40:$U$55</definedName>
    <definedName name="q?s_WWD" localSheetId="19">WWD!$T$43:$U$58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L8" i="35" l="1"/>
  <c r="L3" i="35"/>
  <c r="L7" i="35"/>
  <c r="L23" i="35"/>
  <c r="L25" i="35"/>
  <c r="L20" i="35"/>
  <c r="L22" i="35"/>
  <c r="L12" i="35"/>
  <c r="L26" i="35"/>
  <c r="L11" i="35"/>
  <c r="L10" i="35"/>
  <c r="L6" i="35"/>
  <c r="L5" i="35"/>
  <c r="L21" i="35"/>
  <c r="L19" i="35"/>
  <c r="L4" i="35"/>
  <c r="L16" i="35"/>
  <c r="L15" i="35"/>
  <c r="L2" i="35"/>
  <c r="L24" i="35"/>
  <c r="L13" i="35"/>
  <c r="L14" i="35"/>
  <c r="L18" i="35"/>
  <c r="L9" i="35"/>
  <c r="L17" i="35"/>
  <c r="K23" i="25" l="1"/>
  <c r="D62" i="38"/>
  <c r="E62" i="38"/>
  <c r="H62" i="38"/>
  <c r="I62" i="38" s="1"/>
  <c r="L62" i="38" s="1"/>
  <c r="J62" i="38"/>
  <c r="K62" i="38" s="1"/>
  <c r="F58" i="17" l="1"/>
  <c r="D61" i="38" l="1"/>
  <c r="E61" i="38"/>
  <c r="H61" i="38"/>
  <c r="I61" i="38" s="1"/>
  <c r="J61" i="38"/>
  <c r="K61" i="38" s="1"/>
  <c r="F56" i="17"/>
  <c r="L61" i="38" l="1"/>
  <c r="N3" i="38"/>
  <c r="F47" i="25" l="1"/>
  <c r="C47" i="25"/>
  <c r="D60" i="38"/>
  <c r="E60" i="38"/>
  <c r="K16" i="16"/>
  <c r="H16" i="16"/>
  <c r="K14" i="15"/>
  <c r="H14" i="15"/>
  <c r="F40" i="7"/>
  <c r="F43" i="25"/>
  <c r="J60" i="38"/>
  <c r="K60" i="38" s="1"/>
  <c r="F42" i="25"/>
  <c r="G28" i="4"/>
  <c r="G29" i="4"/>
  <c r="G30" i="4"/>
  <c r="G31" i="4"/>
  <c r="G32" i="4"/>
  <c r="G27" i="4"/>
  <c r="F19" i="4"/>
  <c r="K11" i="4"/>
  <c r="K15" i="17"/>
  <c r="H60" i="38"/>
  <c r="I60" i="38" s="1"/>
  <c r="L60" i="38" s="1"/>
  <c r="C29" i="3"/>
  <c r="F41" i="25"/>
  <c r="K6" i="15"/>
  <c r="K7" i="16"/>
  <c r="F39" i="7"/>
  <c r="C43" i="7" l="1"/>
  <c r="F43" i="7"/>
  <c r="F38" i="7"/>
  <c r="C58" i="17"/>
  <c r="F55" i="17"/>
  <c r="F54" i="17"/>
  <c r="F53" i="17"/>
  <c r="K5" i="16"/>
  <c r="K6" i="16"/>
  <c r="C22" i="4"/>
  <c r="F22" i="4"/>
  <c r="F18" i="4"/>
  <c r="D59" i="38"/>
  <c r="E59" i="38"/>
  <c r="H59" i="38"/>
  <c r="I59" i="38"/>
  <c r="L59" i="38" s="1"/>
  <c r="J59" i="38"/>
  <c r="K59" i="38"/>
  <c r="L5" i="38" l="1"/>
  <c r="L6" i="38"/>
  <c r="L7" i="38"/>
  <c r="L8" i="38"/>
  <c r="L9" i="38"/>
  <c r="L10" i="38"/>
  <c r="L11" i="38"/>
  <c r="L12" i="38"/>
  <c r="L13" i="38"/>
  <c r="L14" i="38"/>
  <c r="L15" i="38"/>
  <c r="L16" i="38"/>
  <c r="L17" i="38"/>
  <c r="L18" i="38"/>
  <c r="L19" i="38"/>
  <c r="L20" i="38"/>
  <c r="L21" i="38"/>
  <c r="L22" i="38"/>
  <c r="L23" i="38"/>
  <c r="L24" i="38"/>
  <c r="L25" i="38"/>
  <c r="L26" i="38"/>
  <c r="L27" i="38"/>
  <c r="L28" i="38"/>
  <c r="L29" i="38"/>
  <c r="L30" i="38"/>
  <c r="L31" i="38"/>
  <c r="L32" i="38"/>
  <c r="L33" i="38"/>
  <c r="L34" i="38"/>
  <c r="L35" i="38"/>
  <c r="L36" i="38"/>
  <c r="L37" i="38"/>
  <c r="L38" i="38"/>
  <c r="L39" i="38"/>
  <c r="L40" i="38"/>
  <c r="L41" i="38"/>
  <c r="L42" i="38"/>
  <c r="L43" i="38"/>
  <c r="L44" i="38"/>
  <c r="L45" i="38"/>
  <c r="L46" i="38"/>
  <c r="L47" i="38"/>
  <c r="L48" i="38"/>
  <c r="L49" i="38"/>
  <c r="L50" i="38"/>
  <c r="L51" i="38"/>
  <c r="L52" i="38"/>
  <c r="L53" i="38"/>
  <c r="L54" i="38"/>
  <c r="L55" i="38"/>
  <c r="L56" i="38"/>
  <c r="L57" i="38"/>
  <c r="L58" i="38"/>
  <c r="L4" i="38"/>
  <c r="L3" i="38"/>
  <c r="H58" i="38"/>
  <c r="I58" i="38" s="1"/>
  <c r="J58" i="38"/>
  <c r="K58" i="38"/>
  <c r="K5" i="18" l="1"/>
  <c r="C16" i="16"/>
  <c r="H58" i="17"/>
  <c r="K4" i="16"/>
  <c r="F52" i="17"/>
  <c r="F51" i="17"/>
  <c r="F14" i="18"/>
  <c r="F18" i="18" s="1"/>
  <c r="C18" i="18"/>
  <c r="D58" i="38"/>
  <c r="E58" i="38"/>
  <c r="K12" i="10" l="1"/>
  <c r="H29" i="3"/>
  <c r="H12" i="22"/>
  <c r="K58" i="17"/>
  <c r="K14" i="17"/>
  <c r="K13" i="17"/>
  <c r="K3" i="32"/>
  <c r="K5" i="22"/>
  <c r="F25" i="3"/>
  <c r="K9" i="3"/>
  <c r="F13" i="18"/>
  <c r="K4" i="18"/>
  <c r="F13" i="33"/>
  <c r="H57" i="38"/>
  <c r="I57" i="38" s="1"/>
  <c r="J57" i="38"/>
  <c r="K57" i="38" s="1"/>
  <c r="D57" i="38"/>
  <c r="E57" i="38"/>
  <c r="K22" i="4" l="1"/>
  <c r="H22" i="4"/>
  <c r="K10" i="4"/>
  <c r="K6" i="33"/>
  <c r="K22" i="25"/>
  <c r="F40" i="25"/>
  <c r="Q7" i="28"/>
  <c r="Q3" i="28"/>
  <c r="K2" i="28"/>
  <c r="F10" i="22"/>
  <c r="D56" i="38"/>
  <c r="E56" i="38"/>
  <c r="H56" i="38"/>
  <c r="I56" i="38" s="1"/>
  <c r="J56" i="38"/>
  <c r="K56" i="38" s="1"/>
  <c r="F16" i="25" l="1"/>
  <c r="F17" i="25"/>
  <c r="F18" i="25"/>
  <c r="F19" i="25"/>
  <c r="F20" i="25"/>
  <c r="F21" i="25"/>
  <c r="F22" i="25"/>
  <c r="F23" i="25"/>
  <c r="F24" i="25"/>
  <c r="F25" i="25"/>
  <c r="F26" i="25"/>
  <c r="F27" i="25"/>
  <c r="F28" i="25"/>
  <c r="F29" i="25"/>
  <c r="F30" i="25"/>
  <c r="F31" i="25"/>
  <c r="F32" i="25"/>
  <c r="F33" i="25"/>
  <c r="F34" i="25"/>
  <c r="F35" i="25"/>
  <c r="F36" i="25"/>
  <c r="F37" i="25"/>
  <c r="F38" i="25"/>
  <c r="F39" i="25"/>
  <c r="F37" i="7"/>
  <c r="K16" i="25"/>
  <c r="K21" i="25"/>
  <c r="H55" i="38"/>
  <c r="I55" i="38"/>
  <c r="J55" i="38"/>
  <c r="K55" i="38"/>
  <c r="D55" i="38"/>
  <c r="E55" i="38"/>
  <c r="H54" i="38" l="1"/>
  <c r="I54" i="38" s="1"/>
  <c r="J54" i="38"/>
  <c r="K54" i="38" s="1"/>
  <c r="D54" i="38"/>
  <c r="E54" i="38"/>
  <c r="F2" i="18"/>
  <c r="F3" i="18"/>
  <c r="F4" i="18"/>
  <c r="F5" i="18"/>
  <c r="F6" i="18"/>
  <c r="F7" i="18"/>
  <c r="F8" i="18"/>
  <c r="F9" i="18"/>
  <c r="F10" i="18"/>
  <c r="F11" i="18"/>
  <c r="F12" i="18"/>
  <c r="F50" i="17"/>
  <c r="H53" i="38" l="1"/>
  <c r="H30" i="10"/>
  <c r="F30" i="10"/>
  <c r="C30" i="10"/>
  <c r="F49" i="17"/>
  <c r="F3" i="17"/>
  <c r="F4" i="17"/>
  <c r="F5" i="17"/>
  <c r="F6" i="17"/>
  <c r="F7" i="17"/>
  <c r="F8" i="17"/>
  <c r="F9" i="17"/>
  <c r="F10" i="17"/>
  <c r="F11" i="17"/>
  <c r="F12" i="17"/>
  <c r="F13" i="17"/>
  <c r="F14" i="17"/>
  <c r="F15" i="17"/>
  <c r="F16" i="17"/>
  <c r="F17" i="17"/>
  <c r="F18" i="17"/>
  <c r="F19" i="17"/>
  <c r="F20" i="17"/>
  <c r="F21" i="17"/>
  <c r="F22" i="17"/>
  <c r="F23" i="17"/>
  <c r="F24" i="17"/>
  <c r="F25" i="17"/>
  <c r="F26" i="17"/>
  <c r="F27" i="17"/>
  <c r="F28" i="17"/>
  <c r="F29" i="17"/>
  <c r="F30" i="17"/>
  <c r="F31" i="17"/>
  <c r="F32" i="17"/>
  <c r="F33" i="17"/>
  <c r="F34" i="17"/>
  <c r="F35" i="17"/>
  <c r="F36" i="17"/>
  <c r="F37" i="17"/>
  <c r="F38" i="17"/>
  <c r="F39" i="17"/>
  <c r="F40" i="17"/>
  <c r="F41" i="17"/>
  <c r="F42" i="17"/>
  <c r="F43" i="17"/>
  <c r="F44" i="17"/>
  <c r="F45" i="17"/>
  <c r="F46" i="17"/>
  <c r="F47" i="17"/>
  <c r="F48" i="17"/>
  <c r="F2" i="17"/>
  <c r="K12" i="17"/>
  <c r="D53" i="38"/>
  <c r="E53" i="38"/>
  <c r="I53" i="38"/>
  <c r="J53" i="38"/>
  <c r="K53" i="38" s="1"/>
  <c r="F24" i="3"/>
  <c r="K8" i="3"/>
  <c r="K2" i="32"/>
  <c r="H9" i="24"/>
  <c r="C9" i="24"/>
  <c r="K2" i="24"/>
  <c r="K9" i="24" s="1"/>
  <c r="F3" i="4"/>
  <c r="F4" i="4"/>
  <c r="F5" i="4"/>
  <c r="F6" i="4"/>
  <c r="F7" i="4"/>
  <c r="F8" i="4"/>
  <c r="F9" i="4"/>
  <c r="F10" i="4"/>
  <c r="F11" i="4"/>
  <c r="F12" i="4"/>
  <c r="F13" i="4"/>
  <c r="F14" i="4"/>
  <c r="F15" i="4"/>
  <c r="F16" i="4"/>
  <c r="F17" i="4"/>
  <c r="F2" i="4"/>
  <c r="F26" i="10"/>
  <c r="F25" i="10"/>
  <c r="K9" i="4" l="1"/>
  <c r="K15" i="33"/>
  <c r="H15" i="33"/>
  <c r="K5" i="33"/>
  <c r="H52" i="38"/>
  <c r="I52" i="38" s="1"/>
  <c r="J52" i="38"/>
  <c r="K52" i="38" s="1"/>
  <c r="D52" i="38"/>
  <c r="E52" i="38"/>
  <c r="F3" i="3" l="1"/>
  <c r="F4" i="3"/>
  <c r="F5" i="3"/>
  <c r="F6" i="3"/>
  <c r="F7" i="3"/>
  <c r="F8" i="3"/>
  <c r="F9" i="3"/>
  <c r="F10" i="3"/>
  <c r="F11" i="3"/>
  <c r="F12" i="3"/>
  <c r="F13" i="3"/>
  <c r="F14" i="3"/>
  <c r="F15" i="3"/>
  <c r="F16" i="3"/>
  <c r="F17" i="3"/>
  <c r="F18" i="3"/>
  <c r="F19" i="3"/>
  <c r="F20" i="3"/>
  <c r="F21" i="3"/>
  <c r="F22" i="3"/>
  <c r="F23" i="3"/>
  <c r="F2" i="3"/>
  <c r="N2" i="38"/>
  <c r="N169" i="1" s="1"/>
  <c r="H51" i="38"/>
  <c r="I51" i="38" s="1"/>
  <c r="J51" i="38"/>
  <c r="K51" i="38" s="1"/>
  <c r="D51" i="38"/>
  <c r="E51" i="38"/>
  <c r="F29" i="3" l="1"/>
  <c r="C23" i="13"/>
  <c r="F16" i="16" l="1"/>
  <c r="H50" i="38" l="1"/>
  <c r="I50" i="38" s="1"/>
  <c r="D50" i="38"/>
  <c r="E50" i="38"/>
  <c r="J50" i="38"/>
  <c r="K50" i="38" s="1"/>
  <c r="K8" i="4"/>
  <c r="H49" i="38"/>
  <c r="I49" i="38"/>
  <c r="J49" i="38"/>
  <c r="K49" i="38"/>
  <c r="D49" i="38"/>
  <c r="E49" i="38"/>
  <c r="K7" i="3"/>
  <c r="K9" i="13"/>
  <c r="Q3" i="34"/>
  <c r="K2" i="34"/>
  <c r="K3" i="30"/>
  <c r="K2" i="30"/>
  <c r="Q7" i="20"/>
  <c r="Q3" i="20"/>
  <c r="K4" i="20"/>
  <c r="K11" i="10"/>
  <c r="D48" i="38" l="1"/>
  <c r="E48" i="38"/>
  <c r="H48" i="38"/>
  <c r="I48" i="38" s="1"/>
  <c r="J48" i="38"/>
  <c r="K48" i="38" s="1"/>
  <c r="K4" i="33"/>
  <c r="F36" i="7"/>
  <c r="K20" i="25" l="1"/>
  <c r="D47" i="38"/>
  <c r="E47" i="38"/>
  <c r="H47" i="38"/>
  <c r="I47" i="38" s="1"/>
  <c r="J47" i="38"/>
  <c r="K47" i="38" s="1"/>
  <c r="H23" i="13" l="1"/>
  <c r="K8" i="13"/>
  <c r="K18" i="18"/>
  <c r="H18" i="18"/>
  <c r="D46" i="38"/>
  <c r="E46" i="38"/>
  <c r="H46" i="38"/>
  <c r="I46" i="38" s="1"/>
  <c r="J46" i="38"/>
  <c r="K46" i="38" s="1"/>
  <c r="H47" i="25" l="1"/>
  <c r="H45" i="38"/>
  <c r="I45" i="38" s="1"/>
  <c r="J45" i="38"/>
  <c r="K45" i="38" s="1"/>
  <c r="F12" i="16"/>
  <c r="F11" i="16"/>
  <c r="F7" i="32"/>
  <c r="D45" i="38"/>
  <c r="E45" i="38"/>
  <c r="H44" i="38" l="1"/>
  <c r="I44" i="38" s="1"/>
  <c r="J44" i="38"/>
  <c r="K44" i="38" s="1"/>
  <c r="D44" i="38"/>
  <c r="E44" i="38"/>
  <c r="K19" i="25" l="1"/>
  <c r="F35" i="7"/>
  <c r="K10" i="10"/>
  <c r="J43" i="38" l="1"/>
  <c r="K43" i="38" s="1"/>
  <c r="K7" i="13"/>
  <c r="H43" i="38"/>
  <c r="I43" i="38" s="1"/>
  <c r="D43" i="38"/>
  <c r="E43" i="38"/>
  <c r="K11" i="17"/>
  <c r="H42" i="38" l="1"/>
  <c r="I42" i="38" s="1"/>
  <c r="J42" i="38"/>
  <c r="K42" i="38" s="1"/>
  <c r="D42" i="38"/>
  <c r="E42" i="38"/>
  <c r="F15" i="33"/>
  <c r="C15" i="33"/>
  <c r="F12" i="33"/>
  <c r="F11" i="33"/>
  <c r="F18" i="13"/>
  <c r="F17" i="13"/>
  <c r="F16" i="13"/>
  <c r="F15" i="13"/>
  <c r="F24" i="10" l="1"/>
  <c r="F23" i="10"/>
  <c r="F10" i="16"/>
  <c r="F34" i="7"/>
  <c r="H6" i="26"/>
  <c r="K6" i="26"/>
  <c r="M6" i="26"/>
  <c r="K2" i="26"/>
  <c r="D41" i="38"/>
  <c r="D21" i="38"/>
  <c r="D22" i="38"/>
  <c r="D23" i="38"/>
  <c r="D24" i="38"/>
  <c r="D25" i="38"/>
  <c r="D26" i="38"/>
  <c r="D27" i="38"/>
  <c r="D28" i="38"/>
  <c r="D29" i="38"/>
  <c r="D30" i="38"/>
  <c r="D31" i="38"/>
  <c r="D32" i="38"/>
  <c r="D33" i="38"/>
  <c r="D34" i="38"/>
  <c r="D35" i="38"/>
  <c r="D36" i="38"/>
  <c r="D37" i="38"/>
  <c r="D38" i="38"/>
  <c r="D39" i="38"/>
  <c r="D40" i="38"/>
  <c r="E41" i="38"/>
  <c r="H41" i="38"/>
  <c r="I41" i="38" s="1"/>
  <c r="J41" i="38"/>
  <c r="K41" i="38" s="1"/>
  <c r="H40" i="38" l="1"/>
  <c r="I40" i="38" s="1"/>
  <c r="E40" i="38"/>
  <c r="J40" i="38"/>
  <c r="K40" i="38" s="1"/>
  <c r="F33" i="7"/>
  <c r="F10" i="33"/>
  <c r="K9" i="10" l="1"/>
  <c r="K6" i="13"/>
  <c r="K8" i="7"/>
  <c r="H39" i="38"/>
  <c r="I39" i="38" s="1"/>
  <c r="J39" i="38"/>
  <c r="K39" i="38" s="1"/>
  <c r="E39" i="38"/>
  <c r="K2" i="39"/>
  <c r="K10" i="17"/>
  <c r="M136" i="1" l="1"/>
  <c r="H136" i="1"/>
  <c r="C136" i="1"/>
  <c r="K135" i="1"/>
  <c r="F135" i="1"/>
  <c r="K134" i="1"/>
  <c r="F134" i="1"/>
  <c r="F7" i="33"/>
  <c r="K136" i="1" l="1"/>
  <c r="F136" i="1"/>
  <c r="N136" i="1" s="1"/>
  <c r="O136" i="1" s="1"/>
  <c r="K3" i="33"/>
  <c r="M14" i="15"/>
  <c r="F14" i="15"/>
  <c r="K5" i="15"/>
  <c r="H38" i="38"/>
  <c r="I38" i="38" s="1"/>
  <c r="J38" i="38"/>
  <c r="K38" i="38" s="1"/>
  <c r="E38" i="38"/>
  <c r="C6" i="26" l="1"/>
  <c r="F6" i="26"/>
  <c r="F4" i="26"/>
  <c r="F12" i="15"/>
  <c r="C14" i="15"/>
  <c r="F9" i="15"/>
  <c r="F10" i="15"/>
  <c r="F11" i="15"/>
  <c r="F5" i="33"/>
  <c r="F6" i="33"/>
  <c r="F8" i="33"/>
  <c r="F9" i="33"/>
  <c r="F4" i="33"/>
  <c r="E4" i="38"/>
  <c r="E5" i="38"/>
  <c r="E6" i="38"/>
  <c r="E7" i="38"/>
  <c r="E8" i="38"/>
  <c r="E9" i="38"/>
  <c r="E10" i="38"/>
  <c r="E11" i="38"/>
  <c r="E12" i="38"/>
  <c r="E13" i="38"/>
  <c r="E14" i="38"/>
  <c r="E15" i="38"/>
  <c r="E16" i="38"/>
  <c r="E17" i="38"/>
  <c r="E18" i="38"/>
  <c r="E19" i="38"/>
  <c r="E20" i="38"/>
  <c r="E21" i="38"/>
  <c r="E22" i="38"/>
  <c r="E23" i="38"/>
  <c r="E24" i="38"/>
  <c r="E25" i="38"/>
  <c r="E26" i="38"/>
  <c r="E27" i="38"/>
  <c r="E28" i="38"/>
  <c r="E29" i="38"/>
  <c r="E30" i="38"/>
  <c r="E31" i="38"/>
  <c r="E32" i="38"/>
  <c r="E33" i="38"/>
  <c r="E34" i="38"/>
  <c r="E35" i="38"/>
  <c r="E36" i="38"/>
  <c r="E37" i="38"/>
  <c r="E3" i="38"/>
  <c r="H37" i="38"/>
  <c r="I37" i="38" s="1"/>
  <c r="J37" i="38"/>
  <c r="K37" i="38" s="1"/>
  <c r="Q7" i="5" l="1"/>
  <c r="Q3" i="5"/>
  <c r="K5" i="5"/>
  <c r="K9" i="17"/>
  <c r="K7" i="7"/>
  <c r="F32" i="7"/>
  <c r="K5" i="3"/>
  <c r="K6" i="3"/>
  <c r="K18" i="25"/>
  <c r="H36" i="38"/>
  <c r="I36" i="38" s="1"/>
  <c r="J36" i="38"/>
  <c r="K36" i="38" s="1"/>
  <c r="AD3" i="28" l="1"/>
  <c r="AE3" i="28"/>
  <c r="AD4" i="28"/>
  <c r="AE4" i="28"/>
  <c r="AD5" i="28"/>
  <c r="AE5" i="28"/>
  <c r="AD6" i="28"/>
  <c r="AE6" i="28"/>
  <c r="AD7" i="28"/>
  <c r="AE7" i="28"/>
  <c r="AD8" i="28"/>
  <c r="AE8" i="28"/>
  <c r="AD9" i="28"/>
  <c r="AE9" i="28"/>
  <c r="AD10" i="28"/>
  <c r="AE10" i="28"/>
  <c r="AD11" i="28"/>
  <c r="AE11" i="28"/>
  <c r="AD12" i="28"/>
  <c r="AE12" i="28"/>
  <c r="AD13" i="28"/>
  <c r="AE13" i="28"/>
  <c r="AD14" i="28"/>
  <c r="AE14" i="28"/>
  <c r="AD15" i="28"/>
  <c r="AE15" i="28"/>
  <c r="AD16" i="28"/>
  <c r="AE16" i="28"/>
  <c r="AD17" i="28"/>
  <c r="AE17" i="28"/>
  <c r="AD18" i="28"/>
  <c r="AE18" i="28"/>
  <c r="AD19" i="28"/>
  <c r="AE19" i="28"/>
  <c r="AD20" i="28"/>
  <c r="AE20" i="28"/>
  <c r="AD21" i="28"/>
  <c r="AE21" i="28"/>
  <c r="AD22" i="28"/>
  <c r="AE22" i="28"/>
  <c r="AD23" i="28"/>
  <c r="AE23" i="28"/>
  <c r="AD24" i="28"/>
  <c r="AE24" i="28"/>
  <c r="AD25" i="28"/>
  <c r="AE25" i="28"/>
  <c r="AD26" i="28"/>
  <c r="AE26" i="28"/>
  <c r="AD27" i="28"/>
  <c r="AE27" i="28"/>
  <c r="AD28" i="28"/>
  <c r="AE28" i="28"/>
  <c r="AD29" i="28"/>
  <c r="AE29" i="28"/>
  <c r="AD30" i="28"/>
  <c r="AE30" i="28"/>
  <c r="AD31" i="28"/>
  <c r="AE31" i="28"/>
  <c r="AD32" i="28"/>
  <c r="AE32" i="28"/>
  <c r="AD33" i="28"/>
  <c r="AE33" i="28"/>
  <c r="AD34" i="28"/>
  <c r="AE34" i="28"/>
  <c r="AD35" i="28"/>
  <c r="AE35" i="28"/>
  <c r="AD36" i="28"/>
  <c r="AE36" i="28"/>
  <c r="AD37" i="28"/>
  <c r="AE37" i="28"/>
  <c r="AD38" i="28"/>
  <c r="AE38" i="28"/>
  <c r="AD39" i="28"/>
  <c r="AE39" i="28"/>
  <c r="AD40" i="28"/>
  <c r="AE40" i="28"/>
  <c r="AD41" i="28"/>
  <c r="AE41" i="28"/>
  <c r="AD42" i="28"/>
  <c r="AE42" i="28"/>
  <c r="AD43" i="28"/>
  <c r="AE43" i="28"/>
  <c r="AD44" i="28"/>
  <c r="AE44" i="28"/>
  <c r="AD45" i="28"/>
  <c r="AE45" i="28"/>
  <c r="AD46" i="28"/>
  <c r="AE46" i="28"/>
  <c r="AD47" i="28"/>
  <c r="AE47" i="28"/>
  <c r="AD48" i="28"/>
  <c r="AE48" i="28"/>
  <c r="AD49" i="28"/>
  <c r="AE49" i="28"/>
  <c r="AD50" i="28"/>
  <c r="AE50" i="28"/>
  <c r="AD51" i="28"/>
  <c r="AE51" i="28"/>
  <c r="AD52" i="28"/>
  <c r="AE52" i="28"/>
  <c r="AD53" i="28"/>
  <c r="AE53" i="28"/>
  <c r="AD54" i="28"/>
  <c r="AE54" i="28"/>
  <c r="AD55" i="28"/>
  <c r="AE55" i="28"/>
  <c r="AD56" i="28"/>
  <c r="AE56" i="28"/>
  <c r="AD57" i="28"/>
  <c r="AE57" i="28"/>
  <c r="AD58" i="28"/>
  <c r="AE58" i="28"/>
  <c r="AD59" i="28"/>
  <c r="AE59" i="28"/>
  <c r="AD60" i="28"/>
  <c r="AE60" i="28"/>
  <c r="AD61" i="28"/>
  <c r="AE61" i="28"/>
  <c r="AD62" i="28"/>
  <c r="AE62" i="28"/>
  <c r="AD63" i="28"/>
  <c r="AE63" i="28"/>
  <c r="AD64" i="28"/>
  <c r="AE64" i="28"/>
  <c r="AD65" i="28"/>
  <c r="AE65" i="28"/>
  <c r="AD66" i="28"/>
  <c r="AE66" i="28"/>
  <c r="AD67" i="28"/>
  <c r="AE67" i="28"/>
  <c r="AD68" i="28"/>
  <c r="AE68" i="28"/>
  <c r="AD69" i="28"/>
  <c r="AE69" i="28"/>
  <c r="AE2" i="28"/>
  <c r="AD2" i="28"/>
  <c r="AD3" i="30"/>
  <c r="AE3" i="30"/>
  <c r="AD4" i="30"/>
  <c r="AE4" i="30"/>
  <c r="AD5" i="30"/>
  <c r="AE5" i="30"/>
  <c r="AD6" i="30"/>
  <c r="AE6" i="30"/>
  <c r="AD7" i="30"/>
  <c r="AE7" i="30"/>
  <c r="AD8" i="30"/>
  <c r="AE8" i="30"/>
  <c r="AD9" i="30"/>
  <c r="AE9" i="30"/>
  <c r="AD10" i="30"/>
  <c r="AE10" i="30"/>
  <c r="AD11" i="30"/>
  <c r="AE11" i="30"/>
  <c r="AD12" i="30"/>
  <c r="AE12" i="30"/>
  <c r="AD13" i="30"/>
  <c r="AE13" i="30"/>
  <c r="AD14" i="30"/>
  <c r="AE14" i="30"/>
  <c r="AD15" i="30"/>
  <c r="AE15" i="30"/>
  <c r="AD16" i="30"/>
  <c r="AE16" i="30"/>
  <c r="AD17" i="30"/>
  <c r="AE17" i="30"/>
  <c r="AD18" i="30"/>
  <c r="AE18" i="30"/>
  <c r="AD19" i="30"/>
  <c r="AE19" i="30"/>
  <c r="AD20" i="30"/>
  <c r="AE20" i="30"/>
  <c r="AD21" i="30"/>
  <c r="AE21" i="30"/>
  <c r="AD22" i="30"/>
  <c r="AE22" i="30"/>
  <c r="AD23" i="30"/>
  <c r="AE23" i="30"/>
  <c r="AD24" i="30"/>
  <c r="AE24" i="30"/>
  <c r="AD25" i="30"/>
  <c r="AE25" i="30"/>
  <c r="AD26" i="30"/>
  <c r="AE26" i="30"/>
  <c r="AD27" i="30"/>
  <c r="AE27" i="30"/>
  <c r="AD28" i="30"/>
  <c r="AE28" i="30"/>
  <c r="AD29" i="30"/>
  <c r="AE29" i="30"/>
  <c r="AD30" i="30"/>
  <c r="AE30" i="30"/>
  <c r="AD31" i="30"/>
  <c r="AE31" i="30"/>
  <c r="AD32" i="30"/>
  <c r="AE32" i="30"/>
  <c r="AD33" i="30"/>
  <c r="AE33" i="30"/>
  <c r="AD34" i="30"/>
  <c r="AE34" i="30"/>
  <c r="AD35" i="30"/>
  <c r="AE35" i="30"/>
  <c r="AD36" i="30"/>
  <c r="AE36" i="30"/>
  <c r="AD37" i="30"/>
  <c r="AE37" i="30"/>
  <c r="AD38" i="30"/>
  <c r="AE38" i="30"/>
  <c r="AD39" i="30"/>
  <c r="AE39" i="30"/>
  <c r="AD40" i="30"/>
  <c r="AE40" i="30"/>
  <c r="AD41" i="30"/>
  <c r="AE41" i="30"/>
  <c r="AD42" i="30"/>
  <c r="AE42" i="30"/>
  <c r="AD43" i="30"/>
  <c r="AE43" i="30"/>
  <c r="AD44" i="30"/>
  <c r="AE44" i="30"/>
  <c r="AD45" i="30"/>
  <c r="AE45" i="30"/>
  <c r="AD46" i="30"/>
  <c r="AE46" i="30"/>
  <c r="AD47" i="30"/>
  <c r="AE47" i="30"/>
  <c r="AD48" i="30"/>
  <c r="AE48" i="30"/>
  <c r="AD49" i="30"/>
  <c r="AE49" i="30"/>
  <c r="AD50" i="30"/>
  <c r="AE50" i="30"/>
  <c r="AD51" i="30"/>
  <c r="AE51" i="30"/>
  <c r="AD52" i="30"/>
  <c r="AE52" i="30"/>
  <c r="AD53" i="30"/>
  <c r="AE53" i="30"/>
  <c r="AD54" i="30"/>
  <c r="AE54" i="30"/>
  <c r="AD55" i="30"/>
  <c r="AE55" i="30"/>
  <c r="AD56" i="30"/>
  <c r="AE56" i="30"/>
  <c r="AD57" i="30"/>
  <c r="AE57" i="30"/>
  <c r="AD58" i="30"/>
  <c r="AE58" i="30"/>
  <c r="AD59" i="30"/>
  <c r="AE59" i="30"/>
  <c r="AD60" i="30"/>
  <c r="AE60" i="30"/>
  <c r="AD61" i="30"/>
  <c r="AE61" i="30"/>
  <c r="AD62" i="30"/>
  <c r="AE62" i="30"/>
  <c r="AD63" i="30"/>
  <c r="AE63" i="30"/>
  <c r="AD64" i="30"/>
  <c r="AE64" i="30"/>
  <c r="AD65" i="30"/>
  <c r="AE65" i="30"/>
  <c r="AD66" i="30"/>
  <c r="AE66" i="30"/>
  <c r="AD67" i="30"/>
  <c r="AE67" i="30"/>
  <c r="AD68" i="30"/>
  <c r="AE68" i="30"/>
  <c r="AD69" i="30"/>
  <c r="AE69" i="30"/>
  <c r="AE2" i="30"/>
  <c r="AD2" i="30"/>
  <c r="P63" i="28" l="1"/>
  <c r="P62" i="28"/>
  <c r="P61" i="28"/>
  <c r="P60" i="28"/>
  <c r="P59" i="28"/>
  <c r="P58" i="28"/>
  <c r="P57" i="28"/>
  <c r="P56" i="28"/>
  <c r="P55" i="28"/>
  <c r="P54" i="28"/>
  <c r="P53" i="28"/>
  <c r="P52" i="28"/>
  <c r="P51" i="28"/>
  <c r="P50" i="28"/>
  <c r="P49" i="28"/>
  <c r="P48" i="28"/>
  <c r="P47" i="28"/>
  <c r="P46" i="28"/>
  <c r="P45" i="28"/>
  <c r="P44" i="28"/>
  <c r="P43" i="28"/>
  <c r="AD3" i="26"/>
  <c r="AE3" i="26"/>
  <c r="AD4" i="26"/>
  <c r="AE4" i="26"/>
  <c r="AD5" i="26"/>
  <c r="AE5" i="26"/>
  <c r="AD6" i="26"/>
  <c r="AE6" i="26"/>
  <c r="AD7" i="26"/>
  <c r="AE7" i="26"/>
  <c r="AD8" i="26"/>
  <c r="AE8" i="26"/>
  <c r="AD9" i="26"/>
  <c r="AE9" i="26"/>
  <c r="AD10" i="26"/>
  <c r="AE10" i="26"/>
  <c r="AD11" i="26"/>
  <c r="AE11" i="26"/>
  <c r="AD12" i="26"/>
  <c r="AE12" i="26"/>
  <c r="AD13" i="26"/>
  <c r="AE13" i="26"/>
  <c r="AD14" i="26"/>
  <c r="AE14" i="26"/>
  <c r="AD15" i="26"/>
  <c r="AE15" i="26"/>
  <c r="AD16" i="26"/>
  <c r="AE16" i="26"/>
  <c r="AD17" i="26"/>
  <c r="AE17" i="26"/>
  <c r="AD18" i="26"/>
  <c r="AE18" i="26"/>
  <c r="AD19" i="26"/>
  <c r="AE19" i="26"/>
  <c r="AD20" i="26"/>
  <c r="AE20" i="26"/>
  <c r="AD21" i="26"/>
  <c r="AE21" i="26"/>
  <c r="AD22" i="26"/>
  <c r="AE22" i="26"/>
  <c r="AD23" i="26"/>
  <c r="AE23" i="26"/>
  <c r="AD24" i="26"/>
  <c r="AE24" i="26"/>
  <c r="AD25" i="26"/>
  <c r="AE25" i="26"/>
  <c r="AD26" i="26"/>
  <c r="AE26" i="26"/>
  <c r="AD27" i="26"/>
  <c r="AE27" i="26"/>
  <c r="AD28" i="26"/>
  <c r="AE28" i="26"/>
  <c r="AD29" i="26"/>
  <c r="AE29" i="26"/>
  <c r="AD30" i="26"/>
  <c r="AE30" i="26"/>
  <c r="AD31" i="26"/>
  <c r="AE31" i="26"/>
  <c r="AD32" i="26"/>
  <c r="AE32" i="26"/>
  <c r="AD33" i="26"/>
  <c r="AE33" i="26"/>
  <c r="AD34" i="26"/>
  <c r="AE34" i="26"/>
  <c r="AD35" i="26"/>
  <c r="AE35" i="26"/>
  <c r="AD36" i="26"/>
  <c r="AE36" i="26"/>
  <c r="AD37" i="26"/>
  <c r="AE37" i="26"/>
  <c r="AD38" i="26"/>
  <c r="AE38" i="26"/>
  <c r="AD39" i="26"/>
  <c r="AE39" i="26"/>
  <c r="AD40" i="26"/>
  <c r="AE40" i="26"/>
  <c r="AD41" i="26"/>
  <c r="AE41" i="26"/>
  <c r="AD42" i="26"/>
  <c r="AE42" i="26"/>
  <c r="AD43" i="26"/>
  <c r="AE43" i="26"/>
  <c r="AD44" i="26"/>
  <c r="AE44" i="26"/>
  <c r="AD45" i="26"/>
  <c r="AE45" i="26"/>
  <c r="AD46" i="26"/>
  <c r="AE46" i="26"/>
  <c r="AD47" i="26"/>
  <c r="AE47" i="26"/>
  <c r="AD48" i="26"/>
  <c r="AE48" i="26"/>
  <c r="AD49" i="26"/>
  <c r="AE49" i="26"/>
  <c r="AD50" i="26"/>
  <c r="AE50" i="26"/>
  <c r="AD51" i="26"/>
  <c r="AE51" i="26"/>
  <c r="AD52" i="26"/>
  <c r="AE52" i="26"/>
  <c r="AD53" i="26"/>
  <c r="AE53" i="26"/>
  <c r="AD54" i="26"/>
  <c r="AE54" i="26"/>
  <c r="AD55" i="26"/>
  <c r="AE55" i="26"/>
  <c r="AD56" i="26"/>
  <c r="AE56" i="26"/>
  <c r="AD57" i="26"/>
  <c r="AE57" i="26"/>
  <c r="AD58" i="26"/>
  <c r="AE58" i="26"/>
  <c r="AD59" i="26"/>
  <c r="AE59" i="26"/>
  <c r="AD60" i="26"/>
  <c r="AE60" i="26"/>
  <c r="AD61" i="26"/>
  <c r="AE61" i="26"/>
  <c r="AD62" i="26"/>
  <c r="AE62" i="26"/>
  <c r="AD63" i="26"/>
  <c r="AE63" i="26"/>
  <c r="AD64" i="26"/>
  <c r="AE64" i="26"/>
  <c r="AD65" i="26"/>
  <c r="AE65" i="26"/>
  <c r="AD66" i="26"/>
  <c r="AE66" i="26"/>
  <c r="AD67" i="26"/>
  <c r="AE67" i="26"/>
  <c r="AD68" i="26"/>
  <c r="AE68" i="26"/>
  <c r="AD69" i="26"/>
  <c r="AE69" i="26"/>
  <c r="AE2" i="26"/>
  <c r="AD2" i="26"/>
  <c r="P62" i="26"/>
  <c r="P61" i="26"/>
  <c r="P60" i="26"/>
  <c r="P59" i="26"/>
  <c r="P58" i="26"/>
  <c r="P57" i="26"/>
  <c r="P56" i="26"/>
  <c r="P55" i="26"/>
  <c r="P54" i="26"/>
  <c r="P53" i="26"/>
  <c r="P52" i="26"/>
  <c r="P51" i="26"/>
  <c r="P50" i="26"/>
  <c r="P49" i="26"/>
  <c r="P48" i="26"/>
  <c r="P47" i="26"/>
  <c r="P46" i="26"/>
  <c r="P45" i="26"/>
  <c r="P44" i="26"/>
  <c r="P43" i="26"/>
  <c r="P42" i="26"/>
  <c r="AD3" i="18"/>
  <c r="AE3" i="18"/>
  <c r="AD4" i="18"/>
  <c r="AE4" i="18"/>
  <c r="AD5" i="18"/>
  <c r="AE5" i="18"/>
  <c r="AD6" i="18"/>
  <c r="AE6" i="18"/>
  <c r="AD7" i="18"/>
  <c r="AE7" i="18"/>
  <c r="AD8" i="18"/>
  <c r="AE8" i="18"/>
  <c r="AD9" i="18"/>
  <c r="AE9" i="18"/>
  <c r="AD10" i="18"/>
  <c r="AE10" i="18"/>
  <c r="AD11" i="18"/>
  <c r="AE11" i="18"/>
  <c r="AD12" i="18"/>
  <c r="AE12" i="18"/>
  <c r="AD13" i="18"/>
  <c r="AE13" i="18"/>
  <c r="AD14" i="18"/>
  <c r="AE14" i="18"/>
  <c r="AD15" i="18"/>
  <c r="AE15" i="18"/>
  <c r="AD16" i="18"/>
  <c r="AE16" i="18"/>
  <c r="AD17" i="18"/>
  <c r="AE17" i="18"/>
  <c r="AD18" i="18"/>
  <c r="AE18" i="18"/>
  <c r="AD19" i="18"/>
  <c r="AE19" i="18"/>
  <c r="AD20" i="18"/>
  <c r="AE20" i="18"/>
  <c r="AD21" i="18"/>
  <c r="AE21" i="18"/>
  <c r="AD22" i="18"/>
  <c r="AE22" i="18"/>
  <c r="AD23" i="18"/>
  <c r="AE23" i="18"/>
  <c r="AD24" i="18"/>
  <c r="AE24" i="18"/>
  <c r="AD25" i="18"/>
  <c r="AE25" i="18"/>
  <c r="AD26" i="18"/>
  <c r="AE26" i="18"/>
  <c r="AD27" i="18"/>
  <c r="AE27" i="18"/>
  <c r="AD28" i="18"/>
  <c r="AE28" i="18"/>
  <c r="AD29" i="18"/>
  <c r="AE29" i="18"/>
  <c r="AD30" i="18"/>
  <c r="AE30" i="18"/>
  <c r="AD31" i="18"/>
  <c r="AE31" i="18"/>
  <c r="AD32" i="18"/>
  <c r="AE32" i="18"/>
  <c r="AD33" i="18"/>
  <c r="AE33" i="18"/>
  <c r="AD34" i="18"/>
  <c r="AE34" i="18"/>
  <c r="AD35" i="18"/>
  <c r="AE35" i="18"/>
  <c r="AD36" i="18"/>
  <c r="AE36" i="18"/>
  <c r="AD37" i="18"/>
  <c r="AE37" i="18"/>
  <c r="AD38" i="18"/>
  <c r="AE38" i="18"/>
  <c r="AD39" i="18"/>
  <c r="AE39" i="18"/>
  <c r="AD40" i="18"/>
  <c r="AE40" i="18"/>
  <c r="AD41" i="18"/>
  <c r="AE41" i="18"/>
  <c r="AD42" i="18"/>
  <c r="AE42" i="18"/>
  <c r="AD43" i="18"/>
  <c r="AE43" i="18"/>
  <c r="AD44" i="18"/>
  <c r="AE44" i="18"/>
  <c r="AD45" i="18"/>
  <c r="AE45" i="18"/>
  <c r="AD46" i="18"/>
  <c r="AE46" i="18"/>
  <c r="AD47" i="18"/>
  <c r="AE47" i="18"/>
  <c r="AD48" i="18"/>
  <c r="AE48" i="18"/>
  <c r="AD49" i="18"/>
  <c r="AE49" i="18"/>
  <c r="AD50" i="18"/>
  <c r="AE50" i="18"/>
  <c r="AD51" i="18"/>
  <c r="AE51" i="18"/>
  <c r="AD52" i="18"/>
  <c r="AE52" i="18"/>
  <c r="AD53" i="18"/>
  <c r="AE53" i="18"/>
  <c r="AD54" i="18"/>
  <c r="AE54" i="18"/>
  <c r="AD55" i="18"/>
  <c r="AE55" i="18"/>
  <c r="AD56" i="18"/>
  <c r="AE56" i="18"/>
  <c r="AD57" i="18"/>
  <c r="AE57" i="18"/>
  <c r="AD58" i="18"/>
  <c r="AE58" i="18"/>
  <c r="AD59" i="18"/>
  <c r="AE59" i="18"/>
  <c r="AD60" i="18"/>
  <c r="AE60" i="18"/>
  <c r="AD61" i="18"/>
  <c r="AE61" i="18"/>
  <c r="AD62" i="18"/>
  <c r="AE62" i="18"/>
  <c r="AD63" i="18"/>
  <c r="AE63" i="18"/>
  <c r="AD64" i="18"/>
  <c r="AE64" i="18"/>
  <c r="AD65" i="18"/>
  <c r="AE65" i="18"/>
  <c r="AD66" i="18"/>
  <c r="AE66" i="18"/>
  <c r="AD67" i="18"/>
  <c r="AE67" i="18"/>
  <c r="AD68" i="18"/>
  <c r="AE68" i="18"/>
  <c r="AE2" i="18"/>
  <c r="AD2" i="18"/>
  <c r="P63" i="18"/>
  <c r="P62" i="18"/>
  <c r="P61" i="18"/>
  <c r="P60" i="18"/>
  <c r="P59" i="18"/>
  <c r="P58" i="18"/>
  <c r="P57" i="18"/>
  <c r="P56" i="18"/>
  <c r="P55" i="18"/>
  <c r="P54" i="18"/>
  <c r="P53" i="18"/>
  <c r="P52" i="18"/>
  <c r="P51" i="18"/>
  <c r="P50" i="18"/>
  <c r="P49" i="18"/>
  <c r="P48" i="18"/>
  <c r="P47" i="18"/>
  <c r="P46" i="18"/>
  <c r="P45" i="18"/>
  <c r="P44" i="18"/>
  <c r="P43" i="18"/>
  <c r="AD3" i="39"/>
  <c r="AE3" i="39"/>
  <c r="AD4" i="39"/>
  <c r="AE4" i="39"/>
  <c r="AD5" i="39"/>
  <c r="AE5" i="39"/>
  <c r="AD6" i="39"/>
  <c r="AE6" i="39"/>
  <c r="AD7" i="39"/>
  <c r="AE7" i="39"/>
  <c r="AD8" i="39"/>
  <c r="AE8" i="39"/>
  <c r="AD9" i="39"/>
  <c r="AE9" i="39"/>
  <c r="AD10" i="39"/>
  <c r="AE10" i="39"/>
  <c r="AD11" i="39"/>
  <c r="AE11" i="39"/>
  <c r="AD12" i="39"/>
  <c r="AE12" i="39"/>
  <c r="AD13" i="39"/>
  <c r="AE13" i="39"/>
  <c r="AD14" i="39"/>
  <c r="AE14" i="39"/>
  <c r="AD15" i="39"/>
  <c r="AE15" i="39"/>
  <c r="AD16" i="39"/>
  <c r="AE16" i="39"/>
  <c r="AD17" i="39"/>
  <c r="AE17" i="39"/>
  <c r="AD18" i="39"/>
  <c r="AE18" i="39"/>
  <c r="AD19" i="39"/>
  <c r="AE19" i="39"/>
  <c r="AD20" i="39"/>
  <c r="AE20" i="39"/>
  <c r="AD21" i="39"/>
  <c r="AE21" i="39"/>
  <c r="AD22" i="39"/>
  <c r="AE22" i="39"/>
  <c r="AD23" i="39"/>
  <c r="AE23" i="39"/>
  <c r="AD24" i="39"/>
  <c r="AE24" i="39"/>
  <c r="AD25" i="39"/>
  <c r="AE25" i="39"/>
  <c r="AD26" i="39"/>
  <c r="AE26" i="39"/>
  <c r="AD27" i="39"/>
  <c r="AE27" i="39"/>
  <c r="AD28" i="39"/>
  <c r="AE28" i="39"/>
  <c r="AD29" i="39"/>
  <c r="AE29" i="39"/>
  <c r="AD30" i="39"/>
  <c r="AE30" i="39"/>
  <c r="AD31" i="39"/>
  <c r="AE31" i="39"/>
  <c r="AD32" i="39"/>
  <c r="AE32" i="39"/>
  <c r="AD33" i="39"/>
  <c r="AE33" i="39"/>
  <c r="AD34" i="39"/>
  <c r="AE34" i="39"/>
  <c r="AD35" i="39"/>
  <c r="AE35" i="39"/>
  <c r="AD36" i="39"/>
  <c r="AE36" i="39"/>
  <c r="AD37" i="39"/>
  <c r="AE37" i="39"/>
  <c r="AD38" i="39"/>
  <c r="AE38" i="39"/>
  <c r="AD39" i="39"/>
  <c r="AE39" i="39"/>
  <c r="AD40" i="39"/>
  <c r="AE40" i="39"/>
  <c r="AD41" i="39"/>
  <c r="AE41" i="39"/>
  <c r="AD42" i="39"/>
  <c r="AE42" i="39"/>
  <c r="AD43" i="39"/>
  <c r="AE43" i="39"/>
  <c r="AD44" i="39"/>
  <c r="AE44" i="39"/>
  <c r="AD45" i="39"/>
  <c r="AE45" i="39"/>
  <c r="AD46" i="39"/>
  <c r="AE46" i="39"/>
  <c r="AD47" i="39"/>
  <c r="AE47" i="39"/>
  <c r="AD48" i="39"/>
  <c r="AE48" i="39"/>
  <c r="AD49" i="39"/>
  <c r="AE49" i="39"/>
  <c r="AD50" i="39"/>
  <c r="AE50" i="39"/>
  <c r="AD51" i="39"/>
  <c r="AE51" i="39"/>
  <c r="AD52" i="39"/>
  <c r="AE52" i="39"/>
  <c r="AD53" i="39"/>
  <c r="AE53" i="39"/>
  <c r="AD54" i="39"/>
  <c r="AE54" i="39"/>
  <c r="AD55" i="39"/>
  <c r="AE55" i="39"/>
  <c r="AD56" i="39"/>
  <c r="AE56" i="39"/>
  <c r="AD57" i="39"/>
  <c r="AE57" i="39"/>
  <c r="AD58" i="39"/>
  <c r="AE58" i="39"/>
  <c r="AD59" i="39"/>
  <c r="AE59" i="39"/>
  <c r="AD60" i="39"/>
  <c r="AE60" i="39"/>
  <c r="AD61" i="39"/>
  <c r="AE61" i="39"/>
  <c r="AD62" i="39"/>
  <c r="AE62" i="39"/>
  <c r="AD63" i="39"/>
  <c r="AE63" i="39"/>
  <c r="AD64" i="39"/>
  <c r="AE64" i="39"/>
  <c r="AD65" i="39"/>
  <c r="AE65" i="39"/>
  <c r="AD66" i="39"/>
  <c r="AE66" i="39"/>
  <c r="AD67" i="39"/>
  <c r="AE67" i="39"/>
  <c r="AD68" i="39"/>
  <c r="AE68" i="39"/>
  <c r="AE2" i="39"/>
  <c r="AD2" i="39"/>
  <c r="P52" i="39"/>
  <c r="P51" i="39"/>
  <c r="P50" i="39"/>
  <c r="P49" i="39"/>
  <c r="P48" i="39"/>
  <c r="P47" i="39"/>
  <c r="P46" i="39"/>
  <c r="P45" i="39"/>
  <c r="P44" i="39"/>
  <c r="P43" i="39"/>
  <c r="P42" i="39"/>
  <c r="P41" i="39"/>
  <c r="P40" i="39"/>
  <c r="P39" i="39"/>
  <c r="P38" i="39"/>
  <c r="P37" i="39"/>
  <c r="P36" i="39"/>
  <c r="P35" i="39"/>
  <c r="P34" i="39"/>
  <c r="P33" i="39"/>
  <c r="P32" i="39"/>
  <c r="AD3" i="16"/>
  <c r="AE3" i="16"/>
  <c r="AD4" i="16"/>
  <c r="AE4" i="16"/>
  <c r="AD5" i="16"/>
  <c r="AE5" i="16"/>
  <c r="AD6" i="16"/>
  <c r="AE6" i="16"/>
  <c r="AD7" i="16"/>
  <c r="AE7" i="16"/>
  <c r="AD8" i="16"/>
  <c r="AE8" i="16"/>
  <c r="AD9" i="16"/>
  <c r="AE9" i="16"/>
  <c r="AD10" i="16"/>
  <c r="AE10" i="16"/>
  <c r="AD11" i="16"/>
  <c r="AE11" i="16"/>
  <c r="AD12" i="16"/>
  <c r="AE12" i="16"/>
  <c r="AD13" i="16"/>
  <c r="AE13" i="16"/>
  <c r="AD14" i="16"/>
  <c r="AE14" i="16"/>
  <c r="AD15" i="16"/>
  <c r="AE15" i="16"/>
  <c r="AD16" i="16"/>
  <c r="AE16" i="16"/>
  <c r="AD17" i="16"/>
  <c r="AE17" i="16"/>
  <c r="AD18" i="16"/>
  <c r="AE18" i="16"/>
  <c r="AD19" i="16"/>
  <c r="AE19" i="16"/>
  <c r="AD20" i="16"/>
  <c r="AE20" i="16"/>
  <c r="AD21" i="16"/>
  <c r="AE21" i="16"/>
  <c r="AD22" i="16"/>
  <c r="AE22" i="16"/>
  <c r="AD23" i="16"/>
  <c r="AE23" i="16"/>
  <c r="AD24" i="16"/>
  <c r="AE24" i="16"/>
  <c r="AD25" i="16"/>
  <c r="AE25" i="16"/>
  <c r="AD26" i="16"/>
  <c r="AE26" i="16"/>
  <c r="AD27" i="16"/>
  <c r="AE27" i="16"/>
  <c r="AD28" i="16"/>
  <c r="AE28" i="16"/>
  <c r="AD29" i="16"/>
  <c r="AE29" i="16"/>
  <c r="AD30" i="16"/>
  <c r="AE30" i="16"/>
  <c r="AD31" i="16"/>
  <c r="AE31" i="16"/>
  <c r="AD32" i="16"/>
  <c r="AE32" i="16"/>
  <c r="AD33" i="16"/>
  <c r="AE33" i="16"/>
  <c r="AD34" i="16"/>
  <c r="AE34" i="16"/>
  <c r="AD35" i="16"/>
  <c r="AE35" i="16"/>
  <c r="AD36" i="16"/>
  <c r="AE36" i="16"/>
  <c r="AD37" i="16"/>
  <c r="AE37" i="16"/>
  <c r="AD38" i="16"/>
  <c r="AE38" i="16"/>
  <c r="AD39" i="16"/>
  <c r="AE39" i="16"/>
  <c r="AD40" i="16"/>
  <c r="AE40" i="16"/>
  <c r="AD41" i="16"/>
  <c r="AE41" i="16"/>
  <c r="AD42" i="16"/>
  <c r="AE42" i="16"/>
  <c r="AD43" i="16"/>
  <c r="AE43" i="16"/>
  <c r="AD44" i="16"/>
  <c r="AE44" i="16"/>
  <c r="AD45" i="16"/>
  <c r="AE45" i="16"/>
  <c r="AD46" i="16"/>
  <c r="AE46" i="16"/>
  <c r="AD47" i="16"/>
  <c r="AE47" i="16"/>
  <c r="AD48" i="16"/>
  <c r="AE48" i="16"/>
  <c r="AD49" i="16"/>
  <c r="AE49" i="16"/>
  <c r="AD50" i="16"/>
  <c r="AE50" i="16"/>
  <c r="AD51" i="16"/>
  <c r="AE51" i="16"/>
  <c r="AD52" i="16"/>
  <c r="AE52" i="16"/>
  <c r="AD53" i="16"/>
  <c r="AE53" i="16"/>
  <c r="AD54" i="16"/>
  <c r="AE54" i="16"/>
  <c r="AD55" i="16"/>
  <c r="AE55" i="16"/>
  <c r="AD56" i="16"/>
  <c r="AE56" i="16"/>
  <c r="AD57" i="16"/>
  <c r="AE57" i="16"/>
  <c r="AD58" i="16"/>
  <c r="AE58" i="16"/>
  <c r="AD59" i="16"/>
  <c r="AE59" i="16"/>
  <c r="AD60" i="16"/>
  <c r="AE60" i="16"/>
  <c r="AD61" i="16"/>
  <c r="AE61" i="16"/>
  <c r="AD62" i="16"/>
  <c r="AE62" i="16"/>
  <c r="AD63" i="16"/>
  <c r="AE63" i="16"/>
  <c r="AD64" i="16"/>
  <c r="AE64" i="16"/>
  <c r="AD65" i="16"/>
  <c r="AE65" i="16"/>
  <c r="AD66" i="16"/>
  <c r="AE66" i="16"/>
  <c r="AD67" i="16"/>
  <c r="AE67" i="16"/>
  <c r="AD68" i="16"/>
  <c r="AE68" i="16"/>
  <c r="AE2" i="16"/>
  <c r="AD2" i="16"/>
  <c r="P67" i="16"/>
  <c r="P66" i="16"/>
  <c r="P65" i="16"/>
  <c r="P64" i="16"/>
  <c r="P63" i="16"/>
  <c r="P62" i="16"/>
  <c r="P61" i="16"/>
  <c r="P60" i="16"/>
  <c r="P59" i="16"/>
  <c r="P58" i="16"/>
  <c r="P57" i="16"/>
  <c r="P56" i="16"/>
  <c r="P55" i="16"/>
  <c r="P54" i="16"/>
  <c r="P53" i="16"/>
  <c r="P52" i="16"/>
  <c r="P51" i="16"/>
  <c r="P50" i="16"/>
  <c r="P49" i="16"/>
  <c r="P48" i="16"/>
  <c r="P47" i="16"/>
  <c r="AD3" i="5"/>
  <c r="AE3" i="5"/>
  <c r="AD4" i="5"/>
  <c r="AE4" i="5"/>
  <c r="AD5" i="5"/>
  <c r="AE5" i="5"/>
  <c r="AD6" i="5"/>
  <c r="AE6" i="5"/>
  <c r="AD7" i="5"/>
  <c r="AE7" i="5"/>
  <c r="AD8" i="5"/>
  <c r="AE8" i="5"/>
  <c r="AD9" i="5"/>
  <c r="AE9" i="5"/>
  <c r="AD10" i="5"/>
  <c r="AE10" i="5"/>
  <c r="AD11" i="5"/>
  <c r="AE11" i="5"/>
  <c r="AD12" i="5"/>
  <c r="AE12" i="5"/>
  <c r="AD13" i="5"/>
  <c r="AE13" i="5"/>
  <c r="AD14" i="5"/>
  <c r="AE14" i="5"/>
  <c r="AD15" i="5"/>
  <c r="AE15" i="5"/>
  <c r="AD16" i="5"/>
  <c r="AE16" i="5"/>
  <c r="AD17" i="5"/>
  <c r="AE17" i="5"/>
  <c r="AD18" i="5"/>
  <c r="AE18" i="5"/>
  <c r="AD19" i="5"/>
  <c r="AE19" i="5"/>
  <c r="AD20" i="5"/>
  <c r="AE20" i="5"/>
  <c r="AD21" i="5"/>
  <c r="AE21" i="5"/>
  <c r="AD22" i="5"/>
  <c r="AE22" i="5"/>
  <c r="AD23" i="5"/>
  <c r="AE23" i="5"/>
  <c r="AD24" i="5"/>
  <c r="AE24" i="5"/>
  <c r="AD25" i="5"/>
  <c r="AE25" i="5"/>
  <c r="AD26" i="5"/>
  <c r="AE26" i="5"/>
  <c r="AD27" i="5"/>
  <c r="AE27" i="5"/>
  <c r="AD28" i="5"/>
  <c r="AE28" i="5"/>
  <c r="AD29" i="5"/>
  <c r="AE29" i="5"/>
  <c r="AD30" i="5"/>
  <c r="AE30" i="5"/>
  <c r="AD31" i="5"/>
  <c r="AE31" i="5"/>
  <c r="AD32" i="5"/>
  <c r="AE32" i="5"/>
  <c r="AD33" i="5"/>
  <c r="AE33" i="5"/>
  <c r="AD34" i="5"/>
  <c r="AE34" i="5"/>
  <c r="AD35" i="5"/>
  <c r="AE35" i="5"/>
  <c r="AD36" i="5"/>
  <c r="AE36" i="5"/>
  <c r="AD37" i="5"/>
  <c r="AE37" i="5"/>
  <c r="AD38" i="5"/>
  <c r="AE38" i="5"/>
  <c r="AD39" i="5"/>
  <c r="AE39" i="5"/>
  <c r="AD40" i="5"/>
  <c r="AE40" i="5"/>
  <c r="AD41" i="5"/>
  <c r="AE41" i="5"/>
  <c r="AD42" i="5"/>
  <c r="AE42" i="5"/>
  <c r="AD43" i="5"/>
  <c r="AE43" i="5"/>
  <c r="AD44" i="5"/>
  <c r="AE44" i="5"/>
  <c r="AD45" i="5"/>
  <c r="AE45" i="5"/>
  <c r="AD46" i="5"/>
  <c r="AE46" i="5"/>
  <c r="AD47" i="5"/>
  <c r="AE47" i="5"/>
  <c r="AD48" i="5"/>
  <c r="AE48" i="5"/>
  <c r="AD49" i="5"/>
  <c r="AE49" i="5"/>
  <c r="AD50" i="5"/>
  <c r="AE50" i="5"/>
  <c r="AD51" i="5"/>
  <c r="AE51" i="5"/>
  <c r="AD52" i="5"/>
  <c r="AE52" i="5"/>
  <c r="AD53" i="5"/>
  <c r="AE53" i="5"/>
  <c r="AD54" i="5"/>
  <c r="AE54" i="5"/>
  <c r="AD55" i="5"/>
  <c r="AE55" i="5"/>
  <c r="AD56" i="5"/>
  <c r="AE56" i="5"/>
  <c r="AD57" i="5"/>
  <c r="AE57" i="5"/>
  <c r="AD58" i="5"/>
  <c r="AE58" i="5"/>
  <c r="AD59" i="5"/>
  <c r="AE59" i="5"/>
  <c r="AD60" i="5"/>
  <c r="AE60" i="5"/>
  <c r="AD61" i="5"/>
  <c r="AE61" i="5"/>
  <c r="AD62" i="5"/>
  <c r="AE62" i="5"/>
  <c r="AD63" i="5"/>
  <c r="AE63" i="5"/>
  <c r="AD64" i="5"/>
  <c r="AE64" i="5"/>
  <c r="AD65" i="5"/>
  <c r="AE65" i="5"/>
  <c r="AD66" i="5"/>
  <c r="AE66" i="5"/>
  <c r="AD67" i="5"/>
  <c r="AE67" i="5"/>
  <c r="AD68" i="5"/>
  <c r="AE68" i="5"/>
  <c r="AE2" i="5"/>
  <c r="AD2" i="5"/>
  <c r="AE3" i="22"/>
  <c r="AF3" i="22"/>
  <c r="AE4" i="22"/>
  <c r="AF4" i="22"/>
  <c r="AE5" i="22"/>
  <c r="AF5" i="22"/>
  <c r="AE6" i="22"/>
  <c r="AF6" i="22"/>
  <c r="AE7" i="22"/>
  <c r="AF7" i="22"/>
  <c r="AE8" i="22"/>
  <c r="AF8" i="22"/>
  <c r="AE9" i="22"/>
  <c r="AF9" i="22"/>
  <c r="AE10" i="22"/>
  <c r="AF10" i="22"/>
  <c r="AE11" i="22"/>
  <c r="AF11" i="22"/>
  <c r="AE12" i="22"/>
  <c r="AF12" i="22"/>
  <c r="AE13" i="22"/>
  <c r="AF13" i="22"/>
  <c r="AE14" i="22"/>
  <c r="AF14" i="22"/>
  <c r="AE15" i="22"/>
  <c r="AF15" i="22"/>
  <c r="AE16" i="22"/>
  <c r="AF16" i="22"/>
  <c r="AE17" i="22"/>
  <c r="AF17" i="22"/>
  <c r="AE18" i="22"/>
  <c r="AF18" i="22"/>
  <c r="AE19" i="22"/>
  <c r="AF19" i="22"/>
  <c r="AE20" i="22"/>
  <c r="AF20" i="22"/>
  <c r="AE21" i="22"/>
  <c r="AF21" i="22"/>
  <c r="AE22" i="22"/>
  <c r="AF22" i="22"/>
  <c r="AE23" i="22"/>
  <c r="AF23" i="22"/>
  <c r="AE24" i="22"/>
  <c r="AF24" i="22"/>
  <c r="AE25" i="22"/>
  <c r="AF25" i="22"/>
  <c r="AE26" i="22"/>
  <c r="AF26" i="22"/>
  <c r="AE27" i="22"/>
  <c r="AF27" i="22"/>
  <c r="AE28" i="22"/>
  <c r="AF28" i="22"/>
  <c r="AE29" i="22"/>
  <c r="AF29" i="22"/>
  <c r="AE30" i="22"/>
  <c r="AF30" i="22"/>
  <c r="AE31" i="22"/>
  <c r="AF31" i="22"/>
  <c r="AE32" i="22"/>
  <c r="AF32" i="22"/>
  <c r="AE33" i="22"/>
  <c r="AF33" i="22"/>
  <c r="AE34" i="22"/>
  <c r="AF34" i="22"/>
  <c r="AE35" i="22"/>
  <c r="AF35" i="22"/>
  <c r="AE36" i="22"/>
  <c r="AF36" i="22"/>
  <c r="AE37" i="22"/>
  <c r="AF37" i="22"/>
  <c r="AE38" i="22"/>
  <c r="AF38" i="22"/>
  <c r="AE39" i="22"/>
  <c r="AF39" i="22"/>
  <c r="AE40" i="22"/>
  <c r="AF40" i="22"/>
  <c r="AE41" i="22"/>
  <c r="AF41" i="22"/>
  <c r="AE42" i="22"/>
  <c r="AF42" i="22"/>
  <c r="AE43" i="22"/>
  <c r="AF43" i="22"/>
  <c r="AE44" i="22"/>
  <c r="AF44" i="22"/>
  <c r="AE45" i="22"/>
  <c r="AF45" i="22"/>
  <c r="AE46" i="22"/>
  <c r="AF46" i="22"/>
  <c r="AE47" i="22"/>
  <c r="AF47" i="22"/>
  <c r="AE48" i="22"/>
  <c r="AF48" i="22"/>
  <c r="AE49" i="22"/>
  <c r="AF49" i="22"/>
  <c r="AE50" i="22"/>
  <c r="AF50" i="22"/>
  <c r="AE51" i="22"/>
  <c r="AF51" i="22"/>
  <c r="AE52" i="22"/>
  <c r="AF52" i="22"/>
  <c r="AE53" i="22"/>
  <c r="AF53" i="22"/>
  <c r="AE54" i="22"/>
  <c r="AF54" i="22"/>
  <c r="AE55" i="22"/>
  <c r="AF55" i="22"/>
  <c r="AE56" i="22"/>
  <c r="AF56" i="22"/>
  <c r="AE57" i="22"/>
  <c r="AF57" i="22"/>
  <c r="AE58" i="22"/>
  <c r="AF58" i="22"/>
  <c r="AE59" i="22"/>
  <c r="AF59" i="22"/>
  <c r="AE60" i="22"/>
  <c r="AF60" i="22"/>
  <c r="AE61" i="22"/>
  <c r="AF61" i="22"/>
  <c r="AE62" i="22"/>
  <c r="AF62" i="22"/>
  <c r="AE63" i="22"/>
  <c r="AF63" i="22"/>
  <c r="AE64" i="22"/>
  <c r="AF64" i="22"/>
  <c r="AE65" i="22"/>
  <c r="AF65" i="22"/>
  <c r="AE66" i="22"/>
  <c r="AF66" i="22"/>
  <c r="AE67" i="22"/>
  <c r="AF67" i="22"/>
  <c r="AE68" i="22"/>
  <c r="AF68" i="22"/>
  <c r="AE69" i="22"/>
  <c r="AF69" i="22"/>
  <c r="AF2" i="22"/>
  <c r="AE2" i="22"/>
  <c r="AD3" i="29"/>
  <c r="AE3" i="29"/>
  <c r="AD4" i="29"/>
  <c r="AE4" i="29"/>
  <c r="AD5" i="29"/>
  <c r="AE5" i="29"/>
  <c r="AD6" i="29"/>
  <c r="AE6" i="29"/>
  <c r="AD7" i="29"/>
  <c r="AE7" i="29"/>
  <c r="AD8" i="29"/>
  <c r="AE8" i="29"/>
  <c r="AD9" i="29"/>
  <c r="AE9" i="29"/>
  <c r="AD10" i="29"/>
  <c r="AE10" i="29"/>
  <c r="AD11" i="29"/>
  <c r="AE11" i="29"/>
  <c r="AD12" i="29"/>
  <c r="AE12" i="29"/>
  <c r="AD13" i="29"/>
  <c r="AE13" i="29"/>
  <c r="AD14" i="29"/>
  <c r="AE14" i="29"/>
  <c r="AD15" i="29"/>
  <c r="AE15" i="29"/>
  <c r="AD16" i="29"/>
  <c r="AE16" i="29"/>
  <c r="AD17" i="29"/>
  <c r="AE17" i="29"/>
  <c r="AD18" i="29"/>
  <c r="AE18" i="29"/>
  <c r="AD19" i="29"/>
  <c r="AE19" i="29"/>
  <c r="AD20" i="29"/>
  <c r="AE20" i="29"/>
  <c r="AD21" i="29"/>
  <c r="AE21" i="29"/>
  <c r="AD22" i="29"/>
  <c r="AE22" i="29"/>
  <c r="AD23" i="29"/>
  <c r="AE23" i="29"/>
  <c r="AD24" i="29"/>
  <c r="AE24" i="29"/>
  <c r="AD25" i="29"/>
  <c r="AE25" i="29"/>
  <c r="AD26" i="29"/>
  <c r="AE26" i="29"/>
  <c r="AD27" i="29"/>
  <c r="AE27" i="29"/>
  <c r="AD28" i="29"/>
  <c r="AE28" i="29"/>
  <c r="AD29" i="29"/>
  <c r="AE29" i="29"/>
  <c r="AD30" i="29"/>
  <c r="AE30" i="29"/>
  <c r="AD31" i="29"/>
  <c r="AE31" i="29"/>
  <c r="AD32" i="29"/>
  <c r="AE32" i="29"/>
  <c r="AD33" i="29"/>
  <c r="AE33" i="29"/>
  <c r="AD34" i="29"/>
  <c r="AE34" i="29"/>
  <c r="AD35" i="29"/>
  <c r="AE35" i="29"/>
  <c r="AD36" i="29"/>
  <c r="AE36" i="29"/>
  <c r="AD37" i="29"/>
  <c r="AE37" i="29"/>
  <c r="AD38" i="29"/>
  <c r="AE38" i="29"/>
  <c r="AD39" i="29"/>
  <c r="AE39" i="29"/>
  <c r="AD40" i="29"/>
  <c r="AE40" i="29"/>
  <c r="AD41" i="29"/>
  <c r="AE41" i="29"/>
  <c r="AD42" i="29"/>
  <c r="AE42" i="29"/>
  <c r="AD43" i="29"/>
  <c r="AE43" i="29"/>
  <c r="AD44" i="29"/>
  <c r="AE44" i="29"/>
  <c r="AD45" i="29"/>
  <c r="AE45" i="29"/>
  <c r="AD46" i="29"/>
  <c r="AE46" i="29"/>
  <c r="AD47" i="29"/>
  <c r="AE47" i="29"/>
  <c r="AD48" i="29"/>
  <c r="AE48" i="29"/>
  <c r="AD49" i="29"/>
  <c r="AE49" i="29"/>
  <c r="AD50" i="29"/>
  <c r="AE50" i="29"/>
  <c r="AD51" i="29"/>
  <c r="AE51" i="29"/>
  <c r="AD52" i="29"/>
  <c r="AE52" i="29"/>
  <c r="AD53" i="29"/>
  <c r="AE53" i="29"/>
  <c r="AD54" i="29"/>
  <c r="AE54" i="29"/>
  <c r="AD55" i="29"/>
  <c r="AE55" i="29"/>
  <c r="AD56" i="29"/>
  <c r="AE56" i="29"/>
  <c r="AD57" i="29"/>
  <c r="AE57" i="29"/>
  <c r="AD58" i="29"/>
  <c r="AE58" i="29"/>
  <c r="AD59" i="29"/>
  <c r="AE59" i="29"/>
  <c r="AD60" i="29"/>
  <c r="AE60" i="29"/>
  <c r="AD61" i="29"/>
  <c r="AE61" i="29"/>
  <c r="AD62" i="29"/>
  <c r="AE62" i="29"/>
  <c r="AD63" i="29"/>
  <c r="AE63" i="29"/>
  <c r="AD64" i="29"/>
  <c r="AE64" i="29"/>
  <c r="AD65" i="29"/>
  <c r="AE65" i="29"/>
  <c r="AD66" i="29"/>
  <c r="AE66" i="29"/>
  <c r="AD67" i="29"/>
  <c r="AE67" i="29"/>
  <c r="AD68" i="29"/>
  <c r="AE68" i="29"/>
  <c r="AD69" i="29"/>
  <c r="AE69" i="29"/>
  <c r="AE2" i="29"/>
  <c r="AD2" i="29"/>
  <c r="P65" i="5"/>
  <c r="P64" i="5"/>
  <c r="P63" i="5"/>
  <c r="P62" i="5"/>
  <c r="P61" i="5"/>
  <c r="P60" i="5"/>
  <c r="P59" i="5"/>
  <c r="P58" i="5"/>
  <c r="P57" i="5"/>
  <c r="P56" i="5"/>
  <c r="P55" i="5"/>
  <c r="P54" i="5"/>
  <c r="P53" i="5"/>
  <c r="P52" i="5"/>
  <c r="P51" i="5"/>
  <c r="P50" i="5"/>
  <c r="P49" i="5"/>
  <c r="P48" i="5"/>
  <c r="P47" i="5"/>
  <c r="P46" i="5"/>
  <c r="P45" i="5"/>
  <c r="AD3" i="31"/>
  <c r="AE3" i="31"/>
  <c r="AD4" i="31"/>
  <c r="AE4" i="31"/>
  <c r="AD5" i="31"/>
  <c r="AE5" i="31"/>
  <c r="AD6" i="31"/>
  <c r="AE6" i="31"/>
  <c r="AD7" i="31"/>
  <c r="AE7" i="31"/>
  <c r="AD8" i="31"/>
  <c r="AE8" i="31"/>
  <c r="AD9" i="31"/>
  <c r="AE9" i="31"/>
  <c r="AD10" i="31"/>
  <c r="AE10" i="31"/>
  <c r="AD11" i="31"/>
  <c r="AE11" i="31"/>
  <c r="AD12" i="31"/>
  <c r="AE12" i="31"/>
  <c r="AD13" i="31"/>
  <c r="AE13" i="31"/>
  <c r="AD14" i="31"/>
  <c r="AE14" i="31"/>
  <c r="AD15" i="31"/>
  <c r="AE15" i="31"/>
  <c r="AD16" i="31"/>
  <c r="AE16" i="31"/>
  <c r="AD17" i="31"/>
  <c r="AE17" i="31"/>
  <c r="AD18" i="31"/>
  <c r="AE18" i="31"/>
  <c r="AD19" i="31"/>
  <c r="AE19" i="31"/>
  <c r="AD20" i="31"/>
  <c r="AE20" i="31"/>
  <c r="AD21" i="31"/>
  <c r="AE21" i="31"/>
  <c r="AD22" i="31"/>
  <c r="AE22" i="31"/>
  <c r="AD23" i="31"/>
  <c r="AE23" i="31"/>
  <c r="AD24" i="31"/>
  <c r="AE24" i="31"/>
  <c r="AD25" i="31"/>
  <c r="AE25" i="31"/>
  <c r="AD26" i="31"/>
  <c r="AE26" i="31"/>
  <c r="AD27" i="31"/>
  <c r="AE27" i="31"/>
  <c r="AD28" i="31"/>
  <c r="AE28" i="31"/>
  <c r="AD29" i="31"/>
  <c r="AE29" i="31"/>
  <c r="AD30" i="31"/>
  <c r="AE30" i="31"/>
  <c r="AD31" i="31"/>
  <c r="AE31" i="31"/>
  <c r="AD32" i="31"/>
  <c r="AE32" i="31"/>
  <c r="AD33" i="31"/>
  <c r="AE33" i="31"/>
  <c r="AD34" i="31"/>
  <c r="AE34" i="31"/>
  <c r="AD35" i="31"/>
  <c r="AE35" i="31"/>
  <c r="AD36" i="31"/>
  <c r="AE36" i="31"/>
  <c r="AD37" i="31"/>
  <c r="AE37" i="31"/>
  <c r="AD38" i="31"/>
  <c r="AE38" i="31"/>
  <c r="AD39" i="31"/>
  <c r="AE39" i="31"/>
  <c r="AD40" i="31"/>
  <c r="AE40" i="31"/>
  <c r="AD41" i="31"/>
  <c r="AE41" i="31"/>
  <c r="AD42" i="31"/>
  <c r="AE42" i="31"/>
  <c r="AD43" i="31"/>
  <c r="AE43" i="31"/>
  <c r="AD44" i="31"/>
  <c r="AE44" i="31"/>
  <c r="AD45" i="31"/>
  <c r="AE45" i="31"/>
  <c r="AD46" i="31"/>
  <c r="AE46" i="31"/>
  <c r="AD47" i="31"/>
  <c r="AE47" i="31"/>
  <c r="AD48" i="31"/>
  <c r="AE48" i="31"/>
  <c r="AD49" i="31"/>
  <c r="AE49" i="31"/>
  <c r="AD50" i="31"/>
  <c r="AE50" i="31"/>
  <c r="AD51" i="31"/>
  <c r="AE51" i="31"/>
  <c r="AD52" i="31"/>
  <c r="AE52" i="31"/>
  <c r="AD53" i="31"/>
  <c r="AE53" i="31"/>
  <c r="AD54" i="31"/>
  <c r="AE54" i="31"/>
  <c r="AD55" i="31"/>
  <c r="AE55" i="31"/>
  <c r="AD56" i="31"/>
  <c r="AE56" i="31"/>
  <c r="AD57" i="31"/>
  <c r="AE57" i="31"/>
  <c r="AD58" i="31"/>
  <c r="AE58" i="31"/>
  <c r="AD59" i="31"/>
  <c r="AE59" i="31"/>
  <c r="AD60" i="31"/>
  <c r="AE60" i="31"/>
  <c r="AD61" i="31"/>
  <c r="AE61" i="31"/>
  <c r="AD62" i="31"/>
  <c r="AE62" i="31"/>
  <c r="AD63" i="31"/>
  <c r="AE63" i="31"/>
  <c r="AD64" i="31"/>
  <c r="AE64" i="31"/>
  <c r="AD65" i="31"/>
  <c r="AE65" i="31"/>
  <c r="AD66" i="31"/>
  <c r="AE66" i="31"/>
  <c r="AD67" i="31"/>
  <c r="AE67" i="31"/>
  <c r="AD68" i="31"/>
  <c r="AE68" i="31"/>
  <c r="AD69" i="31"/>
  <c r="AE69" i="31"/>
  <c r="AE2" i="31"/>
  <c r="AD2" i="31"/>
  <c r="AD3" i="34"/>
  <c r="AE3" i="34"/>
  <c r="AD4" i="34"/>
  <c r="AE4" i="34"/>
  <c r="AD5" i="34"/>
  <c r="AE5" i="34"/>
  <c r="AD6" i="34"/>
  <c r="AE6" i="34"/>
  <c r="AD7" i="34"/>
  <c r="AE7" i="34"/>
  <c r="AD8" i="34"/>
  <c r="AE8" i="34"/>
  <c r="AD9" i="34"/>
  <c r="AE9" i="34"/>
  <c r="AD10" i="34"/>
  <c r="AE10" i="34"/>
  <c r="AD11" i="34"/>
  <c r="AE11" i="34"/>
  <c r="AD12" i="34"/>
  <c r="AE12" i="34"/>
  <c r="AD13" i="34"/>
  <c r="AE13" i="34"/>
  <c r="AD14" i="34"/>
  <c r="AE14" i="34"/>
  <c r="AD15" i="34"/>
  <c r="AE15" i="34"/>
  <c r="AD16" i="34"/>
  <c r="AE16" i="34"/>
  <c r="AD17" i="34"/>
  <c r="AE17" i="34"/>
  <c r="AD18" i="34"/>
  <c r="AE18" i="34"/>
  <c r="AD19" i="34"/>
  <c r="AE19" i="34"/>
  <c r="AD20" i="34"/>
  <c r="AE20" i="34"/>
  <c r="AD21" i="34"/>
  <c r="AE21" i="34"/>
  <c r="AD22" i="34"/>
  <c r="AE22" i="34"/>
  <c r="AD23" i="34"/>
  <c r="AE23" i="34"/>
  <c r="AD24" i="34"/>
  <c r="AE24" i="34"/>
  <c r="AD25" i="34"/>
  <c r="AE25" i="34"/>
  <c r="AD26" i="34"/>
  <c r="AE26" i="34"/>
  <c r="AD27" i="34"/>
  <c r="AE27" i="34"/>
  <c r="AD28" i="34"/>
  <c r="AE28" i="34"/>
  <c r="AD29" i="34"/>
  <c r="AE29" i="34"/>
  <c r="AD30" i="34"/>
  <c r="AE30" i="34"/>
  <c r="AD31" i="34"/>
  <c r="AE31" i="34"/>
  <c r="AD32" i="34"/>
  <c r="AE32" i="34"/>
  <c r="AD33" i="34"/>
  <c r="AE33" i="34"/>
  <c r="AD34" i="34"/>
  <c r="AE34" i="34"/>
  <c r="AD35" i="34"/>
  <c r="AE35" i="34"/>
  <c r="AD36" i="34"/>
  <c r="AE36" i="34"/>
  <c r="AD37" i="34"/>
  <c r="AE37" i="34"/>
  <c r="AD38" i="34"/>
  <c r="AE38" i="34"/>
  <c r="AD39" i="34"/>
  <c r="AE39" i="34"/>
  <c r="AD40" i="34"/>
  <c r="AE40" i="34"/>
  <c r="AD41" i="34"/>
  <c r="AE41" i="34"/>
  <c r="AD42" i="34"/>
  <c r="AE42" i="34"/>
  <c r="AD43" i="34"/>
  <c r="AE43" i="34"/>
  <c r="AD44" i="34"/>
  <c r="AE44" i="34"/>
  <c r="AD45" i="34"/>
  <c r="AE45" i="34"/>
  <c r="AD46" i="34"/>
  <c r="AE46" i="34"/>
  <c r="AD47" i="34"/>
  <c r="AE47" i="34"/>
  <c r="AD48" i="34"/>
  <c r="AE48" i="34"/>
  <c r="AD49" i="34"/>
  <c r="AE49" i="34"/>
  <c r="AD50" i="34"/>
  <c r="AE50" i="34"/>
  <c r="AD51" i="34"/>
  <c r="AE51" i="34"/>
  <c r="AD52" i="34"/>
  <c r="AE52" i="34"/>
  <c r="AD53" i="34"/>
  <c r="AE53" i="34"/>
  <c r="AD54" i="34"/>
  <c r="AE54" i="34"/>
  <c r="AD55" i="34"/>
  <c r="AE55" i="34"/>
  <c r="AD56" i="34"/>
  <c r="AE56" i="34"/>
  <c r="AD57" i="34"/>
  <c r="AE57" i="34"/>
  <c r="AD58" i="34"/>
  <c r="AE58" i="34"/>
  <c r="AD59" i="34"/>
  <c r="AE59" i="34"/>
  <c r="AD60" i="34"/>
  <c r="AE60" i="34"/>
  <c r="AD61" i="34"/>
  <c r="AE61" i="34"/>
  <c r="AD62" i="34"/>
  <c r="AE62" i="34"/>
  <c r="AD63" i="34"/>
  <c r="AE63" i="34"/>
  <c r="AD64" i="34"/>
  <c r="AE64" i="34"/>
  <c r="AD65" i="34"/>
  <c r="AE65" i="34"/>
  <c r="AD66" i="34"/>
  <c r="AE66" i="34"/>
  <c r="AD67" i="34"/>
  <c r="AE67" i="34"/>
  <c r="AD68" i="34"/>
  <c r="AE68" i="34"/>
  <c r="AD69" i="34"/>
  <c r="AE69" i="34"/>
  <c r="AE2" i="34"/>
  <c r="AD2" i="34"/>
  <c r="AD3" i="15"/>
  <c r="AE3" i="15"/>
  <c r="AD4" i="15"/>
  <c r="AE4" i="15"/>
  <c r="AD5" i="15"/>
  <c r="AE5" i="15"/>
  <c r="AD6" i="15"/>
  <c r="AE6" i="15"/>
  <c r="AD7" i="15"/>
  <c r="AE7" i="15"/>
  <c r="AD8" i="15"/>
  <c r="AE8" i="15"/>
  <c r="AD9" i="15"/>
  <c r="AE9" i="15"/>
  <c r="AD10" i="15"/>
  <c r="AE10" i="15"/>
  <c r="AD11" i="15"/>
  <c r="AE11" i="15"/>
  <c r="AD12" i="15"/>
  <c r="AE12" i="15"/>
  <c r="AD13" i="15"/>
  <c r="AE13" i="15"/>
  <c r="AD14" i="15"/>
  <c r="AE14" i="15"/>
  <c r="AD15" i="15"/>
  <c r="AE15" i="15"/>
  <c r="AD16" i="15"/>
  <c r="AE16" i="15"/>
  <c r="AD17" i="15"/>
  <c r="AE17" i="15"/>
  <c r="AD18" i="15"/>
  <c r="AE18" i="15"/>
  <c r="AD19" i="15"/>
  <c r="AE19" i="15"/>
  <c r="AD20" i="15"/>
  <c r="AE20" i="15"/>
  <c r="AD21" i="15"/>
  <c r="AE21" i="15"/>
  <c r="AD22" i="15"/>
  <c r="AE22" i="15"/>
  <c r="AD23" i="15"/>
  <c r="AE23" i="15"/>
  <c r="AD24" i="15"/>
  <c r="AE24" i="15"/>
  <c r="AD25" i="15"/>
  <c r="AE25" i="15"/>
  <c r="AD26" i="15"/>
  <c r="AE26" i="15"/>
  <c r="AD27" i="15"/>
  <c r="AE27" i="15"/>
  <c r="AD28" i="15"/>
  <c r="AE28" i="15"/>
  <c r="AD29" i="15"/>
  <c r="AE29" i="15"/>
  <c r="AD30" i="15"/>
  <c r="AE30" i="15"/>
  <c r="AD31" i="15"/>
  <c r="AE31" i="15"/>
  <c r="AD32" i="15"/>
  <c r="AE32" i="15"/>
  <c r="AD33" i="15"/>
  <c r="AE33" i="15"/>
  <c r="AD34" i="15"/>
  <c r="AE34" i="15"/>
  <c r="AD35" i="15"/>
  <c r="AE35" i="15"/>
  <c r="AD36" i="15"/>
  <c r="AE36" i="15"/>
  <c r="AD37" i="15"/>
  <c r="AE37" i="15"/>
  <c r="AD38" i="15"/>
  <c r="AE38" i="15"/>
  <c r="AD39" i="15"/>
  <c r="AE39" i="15"/>
  <c r="AD40" i="15"/>
  <c r="AE40" i="15"/>
  <c r="AD41" i="15"/>
  <c r="AE41" i="15"/>
  <c r="AD42" i="15"/>
  <c r="AE42" i="15"/>
  <c r="AD43" i="15"/>
  <c r="AE43" i="15"/>
  <c r="AD44" i="15"/>
  <c r="AE44" i="15"/>
  <c r="AD45" i="15"/>
  <c r="AE45" i="15"/>
  <c r="AD46" i="15"/>
  <c r="AE46" i="15"/>
  <c r="AD47" i="15"/>
  <c r="AE47" i="15"/>
  <c r="AD48" i="15"/>
  <c r="AE48" i="15"/>
  <c r="AD49" i="15"/>
  <c r="AE49" i="15"/>
  <c r="AD50" i="15"/>
  <c r="AE50" i="15"/>
  <c r="AD51" i="15"/>
  <c r="AE51" i="15"/>
  <c r="AD52" i="15"/>
  <c r="AE52" i="15"/>
  <c r="AD53" i="15"/>
  <c r="AE53" i="15"/>
  <c r="AD54" i="15"/>
  <c r="AE54" i="15"/>
  <c r="AD55" i="15"/>
  <c r="AE55" i="15"/>
  <c r="AD56" i="15"/>
  <c r="AE56" i="15"/>
  <c r="AD57" i="15"/>
  <c r="AE57" i="15"/>
  <c r="AD58" i="15"/>
  <c r="AE58" i="15"/>
  <c r="AD59" i="15"/>
  <c r="AE59" i="15"/>
  <c r="AD60" i="15"/>
  <c r="AE60" i="15"/>
  <c r="AD61" i="15"/>
  <c r="AE61" i="15"/>
  <c r="AD62" i="15"/>
  <c r="AE62" i="15"/>
  <c r="AD63" i="15"/>
  <c r="AE63" i="15"/>
  <c r="AD64" i="15"/>
  <c r="AE64" i="15"/>
  <c r="AD65" i="15"/>
  <c r="AE65" i="15"/>
  <c r="AD66" i="15"/>
  <c r="AE66" i="15"/>
  <c r="AD67" i="15"/>
  <c r="AE67" i="15"/>
  <c r="AD68" i="15"/>
  <c r="AE68" i="15"/>
  <c r="AD69" i="15"/>
  <c r="AE69" i="15"/>
  <c r="AE2" i="15"/>
  <c r="AD2" i="15"/>
  <c r="H12" i="14"/>
  <c r="K12" i="14"/>
  <c r="C12" i="14"/>
  <c r="F12" i="14"/>
  <c r="AD3" i="14"/>
  <c r="AE3" i="14"/>
  <c r="AD4" i="14"/>
  <c r="AE4" i="14"/>
  <c r="AD5" i="14"/>
  <c r="AE5" i="14"/>
  <c r="AD6" i="14"/>
  <c r="AE6" i="14"/>
  <c r="AD7" i="14"/>
  <c r="AE7" i="14"/>
  <c r="AD8" i="14"/>
  <c r="AE8" i="14"/>
  <c r="AD9" i="14"/>
  <c r="AE9" i="14"/>
  <c r="AD10" i="14"/>
  <c r="AE10" i="14"/>
  <c r="AD11" i="14"/>
  <c r="AE11" i="14"/>
  <c r="AD12" i="14"/>
  <c r="AE12" i="14"/>
  <c r="AD13" i="14"/>
  <c r="AE13" i="14"/>
  <c r="AD14" i="14"/>
  <c r="AE14" i="14"/>
  <c r="AD15" i="14"/>
  <c r="AE15" i="14"/>
  <c r="AD16" i="14"/>
  <c r="AE16" i="14"/>
  <c r="AD17" i="14"/>
  <c r="AE17" i="14"/>
  <c r="AD18" i="14"/>
  <c r="AE18" i="14"/>
  <c r="AD19" i="14"/>
  <c r="AE19" i="14"/>
  <c r="AD20" i="14"/>
  <c r="AE20" i="14"/>
  <c r="AD21" i="14"/>
  <c r="AE21" i="14"/>
  <c r="AD22" i="14"/>
  <c r="AE22" i="14"/>
  <c r="AD23" i="14"/>
  <c r="AE23" i="14"/>
  <c r="AD24" i="14"/>
  <c r="AE24" i="14"/>
  <c r="AD25" i="14"/>
  <c r="AE25" i="14"/>
  <c r="AD26" i="14"/>
  <c r="AE26" i="14"/>
  <c r="AD27" i="14"/>
  <c r="AE27" i="14"/>
  <c r="AD28" i="14"/>
  <c r="AE28" i="14"/>
  <c r="AD29" i="14"/>
  <c r="AE29" i="14"/>
  <c r="AD30" i="14"/>
  <c r="AE30" i="14"/>
  <c r="AD31" i="14"/>
  <c r="AE31" i="14"/>
  <c r="AD32" i="14"/>
  <c r="AE32" i="14"/>
  <c r="AD33" i="14"/>
  <c r="AE33" i="14"/>
  <c r="AD34" i="14"/>
  <c r="AE34" i="14"/>
  <c r="AD35" i="14"/>
  <c r="AE35" i="14"/>
  <c r="AD36" i="14"/>
  <c r="AE36" i="14"/>
  <c r="AD37" i="14"/>
  <c r="AE37" i="14"/>
  <c r="AD38" i="14"/>
  <c r="AE38" i="14"/>
  <c r="AD39" i="14"/>
  <c r="AE39" i="14"/>
  <c r="AD40" i="14"/>
  <c r="AE40" i="14"/>
  <c r="AD41" i="14"/>
  <c r="AE41" i="14"/>
  <c r="AD42" i="14"/>
  <c r="AE42" i="14"/>
  <c r="AD43" i="14"/>
  <c r="AE43" i="14"/>
  <c r="AD44" i="14"/>
  <c r="AE44" i="14"/>
  <c r="AD45" i="14"/>
  <c r="AE45" i="14"/>
  <c r="AD46" i="14"/>
  <c r="AE46" i="14"/>
  <c r="AD47" i="14"/>
  <c r="AE47" i="14"/>
  <c r="AD48" i="14"/>
  <c r="AE48" i="14"/>
  <c r="AD49" i="14"/>
  <c r="AE49" i="14"/>
  <c r="AD50" i="14"/>
  <c r="AE50" i="14"/>
  <c r="AD51" i="14"/>
  <c r="AE51" i="14"/>
  <c r="AD52" i="14"/>
  <c r="AE52" i="14"/>
  <c r="AD53" i="14"/>
  <c r="AE53" i="14"/>
  <c r="AD54" i="14"/>
  <c r="AE54" i="14"/>
  <c r="AD55" i="14"/>
  <c r="AE55" i="14"/>
  <c r="AD56" i="14"/>
  <c r="AE56" i="14"/>
  <c r="AD57" i="14"/>
  <c r="AE57" i="14"/>
  <c r="AD58" i="14"/>
  <c r="AE58" i="14"/>
  <c r="AD59" i="14"/>
  <c r="AE59" i="14"/>
  <c r="AD60" i="14"/>
  <c r="AE60" i="14"/>
  <c r="AD61" i="14"/>
  <c r="AE61" i="14"/>
  <c r="AD62" i="14"/>
  <c r="AE62" i="14"/>
  <c r="AD63" i="14"/>
  <c r="AE63" i="14"/>
  <c r="AD64" i="14"/>
  <c r="AE64" i="14"/>
  <c r="AD65" i="14"/>
  <c r="AE65" i="14"/>
  <c r="AD66" i="14"/>
  <c r="AE66" i="14"/>
  <c r="AD67" i="14"/>
  <c r="AE67" i="14"/>
  <c r="AD68" i="14"/>
  <c r="AE68" i="14"/>
  <c r="AE2" i="14"/>
  <c r="AD2" i="14"/>
  <c r="F3" i="14"/>
  <c r="F4" i="14"/>
  <c r="F5" i="14"/>
  <c r="F6" i="14"/>
  <c r="F7" i="14"/>
  <c r="F2" i="14"/>
  <c r="AD3" i="8"/>
  <c r="AE3" i="8"/>
  <c r="AD4" i="8"/>
  <c r="AE4" i="8"/>
  <c r="AD5" i="8"/>
  <c r="AE5" i="8"/>
  <c r="AD6" i="8"/>
  <c r="AE6" i="8"/>
  <c r="AD7" i="8"/>
  <c r="AE7" i="8"/>
  <c r="AD8" i="8"/>
  <c r="AE8" i="8"/>
  <c r="AD9" i="8"/>
  <c r="AE9" i="8"/>
  <c r="AD10" i="8"/>
  <c r="AE10" i="8"/>
  <c r="AD11" i="8"/>
  <c r="AE11" i="8"/>
  <c r="AD12" i="8"/>
  <c r="AE12" i="8"/>
  <c r="AD13" i="8"/>
  <c r="AE13" i="8"/>
  <c r="AD14" i="8"/>
  <c r="AE14" i="8"/>
  <c r="AD15" i="8"/>
  <c r="AE15" i="8"/>
  <c r="AD16" i="8"/>
  <c r="AE16" i="8"/>
  <c r="AD17" i="8"/>
  <c r="AE17" i="8"/>
  <c r="AD18" i="8"/>
  <c r="AE18" i="8"/>
  <c r="AD19" i="8"/>
  <c r="AE19" i="8"/>
  <c r="AD20" i="8"/>
  <c r="AE20" i="8"/>
  <c r="AD21" i="8"/>
  <c r="AE21" i="8"/>
  <c r="AD22" i="8"/>
  <c r="AE22" i="8"/>
  <c r="AD23" i="8"/>
  <c r="AE23" i="8"/>
  <c r="AD24" i="8"/>
  <c r="AE24" i="8"/>
  <c r="AD25" i="8"/>
  <c r="AE25" i="8"/>
  <c r="AD26" i="8"/>
  <c r="AE26" i="8"/>
  <c r="AD27" i="8"/>
  <c r="AE27" i="8"/>
  <c r="AD28" i="8"/>
  <c r="AE28" i="8"/>
  <c r="AD29" i="8"/>
  <c r="AE29" i="8"/>
  <c r="AD30" i="8"/>
  <c r="AE30" i="8"/>
  <c r="AD31" i="8"/>
  <c r="AE31" i="8"/>
  <c r="AD32" i="8"/>
  <c r="AE32" i="8"/>
  <c r="AD33" i="8"/>
  <c r="AE33" i="8"/>
  <c r="AD34" i="8"/>
  <c r="AE34" i="8"/>
  <c r="AD35" i="8"/>
  <c r="AE35" i="8"/>
  <c r="AD36" i="8"/>
  <c r="AE36" i="8"/>
  <c r="AD37" i="8"/>
  <c r="AE37" i="8"/>
  <c r="AD38" i="8"/>
  <c r="AE38" i="8"/>
  <c r="AD39" i="8"/>
  <c r="AE39" i="8"/>
  <c r="AD40" i="8"/>
  <c r="AE40" i="8"/>
  <c r="AD41" i="8"/>
  <c r="AE41" i="8"/>
  <c r="AD42" i="8"/>
  <c r="AE42" i="8"/>
  <c r="AD43" i="8"/>
  <c r="AE43" i="8"/>
  <c r="AD44" i="8"/>
  <c r="AE44" i="8"/>
  <c r="AD45" i="8"/>
  <c r="AE45" i="8"/>
  <c r="AD46" i="8"/>
  <c r="AE46" i="8"/>
  <c r="AD47" i="8"/>
  <c r="AE47" i="8"/>
  <c r="AD48" i="8"/>
  <c r="AE48" i="8"/>
  <c r="AD49" i="8"/>
  <c r="AE49" i="8"/>
  <c r="AD50" i="8"/>
  <c r="AE50" i="8"/>
  <c r="AD51" i="8"/>
  <c r="AE51" i="8"/>
  <c r="AD52" i="8"/>
  <c r="AE52" i="8"/>
  <c r="AD53" i="8"/>
  <c r="AE53" i="8"/>
  <c r="AD54" i="8"/>
  <c r="AE54" i="8"/>
  <c r="AD55" i="8"/>
  <c r="AE55" i="8"/>
  <c r="AD56" i="8"/>
  <c r="AE56" i="8"/>
  <c r="AD57" i="8"/>
  <c r="AE57" i="8"/>
  <c r="AD58" i="8"/>
  <c r="AE58" i="8"/>
  <c r="AD59" i="8"/>
  <c r="AE59" i="8"/>
  <c r="AD60" i="8"/>
  <c r="AE60" i="8"/>
  <c r="AD61" i="8"/>
  <c r="AE61" i="8"/>
  <c r="AD62" i="8"/>
  <c r="AE62" i="8"/>
  <c r="AD63" i="8"/>
  <c r="AE63" i="8"/>
  <c r="AD64" i="8"/>
  <c r="AE64" i="8"/>
  <c r="AD65" i="8"/>
  <c r="AE65" i="8"/>
  <c r="AD66" i="8"/>
  <c r="AE66" i="8"/>
  <c r="AD67" i="8"/>
  <c r="AE67" i="8"/>
  <c r="AD68" i="8"/>
  <c r="AE68" i="8"/>
  <c r="AE2" i="8"/>
  <c r="AD2" i="8"/>
  <c r="F8" i="8"/>
  <c r="C8" i="8"/>
  <c r="K7" i="28"/>
  <c r="M7" i="28"/>
  <c r="F7" i="28"/>
  <c r="C7" i="28"/>
  <c r="Q60" i="30" l="1"/>
  <c r="Q59" i="30"/>
  <c r="Q58" i="30"/>
  <c r="Q57" i="30"/>
  <c r="Q56" i="30"/>
  <c r="Q55" i="30"/>
  <c r="Q54" i="30"/>
  <c r="Q53" i="30"/>
  <c r="Q52" i="30"/>
  <c r="Q51" i="30"/>
  <c r="Q50" i="30"/>
  <c r="Q49" i="30"/>
  <c r="Q48" i="30"/>
  <c r="Q47" i="30"/>
  <c r="Q46" i="30"/>
  <c r="Q45" i="30"/>
  <c r="Q44" i="30"/>
  <c r="Q43" i="30"/>
  <c r="Q42" i="30"/>
  <c r="Q41" i="30"/>
  <c r="Q40" i="30"/>
  <c r="M30" i="10"/>
  <c r="K30" i="10"/>
  <c r="F22" i="10"/>
  <c r="C12" i="22" l="1"/>
  <c r="F12" i="22"/>
  <c r="K12" i="22"/>
  <c r="M12" i="22"/>
  <c r="H35" i="38"/>
  <c r="I35" i="38" s="1"/>
  <c r="J35" i="38"/>
  <c r="K35" i="38" s="1"/>
  <c r="K17" i="25"/>
  <c r="K4" i="5"/>
  <c r="K4" i="22"/>
  <c r="K6" i="7"/>
  <c r="K15" i="25"/>
  <c r="K14" i="25"/>
  <c r="K8" i="10"/>
  <c r="Q7" i="29"/>
  <c r="Q3" i="29"/>
  <c r="K3" i="29"/>
  <c r="H43" i="7"/>
  <c r="K5" i="7"/>
  <c r="K7" i="10"/>
  <c r="K13" i="25"/>
  <c r="K12" i="25"/>
  <c r="K11" i="25"/>
  <c r="K10" i="25"/>
  <c r="F2" i="39"/>
  <c r="M8" i="39"/>
  <c r="K8" i="39"/>
  <c r="H8" i="39"/>
  <c r="C8" i="39"/>
  <c r="F8" i="39"/>
  <c r="C9" i="29"/>
  <c r="F9" i="29"/>
  <c r="K3" i="31"/>
  <c r="AD3" i="32"/>
  <c r="AE3" i="32"/>
  <c r="AD4" i="32"/>
  <c r="AE4" i="32"/>
  <c r="AD5" i="32"/>
  <c r="AE5" i="32"/>
  <c r="AD6" i="32"/>
  <c r="AE6" i="32"/>
  <c r="AD7" i="32"/>
  <c r="AE7" i="32"/>
  <c r="AD8" i="32"/>
  <c r="AE8" i="32"/>
  <c r="AD9" i="32"/>
  <c r="AE9" i="32"/>
  <c r="AD10" i="32"/>
  <c r="AE10" i="32"/>
  <c r="AD11" i="32"/>
  <c r="AE11" i="32"/>
  <c r="AD12" i="32"/>
  <c r="AE12" i="32"/>
  <c r="AD13" i="32"/>
  <c r="AE13" i="32"/>
  <c r="AD14" i="32"/>
  <c r="AE14" i="32"/>
  <c r="AD15" i="32"/>
  <c r="AE15" i="32"/>
  <c r="AD16" i="32"/>
  <c r="AE16" i="32"/>
  <c r="AD17" i="32"/>
  <c r="AE17" i="32"/>
  <c r="AD18" i="32"/>
  <c r="AE18" i="32"/>
  <c r="AD19" i="32"/>
  <c r="AE19" i="32"/>
  <c r="AD20" i="32"/>
  <c r="AE20" i="32"/>
  <c r="AD21" i="32"/>
  <c r="AE21" i="32"/>
  <c r="AD22" i="32"/>
  <c r="AE22" i="32"/>
  <c r="AD23" i="32"/>
  <c r="AE23" i="32"/>
  <c r="AD24" i="32"/>
  <c r="AE24" i="32"/>
  <c r="AD25" i="32"/>
  <c r="AE25" i="32"/>
  <c r="AD26" i="32"/>
  <c r="AE26" i="32"/>
  <c r="AD27" i="32"/>
  <c r="AE27" i="32"/>
  <c r="AD28" i="32"/>
  <c r="AE28" i="32"/>
  <c r="AD29" i="32"/>
  <c r="AE29" i="32"/>
  <c r="AD30" i="32"/>
  <c r="AE30" i="32"/>
  <c r="AD31" i="32"/>
  <c r="AE31" i="32"/>
  <c r="AD32" i="32"/>
  <c r="AE32" i="32"/>
  <c r="AD33" i="32"/>
  <c r="AE33" i="32"/>
  <c r="AD34" i="32"/>
  <c r="AE34" i="32"/>
  <c r="AD35" i="32"/>
  <c r="AE35" i="32"/>
  <c r="AD36" i="32"/>
  <c r="AE36" i="32"/>
  <c r="AD37" i="32"/>
  <c r="AE37" i="32"/>
  <c r="AD38" i="32"/>
  <c r="AE38" i="32"/>
  <c r="AD39" i="32"/>
  <c r="AE39" i="32"/>
  <c r="AD40" i="32"/>
  <c r="AE40" i="32"/>
  <c r="AD41" i="32"/>
  <c r="AE41" i="32"/>
  <c r="AD42" i="32"/>
  <c r="AE42" i="32"/>
  <c r="AD43" i="32"/>
  <c r="AE43" i="32"/>
  <c r="AD44" i="32"/>
  <c r="AE44" i="32"/>
  <c r="AD45" i="32"/>
  <c r="AE45" i="32"/>
  <c r="AD46" i="32"/>
  <c r="AE46" i="32"/>
  <c r="AD47" i="32"/>
  <c r="AE47" i="32"/>
  <c r="AD48" i="32"/>
  <c r="AE48" i="32"/>
  <c r="AD49" i="32"/>
  <c r="AE49" i="32"/>
  <c r="AD50" i="32"/>
  <c r="AE50" i="32"/>
  <c r="AD51" i="32"/>
  <c r="AE51" i="32"/>
  <c r="AD52" i="32"/>
  <c r="AE52" i="32"/>
  <c r="AD53" i="32"/>
  <c r="AE53" i="32"/>
  <c r="AD54" i="32"/>
  <c r="AE54" i="32"/>
  <c r="AD55" i="32"/>
  <c r="AE55" i="32"/>
  <c r="AD56" i="32"/>
  <c r="AE56" i="32"/>
  <c r="AD57" i="32"/>
  <c r="AE57" i="32"/>
  <c r="AD58" i="32"/>
  <c r="AE58" i="32"/>
  <c r="AD59" i="32"/>
  <c r="AE59" i="32"/>
  <c r="AD60" i="32"/>
  <c r="AE60" i="32"/>
  <c r="AD61" i="32"/>
  <c r="AE61" i="32"/>
  <c r="AD62" i="32"/>
  <c r="AE62" i="32"/>
  <c r="AD63" i="32"/>
  <c r="AE63" i="32"/>
  <c r="AD64" i="32"/>
  <c r="AE64" i="32"/>
  <c r="AD65" i="32"/>
  <c r="AE65" i="32"/>
  <c r="AD66" i="32"/>
  <c r="AE66" i="32"/>
  <c r="AD67" i="32"/>
  <c r="AE67" i="32"/>
  <c r="AD68" i="32"/>
  <c r="AE68" i="32"/>
  <c r="AD69" i="32"/>
  <c r="AE69" i="32"/>
  <c r="AE2" i="32"/>
  <c r="AD2" i="32"/>
  <c r="C10" i="31"/>
  <c r="F5" i="31"/>
  <c r="Q2" i="39" l="1"/>
  <c r="Q5" i="39" s="1"/>
  <c r="Q61" i="8"/>
  <c r="Q60" i="8"/>
  <c r="Q59" i="8"/>
  <c r="Q58" i="8"/>
  <c r="Q57" i="8"/>
  <c r="Q56" i="8"/>
  <c r="Q55" i="8"/>
  <c r="Q54" i="8"/>
  <c r="Q53" i="8"/>
  <c r="Q52" i="8"/>
  <c r="Q51" i="8"/>
  <c r="Q50" i="8"/>
  <c r="Q49" i="8"/>
  <c r="Q48" i="8"/>
  <c r="Q47" i="8"/>
  <c r="Q46" i="8"/>
  <c r="Q45" i="8"/>
  <c r="Q44" i="8"/>
  <c r="Q43" i="8"/>
  <c r="Q42" i="8"/>
  <c r="Q41" i="8"/>
  <c r="AD3" i="33"/>
  <c r="AE3" i="33"/>
  <c r="AD4" i="33"/>
  <c r="AE4" i="33"/>
  <c r="AD5" i="33"/>
  <c r="AE5" i="33"/>
  <c r="AD6" i="33"/>
  <c r="AE6" i="33"/>
  <c r="AD7" i="33"/>
  <c r="AE7" i="33"/>
  <c r="AD8" i="33"/>
  <c r="AE8" i="33"/>
  <c r="AD9" i="33"/>
  <c r="AE9" i="33"/>
  <c r="AD10" i="33"/>
  <c r="AE10" i="33"/>
  <c r="AD11" i="33"/>
  <c r="AE11" i="33"/>
  <c r="AD12" i="33"/>
  <c r="AE12" i="33"/>
  <c r="AD13" i="33"/>
  <c r="AE13" i="33"/>
  <c r="AD14" i="33"/>
  <c r="AE14" i="33"/>
  <c r="AD15" i="33"/>
  <c r="AE15" i="33"/>
  <c r="AD16" i="33"/>
  <c r="AE16" i="33"/>
  <c r="AD17" i="33"/>
  <c r="AE17" i="33"/>
  <c r="AD18" i="33"/>
  <c r="AE18" i="33"/>
  <c r="AD19" i="33"/>
  <c r="AE19" i="33"/>
  <c r="AD20" i="33"/>
  <c r="AE20" i="33"/>
  <c r="AD21" i="33"/>
  <c r="AE21" i="33"/>
  <c r="AD22" i="33"/>
  <c r="AE22" i="33"/>
  <c r="AD23" i="33"/>
  <c r="AE23" i="33"/>
  <c r="AD24" i="33"/>
  <c r="AE24" i="33"/>
  <c r="AD25" i="33"/>
  <c r="AE25" i="33"/>
  <c r="AD26" i="33"/>
  <c r="AE26" i="33"/>
  <c r="AD27" i="33"/>
  <c r="AE27" i="33"/>
  <c r="AD28" i="33"/>
  <c r="AE28" i="33"/>
  <c r="AD29" i="33"/>
  <c r="AE29" i="33"/>
  <c r="AD30" i="33"/>
  <c r="AE30" i="33"/>
  <c r="AD31" i="33"/>
  <c r="AE31" i="33"/>
  <c r="AD32" i="33"/>
  <c r="AE32" i="33"/>
  <c r="AD33" i="33"/>
  <c r="AE33" i="33"/>
  <c r="AD34" i="33"/>
  <c r="AE34" i="33"/>
  <c r="AD35" i="33"/>
  <c r="AE35" i="33"/>
  <c r="AD36" i="33"/>
  <c r="AE36" i="33"/>
  <c r="AD37" i="33"/>
  <c r="AE37" i="33"/>
  <c r="AD38" i="33"/>
  <c r="AE38" i="33"/>
  <c r="AD39" i="33"/>
  <c r="AE39" i="33"/>
  <c r="AD40" i="33"/>
  <c r="AE40" i="33"/>
  <c r="AD41" i="33"/>
  <c r="AE41" i="33"/>
  <c r="AD42" i="33"/>
  <c r="AE42" i="33"/>
  <c r="AD43" i="33"/>
  <c r="AE43" i="33"/>
  <c r="AD44" i="33"/>
  <c r="AE44" i="33"/>
  <c r="AD45" i="33"/>
  <c r="AE45" i="33"/>
  <c r="AD46" i="33"/>
  <c r="AE46" i="33"/>
  <c r="AD47" i="33"/>
  <c r="AE47" i="33"/>
  <c r="AD48" i="33"/>
  <c r="AE48" i="33"/>
  <c r="AD49" i="33"/>
  <c r="AE49" i="33"/>
  <c r="AD50" i="33"/>
  <c r="AE50" i="33"/>
  <c r="AD51" i="33"/>
  <c r="AE51" i="33"/>
  <c r="AD52" i="33"/>
  <c r="AE52" i="33"/>
  <c r="AD53" i="33"/>
  <c r="AE53" i="33"/>
  <c r="AD54" i="33"/>
  <c r="AE54" i="33"/>
  <c r="AD55" i="33"/>
  <c r="AE55" i="33"/>
  <c r="AD56" i="33"/>
  <c r="AE56" i="33"/>
  <c r="AD57" i="33"/>
  <c r="AE57" i="33"/>
  <c r="AD58" i="33"/>
  <c r="AE58" i="33"/>
  <c r="AD59" i="33"/>
  <c r="AE59" i="33"/>
  <c r="AD60" i="33"/>
  <c r="AE60" i="33"/>
  <c r="AD61" i="33"/>
  <c r="AE61" i="33"/>
  <c r="AD62" i="33"/>
  <c r="AE62" i="33"/>
  <c r="AD63" i="33"/>
  <c r="AE63" i="33"/>
  <c r="AD64" i="33"/>
  <c r="AE64" i="33"/>
  <c r="AD65" i="33"/>
  <c r="AE65" i="33"/>
  <c r="AD66" i="33"/>
  <c r="AE66" i="33"/>
  <c r="AD67" i="33"/>
  <c r="AE67" i="33"/>
  <c r="AD68" i="33"/>
  <c r="AE68" i="33"/>
  <c r="AE2" i="33"/>
  <c r="AD2" i="33"/>
  <c r="Q3" i="39" l="1"/>
  <c r="Q6" i="39" s="1"/>
  <c r="Q7" i="39" s="1"/>
  <c r="K8" i="17"/>
  <c r="H34" i="38"/>
  <c r="I34" i="38" s="1"/>
  <c r="J34" i="38"/>
  <c r="K34" i="38" s="1"/>
  <c r="M15" i="20"/>
  <c r="AD3" i="24" l="1"/>
  <c r="AE3" i="24"/>
  <c r="AD4" i="24"/>
  <c r="AE4" i="24"/>
  <c r="AD5" i="24"/>
  <c r="AE5" i="24"/>
  <c r="AD6" i="24"/>
  <c r="AE6" i="24"/>
  <c r="AD7" i="24"/>
  <c r="AE7" i="24"/>
  <c r="AD8" i="24"/>
  <c r="AE8" i="24"/>
  <c r="AD9" i="24"/>
  <c r="AE9" i="24"/>
  <c r="AD10" i="24"/>
  <c r="AE10" i="24"/>
  <c r="AD11" i="24"/>
  <c r="AE11" i="24"/>
  <c r="AD12" i="24"/>
  <c r="AE12" i="24"/>
  <c r="AD13" i="24"/>
  <c r="AE13" i="24"/>
  <c r="AD14" i="24"/>
  <c r="AE14" i="24"/>
  <c r="AD15" i="24"/>
  <c r="AE15" i="24"/>
  <c r="AD16" i="24"/>
  <c r="AE16" i="24"/>
  <c r="AD17" i="24"/>
  <c r="AE17" i="24"/>
  <c r="AD18" i="24"/>
  <c r="AE18" i="24"/>
  <c r="AD19" i="24"/>
  <c r="AE19" i="24"/>
  <c r="AD20" i="24"/>
  <c r="AE20" i="24"/>
  <c r="AD21" i="24"/>
  <c r="AE21" i="24"/>
  <c r="AD22" i="24"/>
  <c r="AE22" i="24"/>
  <c r="AD23" i="24"/>
  <c r="AE23" i="24"/>
  <c r="AD24" i="24"/>
  <c r="AE24" i="24"/>
  <c r="AD25" i="24"/>
  <c r="AE25" i="24"/>
  <c r="AD26" i="24"/>
  <c r="AE26" i="24"/>
  <c r="AD27" i="24"/>
  <c r="AE27" i="24"/>
  <c r="AD28" i="24"/>
  <c r="AE28" i="24"/>
  <c r="AD29" i="24"/>
  <c r="AE29" i="24"/>
  <c r="AD30" i="24"/>
  <c r="AE30" i="24"/>
  <c r="AD31" i="24"/>
  <c r="AE31" i="24"/>
  <c r="AD32" i="24"/>
  <c r="AE32" i="24"/>
  <c r="AD33" i="24"/>
  <c r="AE33" i="24"/>
  <c r="AD34" i="24"/>
  <c r="AE34" i="24"/>
  <c r="AD35" i="24"/>
  <c r="AE35" i="24"/>
  <c r="AD36" i="24"/>
  <c r="AE36" i="24"/>
  <c r="AD37" i="24"/>
  <c r="AE37" i="24"/>
  <c r="AD38" i="24"/>
  <c r="AE38" i="24"/>
  <c r="AD39" i="24"/>
  <c r="AE39" i="24"/>
  <c r="AD40" i="24"/>
  <c r="AE40" i="24"/>
  <c r="AD41" i="24"/>
  <c r="AE41" i="24"/>
  <c r="AD42" i="24"/>
  <c r="AE42" i="24"/>
  <c r="AD43" i="24"/>
  <c r="AE43" i="24"/>
  <c r="AD44" i="24"/>
  <c r="AE44" i="24"/>
  <c r="AD45" i="24"/>
  <c r="AE45" i="24"/>
  <c r="AD46" i="24"/>
  <c r="AE46" i="24"/>
  <c r="AD47" i="24"/>
  <c r="AE47" i="24"/>
  <c r="AD48" i="24"/>
  <c r="AE48" i="24"/>
  <c r="AD49" i="24"/>
  <c r="AE49" i="24"/>
  <c r="AD50" i="24"/>
  <c r="AE50" i="24"/>
  <c r="AD51" i="24"/>
  <c r="AE51" i="24"/>
  <c r="AD52" i="24"/>
  <c r="AE52" i="24"/>
  <c r="AD53" i="24"/>
  <c r="AE53" i="24"/>
  <c r="AD54" i="24"/>
  <c r="AE54" i="24"/>
  <c r="AD55" i="24"/>
  <c r="AE55" i="24"/>
  <c r="AD56" i="24"/>
  <c r="AE56" i="24"/>
  <c r="AD57" i="24"/>
  <c r="AE57" i="24"/>
  <c r="AD58" i="24"/>
  <c r="AE58" i="24"/>
  <c r="AD59" i="24"/>
  <c r="AE59" i="24"/>
  <c r="AD60" i="24"/>
  <c r="AE60" i="24"/>
  <c r="AD61" i="24"/>
  <c r="AE61" i="24"/>
  <c r="AD62" i="24"/>
  <c r="AE62" i="24"/>
  <c r="AD63" i="24"/>
  <c r="AE63" i="24"/>
  <c r="AD64" i="24"/>
  <c r="AE64" i="24"/>
  <c r="AD65" i="24"/>
  <c r="AE65" i="24"/>
  <c r="AD66" i="24"/>
  <c r="AE66" i="24"/>
  <c r="AD67" i="24"/>
  <c r="AE67" i="24"/>
  <c r="AD68" i="24"/>
  <c r="AE68" i="24"/>
  <c r="AD69" i="24"/>
  <c r="AE69" i="24"/>
  <c r="AE2" i="24"/>
  <c r="AD2" i="24"/>
  <c r="C17" i="5"/>
  <c r="F17" i="5"/>
  <c r="M9" i="29" l="1"/>
  <c r="F9" i="22"/>
  <c r="K5" i="13"/>
  <c r="J33" i="38"/>
  <c r="K33" i="38" s="1"/>
  <c r="H32" i="38"/>
  <c r="I32" i="38" s="1"/>
  <c r="H33" i="38"/>
  <c r="I33" i="38" s="1"/>
  <c r="J32" i="38"/>
  <c r="K32" i="38" s="1"/>
  <c r="H31" i="38" l="1"/>
  <c r="I31" i="38" s="1"/>
  <c r="J31" i="38"/>
  <c r="K31" i="38" s="1"/>
  <c r="F4" i="31"/>
  <c r="F10" i="31" s="1"/>
  <c r="F3" i="25"/>
  <c r="H30" i="38"/>
  <c r="I30" i="38" s="1"/>
  <c r="J30" i="38"/>
  <c r="K30" i="38" s="1"/>
  <c r="M23" i="13" l="1"/>
  <c r="F14" i="13"/>
  <c r="H29" i="38"/>
  <c r="I29" i="38" s="1"/>
  <c r="J29" i="38"/>
  <c r="K29" i="38" s="1"/>
  <c r="M29" i="3" l="1"/>
  <c r="H4" i="38"/>
  <c r="H5" i="38"/>
  <c r="H6" i="38"/>
  <c r="H7" i="38"/>
  <c r="H8" i="38"/>
  <c r="H9" i="38"/>
  <c r="H10" i="38"/>
  <c r="H11" i="38"/>
  <c r="H12" i="38"/>
  <c r="H13" i="38"/>
  <c r="H14" i="38"/>
  <c r="H15" i="38"/>
  <c r="H16" i="38"/>
  <c r="H17" i="38"/>
  <c r="H18" i="38"/>
  <c r="H19" i="38"/>
  <c r="H20" i="38"/>
  <c r="H21" i="38"/>
  <c r="H22" i="38"/>
  <c r="H23" i="38"/>
  <c r="H24" i="38"/>
  <c r="H25" i="38"/>
  <c r="H26" i="38"/>
  <c r="H27" i="38"/>
  <c r="H28" i="38"/>
  <c r="I28" i="38" s="1"/>
  <c r="J28" i="38"/>
  <c r="K28" i="38" s="1"/>
  <c r="D4" i="38" l="1"/>
  <c r="D5" i="38"/>
  <c r="D6" i="38"/>
  <c r="D7" i="38"/>
  <c r="D8" i="38"/>
  <c r="D9" i="38"/>
  <c r="D10" i="38"/>
  <c r="D11" i="38"/>
  <c r="D12" i="38"/>
  <c r="D13" i="38"/>
  <c r="D14" i="38"/>
  <c r="D15" i="38"/>
  <c r="D16" i="38"/>
  <c r="D17" i="38"/>
  <c r="D18" i="38"/>
  <c r="D19" i="38"/>
  <c r="D20" i="38"/>
  <c r="D3" i="38"/>
  <c r="I4" i="38"/>
  <c r="I5" i="38"/>
  <c r="I6" i="38"/>
  <c r="I7" i="38"/>
  <c r="I8" i="38"/>
  <c r="I9" i="38"/>
  <c r="I10" i="38"/>
  <c r="I11" i="38"/>
  <c r="I12" i="38"/>
  <c r="I13" i="38"/>
  <c r="I14" i="38"/>
  <c r="I15" i="38"/>
  <c r="I16" i="38"/>
  <c r="I17" i="38"/>
  <c r="I18" i="38"/>
  <c r="I19" i="38"/>
  <c r="I20" i="38"/>
  <c r="I21" i="38"/>
  <c r="I22" i="38"/>
  <c r="I23" i="38"/>
  <c r="I24" i="38"/>
  <c r="I25" i="38"/>
  <c r="I26" i="38"/>
  <c r="I27" i="38"/>
  <c r="H3" i="38"/>
  <c r="I3" i="38" s="1"/>
  <c r="J2" i="38"/>
  <c r="J3" i="38"/>
  <c r="J4" i="38"/>
  <c r="J5" i="38"/>
  <c r="J6" i="38"/>
  <c r="J7" i="38"/>
  <c r="J8" i="38"/>
  <c r="J9" i="38"/>
  <c r="J10" i="38"/>
  <c r="J11" i="38"/>
  <c r="J12" i="38"/>
  <c r="J13" i="38"/>
  <c r="J14" i="38"/>
  <c r="J15" i="38"/>
  <c r="J16" i="38"/>
  <c r="J17" i="38"/>
  <c r="J18" i="38"/>
  <c r="J19" i="38"/>
  <c r="J20" i="38"/>
  <c r="J21" i="38"/>
  <c r="J22" i="38"/>
  <c r="J23" i="38"/>
  <c r="J24" i="38"/>
  <c r="J25" i="38"/>
  <c r="J26" i="38"/>
  <c r="J27" i="38"/>
  <c r="K27" i="38" s="1"/>
  <c r="F6" i="24"/>
  <c r="F4" i="30"/>
  <c r="K43" i="7"/>
  <c r="F31" i="7"/>
  <c r="F30" i="7"/>
  <c r="F29" i="7"/>
  <c r="P66" i="32" l="1"/>
  <c r="P65" i="32"/>
  <c r="P64" i="32"/>
  <c r="P63" i="32"/>
  <c r="P62" i="32"/>
  <c r="P61" i="32"/>
  <c r="P60" i="32"/>
  <c r="P59" i="32"/>
  <c r="P58" i="32"/>
  <c r="P57" i="32"/>
  <c r="P56" i="32"/>
  <c r="P55" i="32"/>
  <c r="P54" i="32"/>
  <c r="P53" i="32"/>
  <c r="P52" i="32"/>
  <c r="P51" i="32"/>
  <c r="P50" i="32"/>
  <c r="P49" i="32"/>
  <c r="P48" i="32"/>
  <c r="P47" i="32"/>
  <c r="P46" i="32"/>
  <c r="K9" i="25"/>
  <c r="K26" i="38"/>
  <c r="N166" i="1" l="1"/>
  <c r="K24" i="38" l="1"/>
  <c r="K23" i="38"/>
  <c r="K22" i="38"/>
  <c r="K21" i="38"/>
  <c r="K20" i="38"/>
  <c r="K19" i="38"/>
  <c r="K18" i="38"/>
  <c r="K17" i="38"/>
  <c r="K16" i="38"/>
  <c r="K15" i="38"/>
  <c r="K14" i="38"/>
  <c r="K13" i="38"/>
  <c r="K12" i="38"/>
  <c r="K11" i="38"/>
  <c r="K10" i="38"/>
  <c r="K9" i="38"/>
  <c r="K8" i="38"/>
  <c r="K7" i="38"/>
  <c r="K6" i="38"/>
  <c r="K5" i="38"/>
  <c r="K4" i="38"/>
  <c r="K3" i="38"/>
  <c r="K2" i="38"/>
  <c r="K7" i="4"/>
  <c r="F28" i="7"/>
  <c r="F27" i="7"/>
  <c r="F21" i="10"/>
  <c r="F13" i="13"/>
  <c r="F8" i="22"/>
  <c r="F6" i="32"/>
  <c r="F50" i="1"/>
  <c r="F26" i="1"/>
  <c r="K26" i="1"/>
  <c r="F4" i="28"/>
  <c r="K25" i="38" l="1"/>
  <c r="D120" i="1"/>
  <c r="K28" i="1"/>
  <c r="M50" i="1" l="1"/>
  <c r="F118" i="1" l="1"/>
  <c r="F119" i="1"/>
  <c r="F121" i="1"/>
  <c r="F120" i="1"/>
  <c r="K141" i="1"/>
  <c r="K124" i="1"/>
  <c r="K2" i="22"/>
  <c r="K3" i="16"/>
  <c r="K116" i="1"/>
  <c r="K3" i="18"/>
  <c r="K2" i="29"/>
  <c r="K2" i="7"/>
  <c r="K3" i="7"/>
  <c r="K4" i="7"/>
  <c r="K41" i="1"/>
  <c r="K2" i="14"/>
  <c r="K3" i="22"/>
  <c r="K119" i="1"/>
  <c r="K120" i="1"/>
  <c r="K118" i="1"/>
  <c r="K122" i="1" l="1"/>
  <c r="F122" i="1"/>
  <c r="AE68" i="4" l="1"/>
  <c r="AD68" i="4"/>
  <c r="AE67" i="4"/>
  <c r="AD67" i="4"/>
  <c r="AE66" i="4"/>
  <c r="AD66" i="4"/>
  <c r="AE65" i="4"/>
  <c r="AD65" i="4"/>
  <c r="AE64" i="4"/>
  <c r="AD64" i="4"/>
  <c r="AE63" i="4"/>
  <c r="AD63" i="4"/>
  <c r="P63" i="4"/>
  <c r="AE62" i="4"/>
  <c r="AD62" i="4"/>
  <c r="P62" i="4"/>
  <c r="AE61" i="4"/>
  <c r="AD61" i="4"/>
  <c r="P61" i="4"/>
  <c r="AE60" i="4"/>
  <c r="AD60" i="4"/>
  <c r="P60" i="4"/>
  <c r="AE59" i="4"/>
  <c r="AD59" i="4"/>
  <c r="P59" i="4"/>
  <c r="AE58" i="4"/>
  <c r="AD58" i="4"/>
  <c r="P58" i="4"/>
  <c r="AE57" i="4"/>
  <c r="AD57" i="4"/>
  <c r="P57" i="4"/>
  <c r="AE56" i="4"/>
  <c r="AD56" i="4"/>
  <c r="P56" i="4"/>
  <c r="AE55" i="4"/>
  <c r="AD55" i="4"/>
  <c r="P55" i="4"/>
  <c r="AE54" i="4"/>
  <c r="AD54" i="4"/>
  <c r="P54" i="4"/>
  <c r="AE53" i="4"/>
  <c r="AD53" i="4"/>
  <c r="P53" i="4"/>
  <c r="AE52" i="4"/>
  <c r="AD52" i="4"/>
  <c r="P52" i="4"/>
  <c r="AE51" i="4"/>
  <c r="AD51" i="4"/>
  <c r="P51" i="4"/>
  <c r="AE50" i="4"/>
  <c r="AD50" i="4"/>
  <c r="P50" i="4"/>
  <c r="AE49" i="4"/>
  <c r="AD49" i="4"/>
  <c r="P49" i="4"/>
  <c r="AE48" i="4"/>
  <c r="AD48" i="4"/>
  <c r="P48" i="4"/>
  <c r="AE47" i="4"/>
  <c r="AD47" i="4"/>
  <c r="P47" i="4"/>
  <c r="AE46" i="4"/>
  <c r="AD46" i="4"/>
  <c r="P46" i="4"/>
  <c r="AE45" i="4"/>
  <c r="AD45" i="4"/>
  <c r="P45" i="4"/>
  <c r="AE44" i="4"/>
  <c r="AD44" i="4"/>
  <c r="P44" i="4"/>
  <c r="AE43" i="4"/>
  <c r="AD43" i="4"/>
  <c r="P43" i="4"/>
  <c r="AE42" i="4"/>
  <c r="AD42" i="4"/>
  <c r="AE41" i="4"/>
  <c r="AD41" i="4"/>
  <c r="AE40" i="4"/>
  <c r="AD40" i="4"/>
  <c r="AE39" i="4"/>
  <c r="AD39" i="4"/>
  <c r="AE38" i="4"/>
  <c r="AD38" i="4"/>
  <c r="AE37" i="4"/>
  <c r="AD37" i="4"/>
  <c r="AE36" i="4"/>
  <c r="AD36" i="4"/>
  <c r="AE35" i="4"/>
  <c r="AD35" i="4"/>
  <c r="AE34" i="4"/>
  <c r="AD34" i="4"/>
  <c r="AE33" i="4"/>
  <c r="AD33" i="4"/>
  <c r="AE32" i="4"/>
  <c r="AD32" i="4"/>
  <c r="AE31" i="4"/>
  <c r="AD31" i="4"/>
  <c r="AE30" i="4"/>
  <c r="AD30" i="4"/>
  <c r="AE29" i="4"/>
  <c r="AD29" i="4"/>
  <c r="AE28" i="4"/>
  <c r="AD28" i="4"/>
  <c r="AE27" i="4"/>
  <c r="AD27" i="4"/>
  <c r="AE26" i="4"/>
  <c r="AD26" i="4"/>
  <c r="AE25" i="4"/>
  <c r="AD25" i="4"/>
  <c r="AE24" i="4"/>
  <c r="AD24" i="4"/>
  <c r="AE23" i="4"/>
  <c r="AD23" i="4"/>
  <c r="AE22" i="4"/>
  <c r="AD22" i="4"/>
  <c r="AE21" i="4"/>
  <c r="AD21" i="4"/>
  <c r="AE20" i="4"/>
  <c r="AD20" i="4"/>
  <c r="AE19" i="4"/>
  <c r="AD19" i="4"/>
  <c r="AE18" i="4"/>
  <c r="AD18" i="4"/>
  <c r="AE17" i="4"/>
  <c r="AD17" i="4"/>
  <c r="AE16" i="4"/>
  <c r="AD16" i="4"/>
  <c r="AE15" i="4"/>
  <c r="AD15" i="4"/>
  <c r="AE14" i="4"/>
  <c r="AD14" i="4"/>
  <c r="AE13" i="4"/>
  <c r="AD13" i="4"/>
  <c r="AE12" i="4"/>
  <c r="AD12" i="4"/>
  <c r="AE11" i="4"/>
  <c r="AD11" i="4"/>
  <c r="AE10" i="4"/>
  <c r="AD10" i="4"/>
  <c r="AE9" i="4"/>
  <c r="AD9" i="4"/>
  <c r="AE8" i="4"/>
  <c r="AD8" i="4"/>
  <c r="AE7" i="4"/>
  <c r="AD7" i="4"/>
  <c r="AE6" i="4"/>
  <c r="AD6" i="4"/>
  <c r="K6" i="4"/>
  <c r="AE5" i="4"/>
  <c r="AD5" i="4"/>
  <c r="K5" i="4"/>
  <c r="AE4" i="4"/>
  <c r="AD4" i="4"/>
  <c r="K4" i="4"/>
  <c r="AE3" i="4"/>
  <c r="AD3" i="4"/>
  <c r="K3" i="4"/>
  <c r="AE2" i="4"/>
  <c r="AD2" i="4"/>
  <c r="Q2" i="4"/>
  <c r="Q3" i="4" s="1"/>
  <c r="K2" i="4"/>
  <c r="F5" i="8"/>
  <c r="F4" i="8"/>
  <c r="Q3" i="8"/>
  <c r="F3" i="8"/>
  <c r="Q2" i="8"/>
  <c r="Q5" i="8" s="1"/>
  <c r="F2" i="8"/>
  <c r="P63" i="33"/>
  <c r="P62" i="33"/>
  <c r="P61" i="33"/>
  <c r="P60" i="33"/>
  <c r="P59" i="33"/>
  <c r="P58" i="33"/>
  <c r="P57" i="33"/>
  <c r="P56" i="33"/>
  <c r="P55" i="33"/>
  <c r="P54" i="33"/>
  <c r="P53" i="33"/>
  <c r="P52" i="33"/>
  <c r="P51" i="33"/>
  <c r="P50" i="33"/>
  <c r="P49" i="33"/>
  <c r="P48" i="33"/>
  <c r="P47" i="33"/>
  <c r="P46" i="33"/>
  <c r="P45" i="33"/>
  <c r="P44" i="33"/>
  <c r="P43" i="33"/>
  <c r="F3" i="33"/>
  <c r="Q2" i="33"/>
  <c r="K2" i="33"/>
  <c r="F2" i="33"/>
  <c r="Q2" i="26"/>
  <c r="F3" i="26"/>
  <c r="F2" i="26"/>
  <c r="M8" i="30"/>
  <c r="H8" i="30"/>
  <c r="C8" i="30"/>
  <c r="F3" i="30"/>
  <c r="F8" i="30" s="1"/>
  <c r="F2" i="30"/>
  <c r="M11" i="32"/>
  <c r="K11" i="32"/>
  <c r="H11" i="32"/>
  <c r="Q2" i="32" s="1"/>
  <c r="F11" i="32"/>
  <c r="C11" i="32"/>
  <c r="F5" i="32"/>
  <c r="F4" i="32"/>
  <c r="F3" i="32"/>
  <c r="F2" i="32"/>
  <c r="P62" i="29"/>
  <c r="P61" i="29"/>
  <c r="P60" i="29"/>
  <c r="P59" i="29"/>
  <c r="P58" i="29"/>
  <c r="P57" i="29"/>
  <c r="P56" i="29"/>
  <c r="P55" i="29"/>
  <c r="P54" i="29"/>
  <c r="P53" i="29"/>
  <c r="P52" i="29"/>
  <c r="P51" i="29"/>
  <c r="P50" i="29"/>
  <c r="P49" i="29"/>
  <c r="P48" i="29"/>
  <c r="P47" i="29"/>
  <c r="P46" i="29"/>
  <c r="P45" i="29"/>
  <c r="P44" i="29"/>
  <c r="P43" i="29"/>
  <c r="P42" i="29"/>
  <c r="K9" i="29"/>
  <c r="H9" i="29"/>
  <c r="F5" i="29"/>
  <c r="F4" i="29"/>
  <c r="F3" i="29"/>
  <c r="Q2" i="29"/>
  <c r="F2" i="29"/>
  <c r="H7" i="28"/>
  <c r="Q2" i="28" s="1"/>
  <c r="Q6" i="28" s="1"/>
  <c r="F3" i="28"/>
  <c r="F2" i="28"/>
  <c r="P63" i="31"/>
  <c r="P62" i="31"/>
  <c r="P61" i="31"/>
  <c r="P60" i="31"/>
  <c r="P59" i="31"/>
  <c r="P58" i="31"/>
  <c r="P57" i="31"/>
  <c r="P56" i="31"/>
  <c r="P55" i="31"/>
  <c r="P54" i="31"/>
  <c r="P53" i="31"/>
  <c r="P52" i="31"/>
  <c r="P51" i="31"/>
  <c r="P50" i="31"/>
  <c r="P49" i="31"/>
  <c r="P48" i="31"/>
  <c r="P47" i="31"/>
  <c r="P46" i="31"/>
  <c r="P45" i="31"/>
  <c r="P44" i="31"/>
  <c r="P43" i="31"/>
  <c r="M10" i="31"/>
  <c r="K10" i="31"/>
  <c r="H10" i="31"/>
  <c r="Q2" i="31" s="1"/>
  <c r="F3" i="31"/>
  <c r="K2" i="31"/>
  <c r="F2" i="31"/>
  <c r="P61" i="34"/>
  <c r="P60" i="34"/>
  <c r="P59" i="34"/>
  <c r="P58" i="34"/>
  <c r="P57" i="34"/>
  <c r="P56" i="34"/>
  <c r="P55" i="34"/>
  <c r="P54" i="34"/>
  <c r="P53" i="34"/>
  <c r="P52" i="34"/>
  <c r="P51" i="34"/>
  <c r="P50" i="34"/>
  <c r="P49" i="34"/>
  <c r="P48" i="34"/>
  <c r="P47" i="34"/>
  <c r="P46" i="34"/>
  <c r="P45" i="34"/>
  <c r="P44" i="34"/>
  <c r="P43" i="34"/>
  <c r="P42" i="34"/>
  <c r="P41" i="34"/>
  <c r="M11" i="34"/>
  <c r="K11" i="34"/>
  <c r="Q7" i="34" s="1"/>
  <c r="H11" i="34"/>
  <c r="C11" i="34"/>
  <c r="F5" i="34"/>
  <c r="F4" i="34"/>
  <c r="F3" i="34"/>
  <c r="F11" i="34" s="1"/>
  <c r="Q2" i="34"/>
  <c r="Q5" i="34" s="1"/>
  <c r="F2" i="34"/>
  <c r="P62" i="15"/>
  <c r="P61" i="15"/>
  <c r="P60" i="15"/>
  <c r="P59" i="15"/>
  <c r="P58" i="15"/>
  <c r="P57" i="15"/>
  <c r="P56" i="15"/>
  <c r="P55" i="15"/>
  <c r="P54" i="15"/>
  <c r="P53" i="15"/>
  <c r="P52" i="15"/>
  <c r="P51" i="15"/>
  <c r="P50" i="15"/>
  <c r="P49" i="15"/>
  <c r="P48" i="15"/>
  <c r="P47" i="15"/>
  <c r="P46" i="15"/>
  <c r="P45" i="15"/>
  <c r="P44" i="15"/>
  <c r="P43" i="15"/>
  <c r="P42" i="15"/>
  <c r="F8" i="15"/>
  <c r="F7" i="15"/>
  <c r="F6" i="15"/>
  <c r="F5" i="15"/>
  <c r="K4" i="15"/>
  <c r="F4" i="15"/>
  <c r="K3" i="15"/>
  <c r="F3" i="15"/>
  <c r="Q2" i="15"/>
  <c r="K2" i="15"/>
  <c r="I2" i="15"/>
  <c r="F2" i="15"/>
  <c r="P58" i="14"/>
  <c r="P57" i="14"/>
  <c r="P56" i="14"/>
  <c r="P55" i="14"/>
  <c r="P54" i="14"/>
  <c r="P53" i="14"/>
  <c r="P52" i="14"/>
  <c r="P51" i="14"/>
  <c r="P50" i="14"/>
  <c r="P49" i="14"/>
  <c r="P48" i="14"/>
  <c r="P47" i="14"/>
  <c r="P46" i="14"/>
  <c r="P45" i="14"/>
  <c r="P44" i="14"/>
  <c r="P43" i="14"/>
  <c r="P42" i="14"/>
  <c r="P41" i="14"/>
  <c r="P40" i="14"/>
  <c r="P39" i="14"/>
  <c r="P38" i="14"/>
  <c r="Q2" i="14"/>
  <c r="Q5" i="14" s="1"/>
  <c r="Q2" i="18"/>
  <c r="Q5" i="18" s="1"/>
  <c r="K2" i="18"/>
  <c r="P63" i="24"/>
  <c r="P62" i="24"/>
  <c r="P61" i="24"/>
  <c r="P60" i="24"/>
  <c r="P59" i="24"/>
  <c r="P58" i="24"/>
  <c r="P57" i="24"/>
  <c r="P56" i="24"/>
  <c r="P55" i="24"/>
  <c r="P54" i="24"/>
  <c r="P53" i="24"/>
  <c r="P52" i="24"/>
  <c r="P51" i="24"/>
  <c r="P50" i="24"/>
  <c r="P49" i="24"/>
  <c r="P48" i="24"/>
  <c r="P47" i="24"/>
  <c r="P46" i="24"/>
  <c r="P45" i="24"/>
  <c r="P44" i="24"/>
  <c r="P43" i="24"/>
  <c r="M9" i="24"/>
  <c r="F5" i="24"/>
  <c r="F4" i="24"/>
  <c r="F3" i="24"/>
  <c r="Q2" i="24"/>
  <c r="F2" i="24"/>
  <c r="P56" i="22"/>
  <c r="P55" i="22"/>
  <c r="P54" i="22"/>
  <c r="P53" i="22"/>
  <c r="P52" i="22"/>
  <c r="P51" i="22"/>
  <c r="P50" i="22"/>
  <c r="P49" i="22"/>
  <c r="P48" i="22"/>
  <c r="P47" i="22"/>
  <c r="P46" i="22"/>
  <c r="P45" i="22"/>
  <c r="P44" i="22"/>
  <c r="P43" i="22"/>
  <c r="P42" i="22"/>
  <c r="P41" i="22"/>
  <c r="P40" i="22"/>
  <c r="P39" i="22"/>
  <c r="P38" i="22"/>
  <c r="P37" i="22"/>
  <c r="P36" i="22"/>
  <c r="F7" i="22"/>
  <c r="F6" i="22"/>
  <c r="F5" i="22"/>
  <c r="F4" i="22"/>
  <c r="F3" i="22"/>
  <c r="Q2" i="22"/>
  <c r="Q3" i="22" s="1"/>
  <c r="F2" i="22"/>
  <c r="Q2" i="16"/>
  <c r="Q5" i="16" s="1"/>
  <c r="F9" i="16"/>
  <c r="F8" i="16"/>
  <c r="F7" i="16"/>
  <c r="F6" i="16"/>
  <c r="F5" i="16"/>
  <c r="F4" i="16"/>
  <c r="F3" i="16"/>
  <c r="K2" i="16"/>
  <c r="F2" i="16"/>
  <c r="K17" i="5"/>
  <c r="H17" i="5"/>
  <c r="F13" i="5"/>
  <c r="F12" i="5"/>
  <c r="F11" i="5"/>
  <c r="F10" i="5"/>
  <c r="F9" i="5"/>
  <c r="F8" i="5"/>
  <c r="F7" i="5"/>
  <c r="F6" i="5"/>
  <c r="F5" i="5"/>
  <c r="F4" i="5"/>
  <c r="K3" i="5"/>
  <c r="F3" i="5"/>
  <c r="Q2" i="5"/>
  <c r="Q5" i="5" s="1"/>
  <c r="K2" i="5"/>
  <c r="F2" i="5"/>
  <c r="AE69" i="3"/>
  <c r="AD69" i="3"/>
  <c r="AE68" i="3"/>
  <c r="AD68" i="3"/>
  <c r="AE67" i="3"/>
  <c r="AD67" i="3"/>
  <c r="AE66" i="3"/>
  <c r="AD66" i="3"/>
  <c r="AE65" i="3"/>
  <c r="AD65" i="3"/>
  <c r="AE64" i="3"/>
  <c r="AD64" i="3"/>
  <c r="AE63" i="3"/>
  <c r="AD63" i="3"/>
  <c r="AE62" i="3"/>
  <c r="AD62" i="3"/>
  <c r="AE61" i="3"/>
  <c r="AD61" i="3"/>
  <c r="AE60" i="3"/>
  <c r="AD60" i="3"/>
  <c r="Q60" i="3"/>
  <c r="AE59" i="3"/>
  <c r="AD59" i="3"/>
  <c r="Q59" i="3"/>
  <c r="AE58" i="3"/>
  <c r="AD58" i="3"/>
  <c r="Q58" i="3"/>
  <c r="AE57" i="3"/>
  <c r="AD57" i="3"/>
  <c r="Q57" i="3"/>
  <c r="AE56" i="3"/>
  <c r="AD56" i="3"/>
  <c r="Q56" i="3"/>
  <c r="AE55" i="3"/>
  <c r="AD55" i="3"/>
  <c r="Q55" i="3"/>
  <c r="AE54" i="3"/>
  <c r="AD54" i="3"/>
  <c r="Q54" i="3"/>
  <c r="AE53" i="3"/>
  <c r="AD53" i="3"/>
  <c r="Q53" i="3"/>
  <c r="AE52" i="3"/>
  <c r="AD52" i="3"/>
  <c r="Q52" i="3"/>
  <c r="AE51" i="3"/>
  <c r="AD51" i="3"/>
  <c r="Q51" i="3"/>
  <c r="AE50" i="3"/>
  <c r="AD50" i="3"/>
  <c r="Q50" i="3"/>
  <c r="AE49" i="3"/>
  <c r="AD49" i="3"/>
  <c r="Q49" i="3"/>
  <c r="AE48" i="3"/>
  <c r="AD48" i="3"/>
  <c r="Q48" i="3"/>
  <c r="AE47" i="3"/>
  <c r="AD47" i="3"/>
  <c r="Q47" i="3"/>
  <c r="AE46" i="3"/>
  <c r="AD46" i="3"/>
  <c r="Q46" i="3"/>
  <c r="AE45" i="3"/>
  <c r="AD45" i="3"/>
  <c r="Q45" i="3"/>
  <c r="AE44" i="3"/>
  <c r="AD44" i="3"/>
  <c r="Q44" i="3"/>
  <c r="AE43" i="3"/>
  <c r="AD43" i="3"/>
  <c r="Q43" i="3"/>
  <c r="AE42" i="3"/>
  <c r="AD42" i="3"/>
  <c r="Q42" i="3"/>
  <c r="AE41" i="3"/>
  <c r="AD41" i="3"/>
  <c r="Q41" i="3"/>
  <c r="AE40" i="3"/>
  <c r="AD40" i="3"/>
  <c r="Q40" i="3"/>
  <c r="AE39" i="3"/>
  <c r="AD39" i="3"/>
  <c r="AE38" i="3"/>
  <c r="AD38" i="3"/>
  <c r="AE37" i="3"/>
  <c r="AD37" i="3"/>
  <c r="AE36" i="3"/>
  <c r="AD36" i="3"/>
  <c r="AE35" i="3"/>
  <c r="AD35" i="3"/>
  <c r="AE34" i="3"/>
  <c r="AD34" i="3"/>
  <c r="AE33" i="3"/>
  <c r="AD33" i="3"/>
  <c r="AE32" i="3"/>
  <c r="AD32" i="3"/>
  <c r="AE31" i="3"/>
  <c r="AD31" i="3"/>
  <c r="AE30" i="3"/>
  <c r="AD30" i="3"/>
  <c r="AE29" i="3"/>
  <c r="AD29" i="3"/>
  <c r="AE28" i="3"/>
  <c r="AD28" i="3"/>
  <c r="AE27" i="3"/>
  <c r="AD27" i="3"/>
  <c r="AE26" i="3"/>
  <c r="AD26" i="3"/>
  <c r="AE25" i="3"/>
  <c r="AD25" i="3"/>
  <c r="AE24" i="3"/>
  <c r="AD24" i="3"/>
  <c r="AE23" i="3"/>
  <c r="AD23" i="3"/>
  <c r="AE22" i="3"/>
  <c r="AD22" i="3"/>
  <c r="AE21" i="3"/>
  <c r="AD21" i="3"/>
  <c r="AE20" i="3"/>
  <c r="AD20" i="3"/>
  <c r="AE19" i="3"/>
  <c r="AD19" i="3"/>
  <c r="AE18" i="3"/>
  <c r="AD18" i="3"/>
  <c r="AE17" i="3"/>
  <c r="AD17" i="3"/>
  <c r="AE16" i="3"/>
  <c r="AD16" i="3"/>
  <c r="AE15" i="3"/>
  <c r="AD15" i="3"/>
  <c r="AE14" i="3"/>
  <c r="AD14" i="3"/>
  <c r="AE13" i="3"/>
  <c r="AD13" i="3"/>
  <c r="AE12" i="3"/>
  <c r="AD12" i="3"/>
  <c r="AE11" i="3"/>
  <c r="AD11" i="3"/>
  <c r="AE10" i="3"/>
  <c r="AD10" i="3"/>
  <c r="AE9" i="3"/>
  <c r="AD9" i="3"/>
  <c r="AE8" i="3"/>
  <c r="AD8" i="3"/>
  <c r="AE7" i="3"/>
  <c r="AD7" i="3"/>
  <c r="AE6" i="3"/>
  <c r="AD6" i="3"/>
  <c r="AE5" i="3"/>
  <c r="AD5" i="3"/>
  <c r="AE4" i="3"/>
  <c r="AD4" i="3"/>
  <c r="K4" i="3"/>
  <c r="AE3" i="3"/>
  <c r="AD3" i="3"/>
  <c r="K3" i="3"/>
  <c r="AE2" i="3"/>
  <c r="AD2" i="3"/>
  <c r="Q2" i="3"/>
  <c r="Q5" i="3" s="1"/>
  <c r="K2" i="3"/>
  <c r="AE69" i="20"/>
  <c r="AD69" i="20"/>
  <c r="AE68" i="20"/>
  <c r="AD68" i="20"/>
  <c r="AE67" i="20"/>
  <c r="AD67" i="20"/>
  <c r="P67" i="20"/>
  <c r="AE66" i="20"/>
  <c r="AD66" i="20"/>
  <c r="P66" i="20"/>
  <c r="AE65" i="20"/>
  <c r="AD65" i="20"/>
  <c r="P65" i="20"/>
  <c r="AE64" i="20"/>
  <c r="AD64" i="20"/>
  <c r="P64" i="20"/>
  <c r="AE63" i="20"/>
  <c r="AD63" i="20"/>
  <c r="P63" i="20"/>
  <c r="AE62" i="20"/>
  <c r="AD62" i="20"/>
  <c r="P62" i="20"/>
  <c r="AE61" i="20"/>
  <c r="AD61" i="20"/>
  <c r="P61" i="20"/>
  <c r="AE60" i="20"/>
  <c r="AD60" i="20"/>
  <c r="P60" i="20"/>
  <c r="AE59" i="20"/>
  <c r="AD59" i="20"/>
  <c r="P59" i="20"/>
  <c r="AE58" i="20"/>
  <c r="AD58" i="20"/>
  <c r="P58" i="20"/>
  <c r="AE57" i="20"/>
  <c r="AD57" i="20"/>
  <c r="P57" i="20"/>
  <c r="AE56" i="20"/>
  <c r="AD56" i="20"/>
  <c r="P56" i="20"/>
  <c r="AE55" i="20"/>
  <c r="AD55" i="20"/>
  <c r="P55" i="20"/>
  <c r="AE54" i="20"/>
  <c r="AD54" i="20"/>
  <c r="P54" i="20"/>
  <c r="AE53" i="20"/>
  <c r="AD53" i="20"/>
  <c r="P53" i="20"/>
  <c r="AE52" i="20"/>
  <c r="AD52" i="20"/>
  <c r="P52" i="20"/>
  <c r="AE51" i="20"/>
  <c r="AD51" i="20"/>
  <c r="P51" i="20"/>
  <c r="AE50" i="20"/>
  <c r="AD50" i="20"/>
  <c r="P50" i="20"/>
  <c r="AE49" i="20"/>
  <c r="AD49" i="20"/>
  <c r="P49" i="20"/>
  <c r="AE48" i="20"/>
  <c r="AD48" i="20"/>
  <c r="P48" i="20"/>
  <c r="AE47" i="20"/>
  <c r="AD47" i="20"/>
  <c r="P47" i="20"/>
  <c r="AE46" i="20"/>
  <c r="AD46" i="20"/>
  <c r="AE45" i="20"/>
  <c r="AD45" i="20"/>
  <c r="AE44" i="20"/>
  <c r="AD44" i="20"/>
  <c r="AE43" i="20"/>
  <c r="AD43" i="20"/>
  <c r="AE42" i="20"/>
  <c r="AD42" i="20"/>
  <c r="AE41" i="20"/>
  <c r="AD41" i="20"/>
  <c r="AE40" i="20"/>
  <c r="AD40" i="20"/>
  <c r="AE39" i="20"/>
  <c r="AD39" i="20"/>
  <c r="AE38" i="20"/>
  <c r="AD38" i="20"/>
  <c r="AE37" i="20"/>
  <c r="AD37" i="20"/>
  <c r="AE36" i="20"/>
  <c r="AD36" i="20"/>
  <c r="AE35" i="20"/>
  <c r="AD35" i="20"/>
  <c r="AE34" i="20"/>
  <c r="AD34" i="20"/>
  <c r="AE33" i="20"/>
  <c r="AD33" i="20"/>
  <c r="AE32" i="20"/>
  <c r="AD32" i="20"/>
  <c r="AE31" i="20"/>
  <c r="AD31" i="20"/>
  <c r="AE30" i="20"/>
  <c r="AD30" i="20"/>
  <c r="AE29" i="20"/>
  <c r="AD29" i="20"/>
  <c r="AE28" i="20"/>
  <c r="AD28" i="20"/>
  <c r="AE27" i="20"/>
  <c r="AD27" i="20"/>
  <c r="AE26" i="20"/>
  <c r="AD26" i="20"/>
  <c r="AE25" i="20"/>
  <c r="AD25" i="20"/>
  <c r="AE24" i="20"/>
  <c r="AD24" i="20"/>
  <c r="AE23" i="20"/>
  <c r="AD23" i="20"/>
  <c r="AE22" i="20"/>
  <c r="AD22" i="20"/>
  <c r="AE21" i="20"/>
  <c r="AD21" i="20"/>
  <c r="AE20" i="20"/>
  <c r="AD20" i="20"/>
  <c r="AE19" i="20"/>
  <c r="AD19" i="20"/>
  <c r="AE18" i="20"/>
  <c r="AD18" i="20"/>
  <c r="AE17" i="20"/>
  <c r="AD17" i="20"/>
  <c r="AE16" i="20"/>
  <c r="AD16" i="20"/>
  <c r="AE15" i="20"/>
  <c r="AD15" i="20"/>
  <c r="AE14" i="20"/>
  <c r="AD14" i="20"/>
  <c r="AE13" i="20"/>
  <c r="AD13" i="20"/>
  <c r="AE12" i="20"/>
  <c r="AD12" i="20"/>
  <c r="AE11" i="20"/>
  <c r="AD11" i="20"/>
  <c r="K15" i="20"/>
  <c r="H15" i="20"/>
  <c r="F15" i="20"/>
  <c r="C15" i="20"/>
  <c r="AE10" i="20"/>
  <c r="AD10" i="20"/>
  <c r="F10" i="20"/>
  <c r="AE9" i="20"/>
  <c r="AD9" i="20"/>
  <c r="F9" i="20"/>
  <c r="AE8" i="20"/>
  <c r="AD8" i="20"/>
  <c r="F8" i="20"/>
  <c r="AE7" i="20"/>
  <c r="AD7" i="20"/>
  <c r="F7" i="20"/>
  <c r="AE6" i="20"/>
  <c r="AD6" i="20"/>
  <c r="F6" i="20"/>
  <c r="AE5" i="20"/>
  <c r="AD5" i="20"/>
  <c r="F5" i="20"/>
  <c r="AE4" i="20"/>
  <c r="AD4" i="20"/>
  <c r="F4" i="20"/>
  <c r="AE3" i="20"/>
  <c r="AD3" i="20"/>
  <c r="K3" i="20"/>
  <c r="F3" i="20"/>
  <c r="AE2" i="20"/>
  <c r="AD2" i="20"/>
  <c r="Q2" i="20"/>
  <c r="K2" i="20"/>
  <c r="F2" i="20"/>
  <c r="AE69" i="10"/>
  <c r="AD69" i="10"/>
  <c r="AE68" i="10"/>
  <c r="AD68" i="10"/>
  <c r="AE67" i="10"/>
  <c r="AD67" i="10"/>
  <c r="AE66" i="10"/>
  <c r="AD66" i="10"/>
  <c r="AE65" i="10"/>
  <c r="AD65" i="10"/>
  <c r="P65" i="10"/>
  <c r="AE64" i="10"/>
  <c r="AD64" i="10"/>
  <c r="P64" i="10"/>
  <c r="AE63" i="10"/>
  <c r="AD63" i="10"/>
  <c r="P63" i="10"/>
  <c r="AE62" i="10"/>
  <c r="AD62" i="10"/>
  <c r="P62" i="10"/>
  <c r="AE61" i="10"/>
  <c r="AD61" i="10"/>
  <c r="P61" i="10"/>
  <c r="AE60" i="10"/>
  <c r="AD60" i="10"/>
  <c r="P60" i="10"/>
  <c r="AE59" i="10"/>
  <c r="AD59" i="10"/>
  <c r="P59" i="10"/>
  <c r="AE58" i="10"/>
  <c r="AD58" i="10"/>
  <c r="P58" i="10"/>
  <c r="AE57" i="10"/>
  <c r="AD57" i="10"/>
  <c r="P57" i="10"/>
  <c r="AE56" i="10"/>
  <c r="AD56" i="10"/>
  <c r="P56" i="10"/>
  <c r="AE55" i="10"/>
  <c r="AD55" i="10"/>
  <c r="P55" i="10"/>
  <c r="AE54" i="10"/>
  <c r="AD54" i="10"/>
  <c r="P54" i="10"/>
  <c r="AE53" i="10"/>
  <c r="AD53" i="10"/>
  <c r="P53" i="10"/>
  <c r="AE52" i="10"/>
  <c r="AD52" i="10"/>
  <c r="P52" i="10"/>
  <c r="AE51" i="10"/>
  <c r="AD51" i="10"/>
  <c r="P51" i="10"/>
  <c r="AE50" i="10"/>
  <c r="AD50" i="10"/>
  <c r="P50" i="10"/>
  <c r="AE49" i="10"/>
  <c r="AD49" i="10"/>
  <c r="P49" i="10"/>
  <c r="AE48" i="10"/>
  <c r="AD48" i="10"/>
  <c r="P48" i="10"/>
  <c r="AE47" i="10"/>
  <c r="AD47" i="10"/>
  <c r="P47" i="10"/>
  <c r="AE46" i="10"/>
  <c r="AD46" i="10"/>
  <c r="P46" i="10"/>
  <c r="AE45" i="10"/>
  <c r="AD45" i="10"/>
  <c r="P45" i="10"/>
  <c r="AE44" i="10"/>
  <c r="AD44" i="10"/>
  <c r="AE43" i="10"/>
  <c r="AD43" i="10"/>
  <c r="AE42" i="10"/>
  <c r="AD42" i="10"/>
  <c r="AE41" i="10"/>
  <c r="AD41" i="10"/>
  <c r="AE40" i="10"/>
  <c r="AD40" i="10"/>
  <c r="AE39" i="10"/>
  <c r="AD39" i="10"/>
  <c r="AE38" i="10"/>
  <c r="AD38" i="10"/>
  <c r="AE37" i="10"/>
  <c r="AD37" i="10"/>
  <c r="AE36" i="10"/>
  <c r="AD36" i="10"/>
  <c r="AE35" i="10"/>
  <c r="AD35" i="10"/>
  <c r="AE34" i="10"/>
  <c r="AD34" i="10"/>
  <c r="AE33" i="10"/>
  <c r="AD33" i="10"/>
  <c r="AE32" i="10"/>
  <c r="AD32" i="10"/>
  <c r="AE31" i="10"/>
  <c r="AD31" i="10"/>
  <c r="AE30" i="10"/>
  <c r="AD30" i="10"/>
  <c r="AE29" i="10"/>
  <c r="AD29" i="10"/>
  <c r="AE28" i="10"/>
  <c r="AD28" i="10"/>
  <c r="AE27" i="10"/>
  <c r="AD27" i="10"/>
  <c r="AE26" i="10"/>
  <c r="AD26" i="10"/>
  <c r="AE25" i="10"/>
  <c r="AD25" i="10"/>
  <c r="AE24" i="10"/>
  <c r="AD24" i="10"/>
  <c r="AE23" i="10"/>
  <c r="AD23" i="10"/>
  <c r="AE22" i="10"/>
  <c r="AD22" i="10"/>
  <c r="Q2" i="10"/>
  <c r="Q5" i="10" s="1"/>
  <c r="AE21" i="10"/>
  <c r="AD21" i="10"/>
  <c r="AE20" i="10"/>
  <c r="AD20" i="10"/>
  <c r="F20" i="10"/>
  <c r="AE19" i="10"/>
  <c r="AD19" i="10"/>
  <c r="F19" i="10"/>
  <c r="AE18" i="10"/>
  <c r="AD18" i="10"/>
  <c r="F18" i="10"/>
  <c r="AE17" i="10"/>
  <c r="AD17" i="10"/>
  <c r="F17" i="10"/>
  <c r="AE16" i="10"/>
  <c r="AD16" i="10"/>
  <c r="F16" i="10"/>
  <c r="AE15" i="10"/>
  <c r="AD15" i="10"/>
  <c r="F15" i="10"/>
  <c r="AE14" i="10"/>
  <c r="AD14" i="10"/>
  <c r="F14" i="10"/>
  <c r="AE13" i="10"/>
  <c r="AD13" i="10"/>
  <c r="F13" i="10"/>
  <c r="AE12" i="10"/>
  <c r="AD12" i="10"/>
  <c r="F12" i="10"/>
  <c r="AE11" i="10"/>
  <c r="AD11" i="10"/>
  <c r="F11" i="10"/>
  <c r="AE10" i="10"/>
  <c r="AD10" i="10"/>
  <c r="F10" i="10"/>
  <c r="AE9" i="10"/>
  <c r="AD9" i="10"/>
  <c r="F9" i="10"/>
  <c r="AE8" i="10"/>
  <c r="AD8" i="10"/>
  <c r="F8" i="10"/>
  <c r="AE7" i="10"/>
  <c r="AD7" i="10"/>
  <c r="F7" i="10"/>
  <c r="AE6" i="10"/>
  <c r="AD6" i="10"/>
  <c r="K6" i="10"/>
  <c r="F6" i="10"/>
  <c r="AE5" i="10"/>
  <c r="AD5" i="10"/>
  <c r="K5" i="10"/>
  <c r="F5" i="10"/>
  <c r="AE4" i="10"/>
  <c r="AD4" i="10"/>
  <c r="K4" i="10"/>
  <c r="F4" i="10"/>
  <c r="AE3" i="10"/>
  <c r="AD3" i="10"/>
  <c r="K3" i="10"/>
  <c r="F3" i="10"/>
  <c r="AE2" i="10"/>
  <c r="AD2" i="10"/>
  <c r="K2" i="10"/>
  <c r="F2" i="10"/>
  <c r="AD69" i="13"/>
  <c r="AC69" i="13"/>
  <c r="AD68" i="13"/>
  <c r="AC68" i="13"/>
  <c r="AD67" i="13"/>
  <c r="AC67" i="13"/>
  <c r="AD66" i="13"/>
  <c r="AC66" i="13"/>
  <c r="AD65" i="13"/>
  <c r="AC65" i="13"/>
  <c r="AD64" i="13"/>
  <c r="AC64" i="13"/>
  <c r="AD63" i="13"/>
  <c r="AC63" i="13"/>
  <c r="AD62" i="13"/>
  <c r="AC62" i="13"/>
  <c r="AD61" i="13"/>
  <c r="AC61" i="13"/>
  <c r="P61" i="13"/>
  <c r="AD60" i="13"/>
  <c r="AC60" i="13"/>
  <c r="P60" i="13"/>
  <c r="AD59" i="13"/>
  <c r="AC59" i="13"/>
  <c r="P59" i="13"/>
  <c r="AD58" i="13"/>
  <c r="AC58" i="13"/>
  <c r="P58" i="13"/>
  <c r="AD57" i="13"/>
  <c r="AC57" i="13"/>
  <c r="P57" i="13"/>
  <c r="AD56" i="13"/>
  <c r="AC56" i="13"/>
  <c r="P56" i="13"/>
  <c r="AD55" i="13"/>
  <c r="AC55" i="13"/>
  <c r="P55" i="13"/>
  <c r="AD54" i="13"/>
  <c r="AC54" i="13"/>
  <c r="P54" i="13"/>
  <c r="AD53" i="13"/>
  <c r="AC53" i="13"/>
  <c r="P53" i="13"/>
  <c r="AD52" i="13"/>
  <c r="AC52" i="13"/>
  <c r="P52" i="13"/>
  <c r="AD51" i="13"/>
  <c r="AC51" i="13"/>
  <c r="P51" i="13"/>
  <c r="AD50" i="13"/>
  <c r="AC50" i="13"/>
  <c r="P50" i="13"/>
  <c r="AD49" i="13"/>
  <c r="AC49" i="13"/>
  <c r="P49" i="13"/>
  <c r="AD48" i="13"/>
  <c r="AC48" i="13"/>
  <c r="P48" i="13"/>
  <c r="AD47" i="13"/>
  <c r="AC47" i="13"/>
  <c r="P47" i="13"/>
  <c r="AD46" i="13"/>
  <c r="AC46" i="13"/>
  <c r="P46" i="13"/>
  <c r="AD45" i="13"/>
  <c r="AC45" i="13"/>
  <c r="P45" i="13"/>
  <c r="AD44" i="13"/>
  <c r="AC44" i="13"/>
  <c r="P44" i="13"/>
  <c r="AD43" i="13"/>
  <c r="AC43" i="13"/>
  <c r="P43" i="13"/>
  <c r="AD42" i="13"/>
  <c r="AC42" i="13"/>
  <c r="P42" i="13"/>
  <c r="AD41" i="13"/>
  <c r="AC41" i="13"/>
  <c r="P41" i="13"/>
  <c r="AD40" i="13"/>
  <c r="AC40" i="13"/>
  <c r="AD39" i="13"/>
  <c r="AC39" i="13"/>
  <c r="AD38" i="13"/>
  <c r="AC38" i="13"/>
  <c r="AD37" i="13"/>
  <c r="AC37" i="13"/>
  <c r="AD36" i="13"/>
  <c r="AC36" i="13"/>
  <c r="AD35" i="13"/>
  <c r="AC35" i="13"/>
  <c r="AD34" i="13"/>
  <c r="AC34" i="13"/>
  <c r="AD33" i="13"/>
  <c r="AC33" i="13"/>
  <c r="AD32" i="13"/>
  <c r="AC32" i="13"/>
  <c r="AD31" i="13"/>
  <c r="AC31" i="13"/>
  <c r="AD30" i="13"/>
  <c r="AC30" i="13"/>
  <c r="AD29" i="13"/>
  <c r="AC29" i="13"/>
  <c r="AD28" i="13"/>
  <c r="AC28" i="13"/>
  <c r="AD27" i="13"/>
  <c r="AC27" i="13"/>
  <c r="AD26" i="13"/>
  <c r="AC26" i="13"/>
  <c r="AD25" i="13"/>
  <c r="AC25" i="13"/>
  <c r="AD24" i="13"/>
  <c r="AC24" i="13"/>
  <c r="AD23" i="13"/>
  <c r="AC23" i="13"/>
  <c r="AD22" i="13"/>
  <c r="AC22" i="13"/>
  <c r="AD21" i="13"/>
  <c r="AC21" i="13"/>
  <c r="AD20" i="13"/>
  <c r="AC20" i="13"/>
  <c r="AD19" i="13"/>
  <c r="AC19" i="13"/>
  <c r="AD18" i="13"/>
  <c r="AC18" i="13"/>
  <c r="AD17" i="13"/>
  <c r="AC17" i="13"/>
  <c r="AD16" i="13"/>
  <c r="AC16" i="13"/>
  <c r="AD15" i="13"/>
  <c r="AC15" i="13"/>
  <c r="AD14" i="13"/>
  <c r="AC14" i="13"/>
  <c r="AD13" i="13"/>
  <c r="AC13" i="13"/>
  <c r="AD12" i="13"/>
  <c r="AC12" i="13"/>
  <c r="F12" i="13"/>
  <c r="AD11" i="13"/>
  <c r="AC11" i="13"/>
  <c r="F11" i="13"/>
  <c r="AD10" i="13"/>
  <c r="AC10" i="13"/>
  <c r="F10" i="13"/>
  <c r="AD9" i="13"/>
  <c r="AC9" i="13"/>
  <c r="F9" i="13"/>
  <c r="AD8" i="13"/>
  <c r="AC8" i="13"/>
  <c r="F8" i="13"/>
  <c r="AD7" i="13"/>
  <c r="AC7" i="13"/>
  <c r="F7" i="13"/>
  <c r="AD6" i="13"/>
  <c r="AC6" i="13"/>
  <c r="F6" i="13"/>
  <c r="AD5" i="13"/>
  <c r="AC5" i="13"/>
  <c r="F5" i="13"/>
  <c r="AD4" i="13"/>
  <c r="AC4" i="13"/>
  <c r="K4" i="13"/>
  <c r="F4" i="13"/>
  <c r="AD3" i="13"/>
  <c r="AC3" i="13"/>
  <c r="K3" i="13"/>
  <c r="F3" i="13"/>
  <c r="AD2" i="13"/>
  <c r="AC2" i="13"/>
  <c r="Q2" i="13"/>
  <c r="K2" i="13"/>
  <c r="F2" i="13"/>
  <c r="AE68" i="17"/>
  <c r="AD68" i="17"/>
  <c r="AE67" i="17"/>
  <c r="AD67" i="17"/>
  <c r="AE66" i="17"/>
  <c r="AD66" i="17"/>
  <c r="AE65" i="17"/>
  <c r="AD65" i="17"/>
  <c r="P65" i="17"/>
  <c r="AE64" i="17"/>
  <c r="AD64" i="17"/>
  <c r="P64" i="17"/>
  <c r="AE63" i="17"/>
  <c r="AD63" i="17"/>
  <c r="P63" i="17"/>
  <c r="AE62" i="17"/>
  <c r="AD62" i="17"/>
  <c r="P62" i="17"/>
  <c r="AE61" i="17"/>
  <c r="AD61" i="17"/>
  <c r="P61" i="17"/>
  <c r="AE60" i="17"/>
  <c r="AD60" i="17"/>
  <c r="P60" i="17"/>
  <c r="AE59" i="17"/>
  <c r="AD59" i="17"/>
  <c r="P59" i="17"/>
  <c r="AE58" i="17"/>
  <c r="AD58" i="17"/>
  <c r="P58" i="17"/>
  <c r="AE57" i="17"/>
  <c r="AD57" i="17"/>
  <c r="P57" i="17"/>
  <c r="AE56" i="17"/>
  <c r="AD56" i="17"/>
  <c r="P56" i="17"/>
  <c r="AE55" i="17"/>
  <c r="AD55" i="17"/>
  <c r="P55" i="17"/>
  <c r="AE54" i="17"/>
  <c r="AD54" i="17"/>
  <c r="P54" i="17"/>
  <c r="AE53" i="17"/>
  <c r="AD53" i="17"/>
  <c r="P53" i="17"/>
  <c r="AE52" i="17"/>
  <c r="AD52" i="17"/>
  <c r="P52" i="17"/>
  <c r="AE51" i="17"/>
  <c r="AD51" i="17"/>
  <c r="P51" i="17"/>
  <c r="AE50" i="17"/>
  <c r="AD50" i="17"/>
  <c r="P50" i="17"/>
  <c r="AE49" i="17"/>
  <c r="AD49" i="17"/>
  <c r="P49" i="17"/>
  <c r="AE48" i="17"/>
  <c r="AD48" i="17"/>
  <c r="P48" i="17"/>
  <c r="AE47" i="17"/>
  <c r="AD47" i="17"/>
  <c r="P47" i="17"/>
  <c r="AE46" i="17"/>
  <c r="AD46" i="17"/>
  <c r="P46" i="17"/>
  <c r="AE45" i="17"/>
  <c r="AD45" i="17"/>
  <c r="P45" i="17"/>
  <c r="AE44" i="17"/>
  <c r="AD44" i="17"/>
  <c r="AE43" i="17"/>
  <c r="AD43" i="17"/>
  <c r="AE42" i="17"/>
  <c r="AD42" i="17"/>
  <c r="AE41" i="17"/>
  <c r="AD41" i="17"/>
  <c r="AE40" i="17"/>
  <c r="AD40" i="17"/>
  <c r="AE39" i="17"/>
  <c r="AD39" i="17"/>
  <c r="AE38" i="17"/>
  <c r="AD38" i="17"/>
  <c r="Q2" i="17"/>
  <c r="Q5" i="17" s="1"/>
  <c r="AE37" i="17"/>
  <c r="AD37" i="17"/>
  <c r="AE36" i="17"/>
  <c r="AD36" i="17"/>
  <c r="AE35" i="17"/>
  <c r="AD35" i="17"/>
  <c r="AE34" i="17"/>
  <c r="AD34" i="17"/>
  <c r="AE33" i="17"/>
  <c r="AD33" i="17"/>
  <c r="AE32" i="17"/>
  <c r="AD32" i="17"/>
  <c r="AE31" i="17"/>
  <c r="AD31" i="17"/>
  <c r="AE30" i="17"/>
  <c r="AD30" i="17"/>
  <c r="AE29" i="17"/>
  <c r="AD29" i="17"/>
  <c r="AE28" i="17"/>
  <c r="AD28" i="17"/>
  <c r="AE27" i="17"/>
  <c r="AD27" i="17"/>
  <c r="AE26" i="17"/>
  <c r="AD26" i="17"/>
  <c r="AE25" i="17"/>
  <c r="AD25" i="17"/>
  <c r="AE24" i="17"/>
  <c r="AD24" i="17"/>
  <c r="AE23" i="17"/>
  <c r="AD23" i="17"/>
  <c r="AE22" i="17"/>
  <c r="AD22" i="17"/>
  <c r="AE21" i="17"/>
  <c r="AD21" i="17"/>
  <c r="AE20" i="17"/>
  <c r="AD20" i="17"/>
  <c r="AE19" i="17"/>
  <c r="AD19" i="17"/>
  <c r="AE18" i="17"/>
  <c r="AD18" i="17"/>
  <c r="AE17" i="17"/>
  <c r="AD17" i="17"/>
  <c r="AE16" i="17"/>
  <c r="AD16" i="17"/>
  <c r="AE15" i="17"/>
  <c r="AD15" i="17"/>
  <c r="AE14" i="17"/>
  <c r="AD14" i="17"/>
  <c r="AE13" i="17"/>
  <c r="AD13" i="17"/>
  <c r="AE12" i="17"/>
  <c r="AD12" i="17"/>
  <c r="AE11" i="17"/>
  <c r="AD11" i="17"/>
  <c r="AE10" i="17"/>
  <c r="AD10" i="17"/>
  <c r="AE9" i="17"/>
  <c r="AD9" i="17"/>
  <c r="AE8" i="17"/>
  <c r="AD8" i="17"/>
  <c r="AE7" i="17"/>
  <c r="AD7" i="17"/>
  <c r="K7" i="17"/>
  <c r="AE6" i="17"/>
  <c r="AD6" i="17"/>
  <c r="K6" i="17"/>
  <c r="AE5" i="17"/>
  <c r="AD5" i="17"/>
  <c r="K5" i="17"/>
  <c r="AE4" i="17"/>
  <c r="AD4" i="17"/>
  <c r="K4" i="17"/>
  <c r="AE3" i="17"/>
  <c r="AD3" i="17"/>
  <c r="K3" i="17"/>
  <c r="AE2" i="17"/>
  <c r="AD2" i="17"/>
  <c r="K2" i="17"/>
  <c r="AE68" i="7"/>
  <c r="AD68" i="7"/>
  <c r="AE67" i="7"/>
  <c r="AD67" i="7"/>
  <c r="P67" i="7"/>
  <c r="AE66" i="7"/>
  <c r="AD66" i="7"/>
  <c r="P66" i="7"/>
  <c r="AE65" i="7"/>
  <c r="AD65" i="7"/>
  <c r="P65" i="7"/>
  <c r="AE64" i="7"/>
  <c r="AD64" i="7"/>
  <c r="P64" i="7"/>
  <c r="AE63" i="7"/>
  <c r="AD63" i="7"/>
  <c r="P63" i="7"/>
  <c r="AE62" i="7"/>
  <c r="AD62" i="7"/>
  <c r="P62" i="7"/>
  <c r="AE61" i="7"/>
  <c r="AD61" i="7"/>
  <c r="P61" i="7"/>
  <c r="AE60" i="7"/>
  <c r="AD60" i="7"/>
  <c r="P60" i="7"/>
  <c r="AE59" i="7"/>
  <c r="AD59" i="7"/>
  <c r="P59" i="7"/>
  <c r="AE58" i="7"/>
  <c r="AD58" i="7"/>
  <c r="P58" i="7"/>
  <c r="AE57" i="7"/>
  <c r="AD57" i="7"/>
  <c r="P57" i="7"/>
  <c r="AE56" i="7"/>
  <c r="AD56" i="7"/>
  <c r="P56" i="7"/>
  <c r="AE55" i="7"/>
  <c r="AD55" i="7"/>
  <c r="P55" i="7"/>
  <c r="AE54" i="7"/>
  <c r="AD54" i="7"/>
  <c r="P54" i="7"/>
  <c r="AE53" i="7"/>
  <c r="AD53" i="7"/>
  <c r="P53" i="7"/>
  <c r="AE52" i="7"/>
  <c r="AD52" i="7"/>
  <c r="P52" i="7"/>
  <c r="AE51" i="7"/>
  <c r="AD51" i="7"/>
  <c r="P51" i="7"/>
  <c r="AE50" i="7"/>
  <c r="AD50" i="7"/>
  <c r="P50" i="7"/>
  <c r="AE49" i="7"/>
  <c r="AD49" i="7"/>
  <c r="P49" i="7"/>
  <c r="AE48" i="7"/>
  <c r="AD48" i="7"/>
  <c r="P48" i="7"/>
  <c r="AE47" i="7"/>
  <c r="AD47" i="7"/>
  <c r="P47" i="7"/>
  <c r="AE46" i="7"/>
  <c r="AD46" i="7"/>
  <c r="AE45" i="7"/>
  <c r="AD45" i="7"/>
  <c r="AE44" i="7"/>
  <c r="AD44" i="7"/>
  <c r="AE43" i="7"/>
  <c r="AD43" i="7"/>
  <c r="AE42" i="7"/>
  <c r="AD42" i="7"/>
  <c r="AE41" i="7"/>
  <c r="AD41" i="7"/>
  <c r="AE40" i="7"/>
  <c r="AD40" i="7"/>
  <c r="AE39" i="7"/>
  <c r="AD39" i="7"/>
  <c r="AE38" i="7"/>
  <c r="AD38" i="7"/>
  <c r="AE37" i="7"/>
  <c r="AD37" i="7"/>
  <c r="AE36" i="7"/>
  <c r="AD36" i="7"/>
  <c r="AE35" i="7"/>
  <c r="AD35" i="7"/>
  <c r="AE34" i="7"/>
  <c r="AD34" i="7"/>
  <c r="AE33" i="7"/>
  <c r="AD33" i="7"/>
  <c r="AE32" i="7"/>
  <c r="AD32" i="7"/>
  <c r="AE31" i="7"/>
  <c r="AD31" i="7"/>
  <c r="AE30" i="7"/>
  <c r="AD30" i="7"/>
  <c r="AE29" i="7"/>
  <c r="AD29" i="7"/>
  <c r="AE28" i="7"/>
  <c r="AD28" i="7"/>
  <c r="AE27" i="7"/>
  <c r="AD27" i="7"/>
  <c r="Q2" i="7"/>
  <c r="Q5" i="7" s="1"/>
  <c r="AE26" i="7"/>
  <c r="AD26" i="7"/>
  <c r="F26" i="7"/>
  <c r="AE25" i="7"/>
  <c r="AD25" i="7"/>
  <c r="F25" i="7"/>
  <c r="AE24" i="7"/>
  <c r="AD24" i="7"/>
  <c r="F24" i="7"/>
  <c r="AE23" i="7"/>
  <c r="AD23" i="7"/>
  <c r="F23" i="7"/>
  <c r="AE22" i="7"/>
  <c r="AD22" i="7"/>
  <c r="F22" i="7"/>
  <c r="AE21" i="7"/>
  <c r="AD21" i="7"/>
  <c r="F21" i="7"/>
  <c r="AE20" i="7"/>
  <c r="AD20" i="7"/>
  <c r="F20" i="7"/>
  <c r="AE19" i="7"/>
  <c r="AD19" i="7"/>
  <c r="F19" i="7"/>
  <c r="AE18" i="7"/>
  <c r="AD18" i="7"/>
  <c r="F18" i="7"/>
  <c r="AE17" i="7"/>
  <c r="AD17" i="7"/>
  <c r="F17" i="7"/>
  <c r="AE16" i="7"/>
  <c r="AD16" i="7"/>
  <c r="F16" i="7"/>
  <c r="AE15" i="7"/>
  <c r="AD15" i="7"/>
  <c r="F15" i="7"/>
  <c r="AE14" i="7"/>
  <c r="AD14" i="7"/>
  <c r="F14" i="7"/>
  <c r="AE13" i="7"/>
  <c r="AD13" i="7"/>
  <c r="F13" i="7"/>
  <c r="AE12" i="7"/>
  <c r="AD12" i="7"/>
  <c r="F12" i="7"/>
  <c r="AE11" i="7"/>
  <c r="AD11" i="7"/>
  <c r="F11" i="7"/>
  <c r="AE10" i="7"/>
  <c r="AD10" i="7"/>
  <c r="F10" i="7"/>
  <c r="AE9" i="7"/>
  <c r="AD9" i="7"/>
  <c r="F9" i="7"/>
  <c r="AE8" i="7"/>
  <c r="AD8" i="7"/>
  <c r="F8" i="7"/>
  <c r="AE7" i="7"/>
  <c r="AD7" i="7"/>
  <c r="F7" i="7"/>
  <c r="AE6" i="7"/>
  <c r="AD6" i="7"/>
  <c r="F6" i="7"/>
  <c r="AE5" i="7"/>
  <c r="AD5" i="7"/>
  <c r="F5" i="7"/>
  <c r="AE4" i="7"/>
  <c r="AD4" i="7"/>
  <c r="F4" i="7"/>
  <c r="AE3" i="7"/>
  <c r="AD3" i="7"/>
  <c r="F3" i="7"/>
  <c r="AE2" i="7"/>
  <c r="AD2" i="7"/>
  <c r="F2" i="7"/>
  <c r="P71" i="25"/>
  <c r="P70" i="25"/>
  <c r="AE69" i="25"/>
  <c r="AD69" i="25"/>
  <c r="P69" i="25"/>
  <c r="AE68" i="25"/>
  <c r="AD68" i="25"/>
  <c r="P68" i="25"/>
  <c r="AE67" i="25"/>
  <c r="AD67" i="25"/>
  <c r="P67" i="25"/>
  <c r="AE66" i="25"/>
  <c r="AD66" i="25"/>
  <c r="P66" i="25"/>
  <c r="AE65" i="25"/>
  <c r="AD65" i="25"/>
  <c r="P65" i="25"/>
  <c r="AE64" i="25"/>
  <c r="AD64" i="25"/>
  <c r="P64" i="25"/>
  <c r="AE63" i="25"/>
  <c r="AD63" i="25"/>
  <c r="P63" i="25"/>
  <c r="AE62" i="25"/>
  <c r="AD62" i="25"/>
  <c r="P62" i="25"/>
  <c r="AE61" i="25"/>
  <c r="AD61" i="25"/>
  <c r="P61" i="25"/>
  <c r="AE60" i="25"/>
  <c r="AD60" i="25"/>
  <c r="P60" i="25"/>
  <c r="AE59" i="25"/>
  <c r="AD59" i="25"/>
  <c r="P59" i="25"/>
  <c r="AE58" i="25"/>
  <c r="AD58" i="25"/>
  <c r="P58" i="25"/>
  <c r="AE57" i="25"/>
  <c r="AD57" i="25"/>
  <c r="P57" i="25"/>
  <c r="AE56" i="25"/>
  <c r="AD56" i="25"/>
  <c r="P56" i="25"/>
  <c r="AE55" i="25"/>
  <c r="AD55" i="25"/>
  <c r="P55" i="25"/>
  <c r="AE54" i="25"/>
  <c r="AD54" i="25"/>
  <c r="P54" i="25"/>
  <c r="AE53" i="25"/>
  <c r="AD53" i="25"/>
  <c r="P53" i="25"/>
  <c r="AE52" i="25"/>
  <c r="AD52" i="25"/>
  <c r="P52" i="25"/>
  <c r="AE51" i="25"/>
  <c r="AD51" i="25"/>
  <c r="P51" i="25"/>
  <c r="AE50" i="25"/>
  <c r="AD50" i="25"/>
  <c r="AE49" i="25"/>
  <c r="AD49" i="25"/>
  <c r="AE48" i="25"/>
  <c r="AD48" i="25"/>
  <c r="AE47" i="25"/>
  <c r="AD47" i="25"/>
  <c r="AE46" i="25"/>
  <c r="AD46" i="25"/>
  <c r="AE45" i="25"/>
  <c r="AD45" i="25"/>
  <c r="AE44" i="25"/>
  <c r="AD44" i="25"/>
  <c r="AE43" i="25"/>
  <c r="AD43" i="25"/>
  <c r="AE42" i="25"/>
  <c r="AD42" i="25"/>
  <c r="AE41" i="25"/>
  <c r="AD41" i="25"/>
  <c r="AE40" i="25"/>
  <c r="AD40" i="25"/>
  <c r="AE39" i="25"/>
  <c r="AD39" i="25"/>
  <c r="AE38" i="25"/>
  <c r="AD38" i="25"/>
  <c r="AE37" i="25"/>
  <c r="AD37" i="25"/>
  <c r="AE36" i="25"/>
  <c r="AD36" i="25"/>
  <c r="AE35" i="25"/>
  <c r="AD35" i="25"/>
  <c r="AE34" i="25"/>
  <c r="AD34" i="25"/>
  <c r="AE33" i="25"/>
  <c r="AD33" i="25"/>
  <c r="AE32" i="25"/>
  <c r="AD32" i="25"/>
  <c r="M47" i="25"/>
  <c r="Q2" i="25"/>
  <c r="AE31" i="25"/>
  <c r="AD31" i="25"/>
  <c r="AE30" i="25"/>
  <c r="AD30" i="25"/>
  <c r="AE29" i="25"/>
  <c r="AD29" i="25"/>
  <c r="AE28" i="25"/>
  <c r="AD28" i="25"/>
  <c r="AE27" i="25"/>
  <c r="AD27" i="25"/>
  <c r="AE26" i="25"/>
  <c r="AD26" i="25"/>
  <c r="AE25" i="25"/>
  <c r="AD25" i="25"/>
  <c r="AE24" i="25"/>
  <c r="AD24" i="25"/>
  <c r="AE23" i="25"/>
  <c r="AD23" i="25"/>
  <c r="AE22" i="25"/>
  <c r="AD22" i="25"/>
  <c r="AE21" i="25"/>
  <c r="AD21" i="25"/>
  <c r="AE20" i="25"/>
  <c r="AD20" i="25"/>
  <c r="AE19" i="25"/>
  <c r="AD19" i="25"/>
  <c r="AE18" i="25"/>
  <c r="AD18" i="25"/>
  <c r="AE17" i="25"/>
  <c r="AD17" i="25"/>
  <c r="AE16" i="25"/>
  <c r="AD16" i="25"/>
  <c r="AE15" i="25"/>
  <c r="AD15" i="25"/>
  <c r="F15" i="25"/>
  <c r="AE14" i="25"/>
  <c r="AD14" i="25"/>
  <c r="F14" i="25"/>
  <c r="AE13" i="25"/>
  <c r="AD13" i="25"/>
  <c r="F13" i="25"/>
  <c r="AE12" i="25"/>
  <c r="AD12" i="25"/>
  <c r="F12" i="25"/>
  <c r="AE11" i="25"/>
  <c r="AD11" i="25"/>
  <c r="F11" i="25"/>
  <c r="AE10" i="25"/>
  <c r="AD10" i="25"/>
  <c r="F10" i="25"/>
  <c r="AE9" i="25"/>
  <c r="AD9" i="25"/>
  <c r="F9" i="25"/>
  <c r="AE8" i="25"/>
  <c r="AD8" i="25"/>
  <c r="K8" i="25"/>
  <c r="F8" i="25"/>
  <c r="AE7" i="25"/>
  <c r="AD7" i="25"/>
  <c r="K7" i="25"/>
  <c r="F7" i="25"/>
  <c r="AE6" i="25"/>
  <c r="AD6" i="25"/>
  <c r="K6" i="25"/>
  <c r="F6" i="25"/>
  <c r="AE5" i="25"/>
  <c r="AD5" i="25"/>
  <c r="K5" i="25"/>
  <c r="F5" i="25"/>
  <c r="AE4" i="25"/>
  <c r="AD4" i="25"/>
  <c r="K4" i="25"/>
  <c r="F4" i="25"/>
  <c r="AE3" i="25"/>
  <c r="AD3" i="25"/>
  <c r="K3" i="25"/>
  <c r="AE2" i="25"/>
  <c r="AD2" i="25"/>
  <c r="K2" i="25"/>
  <c r="F2" i="25"/>
  <c r="H161" i="1"/>
  <c r="C161" i="1"/>
  <c r="K160" i="1"/>
  <c r="K161" i="1" s="1"/>
  <c r="F160" i="1"/>
  <c r="F161" i="1" s="1"/>
  <c r="H158" i="1"/>
  <c r="C158" i="1"/>
  <c r="F157" i="1"/>
  <c r="F156" i="1"/>
  <c r="K155" i="1"/>
  <c r="F155" i="1"/>
  <c r="K154" i="1"/>
  <c r="F154" i="1"/>
  <c r="K153" i="1"/>
  <c r="F153" i="1"/>
  <c r="H151" i="1"/>
  <c r="C151" i="1"/>
  <c r="F150" i="1"/>
  <c r="F149" i="1"/>
  <c r="F148" i="1"/>
  <c r="F147" i="1"/>
  <c r="F146" i="1"/>
  <c r="K145" i="1"/>
  <c r="F145" i="1"/>
  <c r="K144" i="1"/>
  <c r="F144" i="1"/>
  <c r="K142" i="1"/>
  <c r="H142" i="1"/>
  <c r="C142" i="1"/>
  <c r="F141" i="1"/>
  <c r="F142" i="1" s="1"/>
  <c r="M139" i="1"/>
  <c r="H139" i="1"/>
  <c r="C139" i="1"/>
  <c r="K138" i="1"/>
  <c r="K139" i="1" s="1"/>
  <c r="F138" i="1"/>
  <c r="F139" i="1" s="1"/>
  <c r="H132" i="1"/>
  <c r="C132" i="1"/>
  <c r="F131" i="1"/>
  <c r="K130" i="1"/>
  <c r="K132" i="1" s="1"/>
  <c r="F130" i="1"/>
  <c r="H128" i="1"/>
  <c r="C128" i="1"/>
  <c r="K127" i="1"/>
  <c r="K128" i="1" s="1"/>
  <c r="F127" i="1"/>
  <c r="F128" i="1" s="1"/>
  <c r="H125" i="1"/>
  <c r="C125" i="1"/>
  <c r="K125" i="1"/>
  <c r="F124" i="1"/>
  <c r="F125" i="1" s="1"/>
  <c r="N122" i="1"/>
  <c r="O122" i="1" s="1"/>
  <c r="N116" i="1"/>
  <c r="O116" i="1" s="1"/>
  <c r="M109" i="1"/>
  <c r="H109" i="1"/>
  <c r="C109" i="1"/>
  <c r="F108" i="1"/>
  <c r="F107" i="1"/>
  <c r="F106" i="1"/>
  <c r="F105" i="1"/>
  <c r="K104" i="1"/>
  <c r="K109" i="1" s="1"/>
  <c r="F104" i="1"/>
  <c r="H102" i="1"/>
  <c r="C102" i="1"/>
  <c r="F101" i="1"/>
  <c r="K100" i="1"/>
  <c r="K102" i="1" s="1"/>
  <c r="F100" i="1"/>
  <c r="H98" i="1"/>
  <c r="C98" i="1"/>
  <c r="K97" i="1"/>
  <c r="K98" i="1" s="1"/>
  <c r="F97" i="1"/>
  <c r="F98" i="1" s="1"/>
  <c r="M95" i="1"/>
  <c r="H95" i="1"/>
  <c r="C95" i="1"/>
  <c r="F94" i="1"/>
  <c r="F93" i="1"/>
  <c r="F92" i="1"/>
  <c r="F91" i="1"/>
  <c r="F90" i="1"/>
  <c r="F89" i="1"/>
  <c r="F88" i="1"/>
  <c r="F87" i="1"/>
  <c r="F86" i="1"/>
  <c r="F85" i="1"/>
  <c r="F84" i="1"/>
  <c r="F83" i="1"/>
  <c r="F82" i="1"/>
  <c r="F81" i="1"/>
  <c r="F80" i="1"/>
  <c r="F79" i="1"/>
  <c r="F78" i="1"/>
  <c r="F77" i="1"/>
  <c r="F76" i="1"/>
  <c r="F75" i="1"/>
  <c r="K74" i="1"/>
  <c r="F74" i="1"/>
  <c r="K73" i="1"/>
  <c r="F73" i="1"/>
  <c r="K72" i="1"/>
  <c r="F72" i="1"/>
  <c r="K71" i="1"/>
  <c r="F71" i="1"/>
  <c r="K70" i="1"/>
  <c r="F70" i="1"/>
  <c r="K69" i="1"/>
  <c r="F69" i="1"/>
  <c r="K68" i="1"/>
  <c r="F68" i="1"/>
  <c r="K67" i="1"/>
  <c r="F67" i="1"/>
  <c r="K66" i="1"/>
  <c r="F66" i="1"/>
  <c r="K65" i="1"/>
  <c r="F65" i="1"/>
  <c r="H63" i="1"/>
  <c r="C63" i="1"/>
  <c r="F62" i="1"/>
  <c r="F61" i="1"/>
  <c r="K60" i="1"/>
  <c r="F60" i="1"/>
  <c r="K59" i="1"/>
  <c r="F59" i="1"/>
  <c r="H57" i="1"/>
  <c r="C57" i="1"/>
  <c r="K56" i="1"/>
  <c r="K57" i="1" s="1"/>
  <c r="F56" i="1"/>
  <c r="F57" i="1" s="1"/>
  <c r="H54" i="1"/>
  <c r="C54" i="1"/>
  <c r="F53" i="1"/>
  <c r="K52" i="1"/>
  <c r="K54" i="1" s="1"/>
  <c r="F52" i="1"/>
  <c r="K47" i="1"/>
  <c r="K46" i="1"/>
  <c r="H44" i="1"/>
  <c r="C44" i="1"/>
  <c r="F43" i="1"/>
  <c r="K42" i="1"/>
  <c r="K44" i="1" s="1"/>
  <c r="F42" i="1"/>
  <c r="F41" i="1"/>
  <c r="M39" i="1"/>
  <c r="H39" i="1"/>
  <c r="C39" i="1"/>
  <c r="F38" i="1"/>
  <c r="F37" i="1"/>
  <c r="F36" i="1"/>
  <c r="F35" i="1"/>
  <c r="F34" i="1"/>
  <c r="F33" i="1"/>
  <c r="F32" i="1"/>
  <c r="F31" i="1"/>
  <c r="F30" i="1"/>
  <c r="K29" i="1"/>
  <c r="F29" i="1"/>
  <c r="F28" i="1"/>
  <c r="N26" i="1"/>
  <c r="O26" i="1" s="1"/>
  <c r="H17" i="1"/>
  <c r="C17" i="1"/>
  <c r="K16" i="1"/>
  <c r="K17" i="1" s="1"/>
  <c r="F16" i="1"/>
  <c r="F17" i="1" s="1"/>
  <c r="H14" i="1"/>
  <c r="C14" i="1"/>
  <c r="F13" i="1"/>
  <c r="F12" i="1"/>
  <c r="K11" i="1"/>
  <c r="K14" i="1" s="1"/>
  <c r="F11" i="1"/>
  <c r="H9" i="1"/>
  <c r="C9" i="1"/>
  <c r="K8" i="1"/>
  <c r="K9" i="1" s="1"/>
  <c r="F8" i="1"/>
  <c r="F9" i="1" s="1"/>
  <c r="H6" i="1"/>
  <c r="C6" i="1"/>
  <c r="F5" i="1"/>
  <c r="K4" i="1"/>
  <c r="F4" i="1"/>
  <c r="K3" i="1"/>
  <c r="F3" i="1"/>
  <c r="K2" i="1"/>
  <c r="F2" i="1"/>
  <c r="F9" i="24" l="1"/>
  <c r="Q7" i="15"/>
  <c r="Q3" i="15"/>
  <c r="Q6" i="15" s="1"/>
  <c r="Q5" i="24"/>
  <c r="Q7" i="24"/>
  <c r="Q3" i="24"/>
  <c r="Q6" i="24" s="1"/>
  <c r="K29" i="3"/>
  <c r="Q3" i="3" s="1"/>
  <c r="Q6" i="3" s="1"/>
  <c r="Q7" i="3" s="1"/>
  <c r="K23" i="13"/>
  <c r="K47" i="25"/>
  <c r="Q6" i="34"/>
  <c r="Q2" i="30"/>
  <c r="Q5" i="20"/>
  <c r="Q6" i="20"/>
  <c r="Q3" i="18"/>
  <c r="Q6" i="18" s="1"/>
  <c r="Q7" i="18" s="1"/>
  <c r="Q3" i="32"/>
  <c r="Q6" i="32" s="1"/>
  <c r="F23" i="13"/>
  <c r="Q3" i="13" s="1"/>
  <c r="Q6" i="13" s="1"/>
  <c r="Q5" i="13"/>
  <c r="Q3" i="26"/>
  <c r="Q6" i="26" s="1"/>
  <c r="Q5" i="25"/>
  <c r="Q3" i="16"/>
  <c r="Q6" i="16" s="1"/>
  <c r="Q7" i="16" s="1"/>
  <c r="Q5" i="28"/>
  <c r="Q5" i="22"/>
  <c r="Q6" i="29"/>
  <c r="Q5" i="29"/>
  <c r="Q6" i="8"/>
  <c r="Q7" i="8" s="1"/>
  <c r="Q5" i="15"/>
  <c r="Q6" i="5"/>
  <c r="Q5" i="31"/>
  <c r="Q3" i="31"/>
  <c r="Q6" i="31" s="1"/>
  <c r="Q5" i="26"/>
  <c r="Q3" i="33"/>
  <c r="Q6" i="33" s="1"/>
  <c r="Q5" i="33"/>
  <c r="Q5" i="4"/>
  <c r="Q3" i="14"/>
  <c r="Q6" i="14" s="1"/>
  <c r="Q7" i="14" s="1"/>
  <c r="Q3" i="7"/>
  <c r="Q6" i="7" s="1"/>
  <c r="Q7" i="7" s="1"/>
  <c r="Q3" i="10"/>
  <c r="Q6" i="10" s="1"/>
  <c r="Q7" i="10" s="1"/>
  <c r="Q6" i="22"/>
  <c r="Q5" i="32"/>
  <c r="Q3" i="17"/>
  <c r="Q6" i="17" s="1"/>
  <c r="Q7" i="17" s="1"/>
  <c r="K50" i="1"/>
  <c r="N50" i="1" s="1"/>
  <c r="O50" i="1" s="1"/>
  <c r="N163" i="1"/>
  <c r="F102" i="1"/>
  <c r="N102" i="1" s="1"/>
  <c r="O102" i="1" s="1"/>
  <c r="F132" i="1"/>
  <c r="N132" i="1" s="1"/>
  <c r="O132" i="1" s="1"/>
  <c r="K63" i="1"/>
  <c r="F44" i="1"/>
  <c r="N44" i="1" s="1"/>
  <c r="O44" i="1" s="1"/>
  <c r="F14" i="1"/>
  <c r="N14" i="1" s="1"/>
  <c r="O14" i="1" s="1"/>
  <c r="F158" i="1"/>
  <c r="N9" i="1"/>
  <c r="O9" i="1" s="1"/>
  <c r="N139" i="1"/>
  <c r="O139" i="1" s="1"/>
  <c r="F63" i="1"/>
  <c r="N125" i="1"/>
  <c r="O125" i="1" s="1"/>
  <c r="K151" i="1"/>
  <c r="F6" i="1"/>
  <c r="F109" i="1"/>
  <c r="N109" i="1" s="1"/>
  <c r="O109" i="1" s="1"/>
  <c r="K39" i="1"/>
  <c r="F54" i="1"/>
  <c r="N54" i="1" s="1"/>
  <c r="O54" i="1" s="1"/>
  <c r="N128" i="1"/>
  <c r="O128" i="1" s="1"/>
  <c r="K158" i="1"/>
  <c r="F95" i="1"/>
  <c r="N142" i="1"/>
  <c r="O142" i="1" s="1"/>
  <c r="K6" i="1"/>
  <c r="F39" i="1"/>
  <c r="F151" i="1"/>
  <c r="K95" i="1"/>
  <c r="Q3" i="25"/>
  <c r="N57" i="1"/>
  <c r="O57" i="1" s="1"/>
  <c r="N98" i="1"/>
  <c r="O98" i="1" s="1"/>
  <c r="N161" i="1"/>
  <c r="O161" i="1" s="1"/>
  <c r="N17" i="1"/>
  <c r="O17" i="1" s="1"/>
  <c r="Q5" i="30" l="1"/>
  <c r="Q3" i="30"/>
  <c r="Q7" i="32"/>
  <c r="Q7" i="13"/>
  <c r="N6" i="1"/>
  <c r="O6" i="1" s="1"/>
  <c r="Q6" i="25"/>
  <c r="Q7" i="25" s="1"/>
  <c r="Q7" i="22"/>
  <c r="Q7" i="31"/>
  <c r="Q7" i="26"/>
  <c r="Q6" i="4"/>
  <c r="Q7" i="4" s="1"/>
  <c r="Q7" i="33"/>
  <c r="N158" i="1"/>
  <c r="O158" i="1" s="1"/>
  <c r="N63" i="1"/>
  <c r="O63" i="1" s="1"/>
  <c r="N39" i="1"/>
  <c r="N151" i="1"/>
  <c r="O151" i="1" s="1"/>
  <c r="N95" i="1"/>
  <c r="O95" i="1" s="1"/>
  <c r="O39" i="1" l="1"/>
  <c r="N164" i="1"/>
  <c r="N168" i="1" s="1"/>
  <c r="N170" i="1" s="1"/>
  <c r="K8" i="30"/>
  <c r="Q6" i="30" l="1"/>
  <c r="Q7" i="30"/>
</calcChain>
</file>

<file path=xl/comments1.xml><?xml version="1.0" encoding="utf-8"?>
<comments xmlns="http://schemas.openxmlformats.org/spreadsheetml/2006/main">
  <authors>
    <author>minqiang</author>
  </authors>
  <commentList>
    <comment ref="F6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1000 bonus included</t>
        </r>
      </text>
    </comment>
  </commentList>
</comments>
</file>

<file path=xl/connections.xml><?xml version="1.0" encoding="utf-8"?>
<connections xmlns="http://schemas.openxmlformats.org/spreadsheetml/2006/main">
  <connection id="1" name="Connection" type="4" refreshedVersion="5" saveData="1">
    <webPr sourceData="1" parsePre="1" consecutive="1" xl2000="1" url="http://finance.yahoo.com/q?s=aa&amp;ql=1" htmlTables="1">
      <tables count="2">
        <s v="table1"/>
        <s v="table2"/>
      </tables>
    </webPr>
  </connection>
  <connection id="2" name="Connection1" type="4" refreshedVersion="5" saveData="1">
    <webPr sourceData="1" parsePre="1" consecutive="1" xl2000="1" url="http://finance.yahoo.com/q/hp?s=AA+Historical+Prices" htmlTables="1">
      <tables count="1">
        <x v="15"/>
      </tables>
    </webPr>
  </connection>
  <connection id="3" name="Connection10" type="4" refreshedVersion="5" saveData="1">
    <webPr sourceData="1" parsePre="1" consecutive="1" xl2000="1" url="http://finance.yahoo.com/q?s=MU" htmlTables="1">
      <tables count="2">
        <s v="table1"/>
        <s v="table2"/>
      </tables>
    </webPr>
  </connection>
  <connection id="4" name="Connection11" type="4" refreshedVersion="5" saveData="1">
    <webPr sourceData="1" parsePre="1" consecutive="1" xl2000="1" url="http://finance.yahoo.com/q/hp?s=MU" htmlTables="1">
      <tables count="1">
        <x v="15"/>
      </tables>
    </webPr>
  </connection>
  <connection id="5" name="Connection12" type="4" refreshedVersion="5" saveData="1">
    <webPr sourceData="1" parsePre="1" consecutive="1" xl2000="1" url="http://finance.yahoo.com/q?s=MRO" htmlTables="1">
      <tables count="2">
        <s v="table1"/>
        <s v="table2"/>
      </tables>
    </webPr>
  </connection>
  <connection id="6" name="Connection13" type="4" refreshedVersion="5" saveData="1">
    <webPr sourceData="1" parsePre="1" consecutive="1" xl2000="1" url="http://finance.yahoo.com/q/hp?s=MRO" htmlTables="1">
      <tables count="1">
        <x v="15"/>
      </tables>
    </webPr>
  </connection>
  <connection id="7" name="Connection14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8" name="Connection15" type="4" refreshedVersion="5" saveData="1">
    <webPr sourceData="1" parsePre="1" consecutive="1" xl2000="1" url="http://finance.yahoo.com/q/hp?s=UNP" htmlTables="1">
      <tables count="1">
        <x v="15"/>
      </tables>
    </webPr>
  </connection>
  <connection id="9" name="Connection16" type="4" refreshedVersion="5" saveData="1">
    <webPr sourceData="1" parsePre="1" consecutive="1" xl2000="1" url="http://finance.yahoo.com/q?s=BLUE" htmlTables="1">
      <tables count="2">
        <s v="table1"/>
        <s v="table2"/>
      </tables>
    </webPr>
  </connection>
  <connection id="10" name="Connection17" type="4" refreshedVersion="5" saveData="1">
    <webPr sourceData="1" parsePre="1" consecutive="1" xl2000="1" url="http://finance.yahoo.com/q/hp?s=BLUE" htmlTables="1">
      <tables count="1">
        <x v="15"/>
      </tables>
    </webPr>
  </connection>
  <connection id="11" name="Connection18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2" name="Connection19" type="4" refreshedVersion="5" saveData="1">
    <webPr sourceData="1" parsePre="1" consecutive="1" xl2000="1" url="http://finance.yahoo.com/q/hp?s=NSC" htmlTables="1">
      <tables count="1">
        <x v="15"/>
      </tables>
    </webPr>
  </connection>
  <connection id="13" name="Connection2" type="4" refreshedVersion="5" saveData="1">
    <webPr sourceData="1" parsePre="1" consecutive="1" xl2000="1" url="http://finance.yahoo.com/q?s=INTC" htmlTables="1">
      <tables count="2">
        <s v="table1"/>
        <s v="table2"/>
      </tables>
    </webPr>
  </connection>
  <connection id="14" name="Connection20" type="4" refreshedVersion="5" saveData="1">
    <webPr sourceData="1" parsePre="1" consecutive="1" xl2000="1" url="http://finance.yahoo.com/q?s=BIIB" htmlTables="1">
      <tables count="2">
        <s v="table1"/>
        <s v="table2"/>
      </tables>
    </webPr>
  </connection>
  <connection id="15" name="Connection21" type="4" refreshedVersion="5" saveData="1">
    <webPr sourceData="1" parsePre="1" consecutive="1" xl2000="1" url="http://finance.yahoo.com/q/hp?s=BIIB" htmlTables="1">
      <tables count="1">
        <x v="15"/>
      </tables>
    </webPr>
  </connection>
  <connection id="16" name="Connection22" type="4" refreshedVersion="5" saveData="1">
    <webPr sourceData="1" parsePre="1" consecutive="1" xl2000="1" url="http://finance.yahoo.com/q?s=TKR" htmlTables="1">
      <tables count="2">
        <s v="table1"/>
        <s v="table2"/>
      </tables>
    </webPr>
  </connection>
  <connection id="17" name="Connection23" type="4" refreshedVersion="5" saveData="1">
    <webPr sourceData="1" parsePre="1" consecutive="1" xl2000="1" url="http://finance.yahoo.com/q/hp?s=TKR" htmlTables="1">
      <tables count="1">
        <x v="15"/>
      </tables>
    </webPr>
  </connection>
  <connection id="18" name="Connection24" type="4" refreshedVersion="5" saveData="1">
    <webPr sourceData="1" parsePre="1" consecutive="1" xl2000="1" url="http://finance.yahoo.com/q?s=AAVL" htmlTables="1">
      <tables count="2">
        <s v="table1"/>
        <s v="table2"/>
      </tables>
    </webPr>
  </connection>
  <connection id="19" name="Connection25" type="4" refreshedVersion="5" saveData="1">
    <webPr sourceData="1" parsePre="1" consecutive="1" xl2000="1" url="http://finance.yahoo.com/q/hp?s=AAVL" htmlTables="1">
      <tables count="1">
        <x v="15"/>
      </tables>
    </webPr>
  </connection>
  <connection id="20" name="Connection26" type="4" refreshedVersion="5" saveData="1">
    <webPr sourceData="1" parsePre="1" consecutive="1" xl2000="1" url="http://finance.yahoo.com/q?s=ATE" htmlTables="1">
      <tables count="2">
        <s v="table1"/>
        <s v="table2"/>
      </tables>
    </webPr>
  </connection>
  <connection id="21" name="Connection27" type="4" refreshedVersion="5" saveData="1">
    <webPr sourceData="1" parsePre="1" consecutive="1" xl2000="1" url="http://finance.yahoo.com/q/hp?s=ATE" htmlTables="1">
      <tables count="1">
        <x v="15"/>
      </tables>
    </webPr>
  </connection>
  <connection id="22" name="Connection28" type="4" refreshedVersion="5" saveData="1">
    <webPr sourceData="1" parsePre="1" consecutive="1" xl2000="1" url="http://finance.yahoo.com/q?s=AVGO" htmlTables="1">
      <tables count="2">
        <s v="table1"/>
        <s v="table2"/>
      </tables>
    </webPr>
  </connection>
  <connection id="23" name="Connection29" type="4" refreshedVersion="5" saveData="1">
    <webPr sourceData="1" parsePre="1" consecutive="1" xl2000="1" url="http://finance.yahoo.com/q/hp?s=AVGO" htmlTables="1">
      <tables count="1">
        <x v="15"/>
      </tables>
    </webPr>
  </connection>
  <connection id="24" name="Connection3" type="4" refreshedVersion="5" saveData="1">
    <webPr sourceData="1" parsePre="1" consecutive="1" xl2000="1" url="http://finance.yahoo.com/q/hp?s=INTC+Historical+Prices" htmlTables="1">
      <tables count="1">
        <x v="15"/>
      </tables>
    </webPr>
  </connection>
  <connection id="25" name="Connection30" type="4" refreshedVersion="5" saveData="1">
    <webPr sourceData="1" parsePre="1" consecutive="1" xl2000="1" url="http://finance.yahoo.com/q?s=DIS" htmlTables="1">
      <tables count="2">
        <s v="table1"/>
        <s v="table2"/>
      </tables>
    </webPr>
  </connection>
  <connection id="26" name="Connection31" type="4" refreshedVersion="5" saveData="1">
    <webPr sourceData="1" parsePre="1" consecutive="1" xl2000="1" url="http://finance.yahoo.com/q/hp?s=DIS" htmlTables="1">
      <tables count="1">
        <x v="15"/>
      </tables>
    </webPr>
  </connection>
  <connection id="27" name="Connection32" type="4" refreshedVersion="5" saveData="1">
    <webPr sourceData="1" parsePre="1" consecutive="1" xl2000="1" url="http://finance.yahoo.com/q?s=GILD" htmlTables="1">
      <tables count="2">
        <s v="table1"/>
        <s v="table2"/>
      </tables>
    </webPr>
  </connection>
  <connection id="28" name="Connection33" type="4" refreshedVersion="5" saveData="1">
    <webPr sourceData="1" parsePre="1" consecutive="1" xl2000="1" url="http://finance.yahoo.com/q/hp?s=GILD" htmlTables="1">
      <tables count="1">
        <x v="15"/>
      </tables>
    </webPr>
  </connection>
  <connection id="29" name="Connection34" type="4" refreshedVersion="5" saveData="1">
    <webPr sourceData="1" parsePre="1" consecutive="1" xl2000="1" url="http://finance.yahoo.com/q?s=GM" htmlTables="1">
      <tables count="2">
        <s v="table1"/>
        <s v="table2"/>
      </tables>
    </webPr>
  </connection>
  <connection id="30" name="Connection35" type="4" refreshedVersion="5" saveData="1">
    <webPr sourceData="1" parsePre="1" consecutive="1" xl2000="1" url="http://finance.yahoo.com/q/hp?s=GM" htmlTables="1">
      <tables count="1">
        <x v="15"/>
      </tables>
    </webPr>
  </connection>
  <connection id="31" name="Connection36" type="4" refreshedVersion="5" saveData="1">
    <webPr sourceData="1" parsePre="1" consecutive="1" xl2000="1" url="http://finance.yahoo.com/q?s=KATE" htmlTables="1">
      <tables count="2">
        <s v="table1"/>
        <s v="table2"/>
      </tables>
    </webPr>
  </connection>
  <connection id="32" name="Connection37" type="4" refreshedVersion="5" saveData="1">
    <webPr sourceData="1" parsePre="1" consecutive="1" xl2000="1" url="http://finance.yahoo.com/q/hp?s=KATE" htmlTables="1">
      <tables count="1">
        <x v="15"/>
      </tables>
    </webPr>
  </connection>
  <connection id="33" name="Connection38" type="4" refreshedVersion="5" saveData="1">
    <webPr sourceData="1" parsePre="1" consecutive="1" xl2000="1" url="http://finance.yahoo.com/q?s=KORS" htmlTables="1">
      <tables count="2">
        <s v="table1"/>
        <s v="table2"/>
      </tables>
    </webPr>
  </connection>
  <connection id="34" name="Connection39" type="4" refreshedVersion="5" saveData="1">
    <webPr sourceData="1" parsePre="1" consecutive="1" xl2000="1" url="http://finance.yahoo.com/q/hp?s=KORS" htmlTables="1">
      <tables count="1">
        <x v="15"/>
      </tables>
    </webPr>
  </connection>
  <connection id="35" name="Connection4" type="4" refreshedVersion="5" saveData="1">
    <webPr sourceData="1" parsePre="1" consecutive="1" xl2000="1" url="http://finance.yahoo.com/q?s=CPN" htmlTables="1">
      <tables count="2">
        <s v="table1"/>
        <s v="table2"/>
      </tables>
    </webPr>
  </connection>
  <connection id="36" name="Connection40" type="4" refreshedVersion="5" saveData="1">
    <webPr sourceData="1" parsePre="1" consecutive="1" xl2000="1" url="http://finance.yahoo.com/q?s=ONCS" htmlTables="1">
      <tables count="2">
        <s v="table1"/>
        <s v="table2"/>
      </tables>
    </webPr>
  </connection>
  <connection id="37" name="Connection41" type="4" refreshedVersion="5" saveData="1">
    <webPr sourceData="1" parsePre="1" consecutive="1" xl2000="1" url="http://finance.yahoo.com/q/hp?s=ONCS" htmlTables="1">
      <tables count="1">
        <x v="15"/>
      </tables>
    </webPr>
  </connection>
  <connection id="38" name="Connection42" type="4" refreshedVersion="5" saveData="1">
    <webPr sourceData="1" parsePre="1" consecutive="1" xl2000="1" url="http://finance.yahoo.com/q?s=SCTY" htmlTables="1">
      <tables count="2">
        <s v="table1"/>
        <s v="table2"/>
      </tables>
    </webPr>
  </connection>
  <connection id="39" name="Connection43" type="4" refreshedVersion="5" saveData="1">
    <webPr sourceData="1" parsePre="1" consecutive="1" xl2000="1" url="http://finance.yahoo.com/q/hp?s=SCTY" htmlTables="1">
      <tables count="1">
        <x v="15"/>
      </tables>
    </webPr>
  </connection>
  <connection id="40" name="Connection44" type="4" refreshedVersion="5" saveData="1">
    <webPr sourceData="1" parsePre="1" consecutive="1" xl2000="1" url="http://finance.yahoo.com/q?s=UNH" htmlTables="1">
      <tables count="2">
        <s v="table1"/>
        <s v="table2"/>
      </tables>
    </webPr>
  </connection>
  <connection id="41" name="Connection45" type="4" refreshedVersion="5" saveData="1">
    <webPr sourceData="1" parsePre="1" consecutive="1" xl2000="1" url="http://finance.yahoo.com/q/hp?s=UNH" htmlTables="1">
      <tables count="1">
        <x v="15"/>
      </tables>
    </webPr>
  </connection>
  <connection id="42" name="Connection46" type="4" refreshedVersion="5" saveData="1">
    <webPr sourceData="1" parsePre="1" consecutive="1" xl2000="1" url="http://finance.yahoo.com/q?s=UTX" htmlTables="1">
      <tables count="2">
        <s v="table1"/>
        <s v="table2"/>
      </tables>
    </webPr>
  </connection>
  <connection id="43" name="Connection47" type="4" refreshedVersion="5" saveData="1">
    <webPr sourceData="1" parsePre="1" consecutive="1" xl2000="1" url="http://finance.yahoo.com/q/hp?s=UTX" htmlTables="1">
      <tables count="1">
        <x v="15"/>
      </tables>
    </webPr>
  </connection>
  <connection id="44" name="Connection48" type="4" refreshedVersion="5" saveData="1">
    <webPr sourceData="1" parsePre="1" consecutive="1" xl2000="1" url="http://finance.yahoo.com/q?s=WWD" htmlTables="1">
      <tables count="2">
        <s v="table1"/>
        <s v="table2"/>
      </tables>
    </webPr>
  </connection>
  <connection id="45" name="Connection49" type="4" refreshedVersion="5" saveData="1">
    <webPr sourceData="1" parsePre="1" consecutive="1" xl2000="1" url="http://finance.yahoo.com/q/hp?s=WWD" htmlTables="1">
      <tables count="1">
        <x v="15"/>
      </tables>
    </webPr>
  </connection>
  <connection id="46" name="Connection5" type="4" refreshedVersion="5" saveData="1">
    <webPr sourceData="1" parsePre="1" consecutive="1" xl2000="1" url="http://finance.yahoo.com/q/hp?s=CPN+Historical+Prices" htmlTables="1">
      <tables count="1">
        <x v="15"/>
      </tables>
    </webPr>
  </connection>
  <connection id="47" name="Connection6" type="4" refreshedVersion="5" saveData="1">
    <webPr sourceData="1" parsePre="1" consecutive="1" xl2000="1" url="http://finance.yahoo.com/q?s=ALL" htmlTables="1">
      <tables count="2">
        <s v="table1"/>
        <s v="table2"/>
      </tables>
    </webPr>
  </connection>
  <connection id="48" name="Connection7" type="4" refreshedVersion="5" saveData="1">
    <webPr sourceData="1" parsePre="1" consecutive="1" xl2000="1" url="http://finance.yahoo.com/q/hp?s=ALL+Historical+Prices" htmlTables="1">
      <tables count="1">
        <x v="15"/>
      </tables>
    </webPr>
  </connection>
  <connection id="49" name="Connection8" type="4" refreshedVersion="5" saveData="1">
    <webPr sourceData="1" parsePre="1" consecutive="1" xl2000="1" url="http://finance.yahoo.com/q?s=HES" htmlTables="1">
      <tables count="2">
        <s v="table1"/>
        <s v="table2"/>
      </tables>
    </webPr>
  </connection>
  <connection id="50" name="Connection9" type="4" refreshedVersion="5" saveData="1">
    <webPr sourceData="1" parsePre="1" consecutive="1" xl2000="1" url="http://finance.yahoo.com/q/hp?s=HES" htmlTables="1">
      <tables count="1">
        <x v="15"/>
      </tables>
    </webPr>
  </connection>
</connections>
</file>

<file path=xl/sharedStrings.xml><?xml version="1.0" encoding="utf-8"?>
<sst xmlns="http://schemas.openxmlformats.org/spreadsheetml/2006/main" count="1777" uniqueCount="376">
  <si>
    <t>TMO</t>
  </si>
  <si>
    <t>Symbol</t>
  </si>
  <si>
    <t>Buy Date</t>
  </si>
  <si>
    <t>Sell Date</t>
  </si>
  <si>
    <t>Buy Amount</t>
  </si>
  <si>
    <t>Buy Price</t>
  </si>
  <si>
    <t>Sell Amount</t>
  </si>
  <si>
    <t>Sell Price</t>
  </si>
  <si>
    <t>CNI</t>
  </si>
  <si>
    <t>FTR</t>
  </si>
  <si>
    <t>AA</t>
  </si>
  <si>
    <t>BLUE</t>
  </si>
  <si>
    <t>AAL</t>
  </si>
  <si>
    <t>UAL</t>
  </si>
  <si>
    <t>MO</t>
  </si>
  <si>
    <t>KATE</t>
  </si>
  <si>
    <t>DEPO</t>
  </si>
  <si>
    <t>CPN</t>
  </si>
  <si>
    <t>AAVL</t>
  </si>
  <si>
    <t>CTWS</t>
  </si>
  <si>
    <t>VTL</t>
  </si>
  <si>
    <t>FGEN</t>
  </si>
  <si>
    <t>HES</t>
  </si>
  <si>
    <t>PINC</t>
  </si>
  <si>
    <t>KORS</t>
  </si>
  <si>
    <t>LH</t>
  </si>
  <si>
    <t>ONCS</t>
  </si>
  <si>
    <t>INTC</t>
  </si>
  <si>
    <t>SNE</t>
  </si>
  <si>
    <t>BKH</t>
  </si>
  <si>
    <t>BRKB</t>
  </si>
  <si>
    <t>WMT</t>
  </si>
  <si>
    <t>DAL</t>
  </si>
  <si>
    <t>AVGO</t>
  </si>
  <si>
    <t>MU</t>
  </si>
  <si>
    <t>SCTY</t>
  </si>
  <si>
    <t>LUV</t>
  </si>
  <si>
    <t>D Date</t>
  </si>
  <si>
    <t>Dividend</t>
  </si>
  <si>
    <t>TKR</t>
  </si>
  <si>
    <t>CP</t>
  </si>
  <si>
    <t>PKG</t>
  </si>
  <si>
    <t>UNP</t>
  </si>
  <si>
    <t>D  Date</t>
  </si>
  <si>
    <t>TCO</t>
  </si>
  <si>
    <t>ALL</t>
  </si>
  <si>
    <t>SLCA</t>
  </si>
  <si>
    <t>NSC</t>
  </si>
  <si>
    <t>ACE</t>
  </si>
  <si>
    <t>TRN</t>
  </si>
  <si>
    <t>MRO</t>
  </si>
  <si>
    <t>UNH</t>
  </si>
  <si>
    <t>CAH</t>
  </si>
  <si>
    <t>WWD</t>
  </si>
  <si>
    <t>UTX</t>
  </si>
  <si>
    <t>GILD</t>
  </si>
  <si>
    <t>GM</t>
  </si>
  <si>
    <t>Shares</t>
  </si>
  <si>
    <t>Average Price</t>
  </si>
  <si>
    <t>Gain/Loss</t>
  </si>
  <si>
    <t>Buy Value</t>
  </si>
  <si>
    <t>Sell Value</t>
  </si>
  <si>
    <t>BIIB</t>
  </si>
  <si>
    <t>DIS</t>
  </si>
  <si>
    <t>total cost</t>
  </si>
  <si>
    <t>P/L</t>
  </si>
  <si>
    <t>current price</t>
  </si>
  <si>
    <t>current value</t>
  </si>
  <si>
    <t>ATE</t>
  </si>
  <si>
    <t>Buy value</t>
  </si>
  <si>
    <t>Type</t>
  </si>
  <si>
    <t>Notes</t>
  </si>
  <si>
    <t>Ex/Eff Date</t>
  </si>
  <si>
    <t>cash</t>
  </si>
  <si>
    <t>Back</t>
  </si>
  <si>
    <t>Ticker</t>
  </si>
  <si>
    <t>MeanCost</t>
  </si>
  <si>
    <t>TotalCost</t>
  </si>
  <si>
    <t>Average Cost</t>
  </si>
  <si>
    <t>% P/L</t>
  </si>
  <si>
    <t>Div Date</t>
  </si>
  <si>
    <t>What if</t>
  </si>
  <si>
    <t>No dividend</t>
  </si>
  <si>
    <t>insider sold @20, bought @17.15</t>
  </si>
  <si>
    <t>No div</t>
  </si>
  <si>
    <t>Sum</t>
  </si>
  <si>
    <t>ER</t>
  </si>
  <si>
    <t>June</t>
  </si>
  <si>
    <t>Greenlight purchased 3.6m shares @42</t>
  </si>
  <si>
    <t>insider sell @132</t>
  </si>
  <si>
    <t>insider sell @118</t>
  </si>
  <si>
    <t>semi-annual</t>
  </si>
  <si>
    <t>need to find out what cars GM makes</t>
  </si>
  <si>
    <t>Future Events</t>
  </si>
  <si>
    <t>Past Events</t>
  </si>
  <si>
    <t>ex-div</t>
  </si>
  <si>
    <t>Recent Events</t>
  </si>
  <si>
    <t>Div payment, 0.55</t>
  </si>
  <si>
    <t>balance</t>
  </si>
  <si>
    <t>date</t>
  </si>
  <si>
    <t xml:space="preserve"> investment</t>
  </si>
  <si>
    <t>%P/L</t>
  </si>
  <si>
    <t>SellFee</t>
  </si>
  <si>
    <t>BuyFee</t>
  </si>
  <si>
    <t>Actions</t>
  </si>
  <si>
    <t>Yahoo</t>
  </si>
  <si>
    <t>VMWorld conference</t>
  </si>
  <si>
    <t>Events</t>
  </si>
  <si>
    <t>ER, EPS 2.14/Sales 1.74B meet. 7% gain during day before ER</t>
  </si>
  <si>
    <t>ambition results published</t>
  </si>
  <si>
    <t>Buy Fee</t>
  </si>
  <si>
    <t>Sell Fee</t>
  </si>
  <si>
    <t>2015 citi global tech conference call</t>
  </si>
  <si>
    <t>merril power/gas conference</t>
  </si>
  <si>
    <t>city global tech conference</t>
  </si>
  <si>
    <t>cumu P/L</t>
  </si>
  <si>
    <t>Leerink immuno-oncology roundtable</t>
  </si>
  <si>
    <t>ER/E</t>
  </si>
  <si>
    <t>Q3ER, C, after-mkt</t>
  </si>
  <si>
    <t>Prev Close:</t>
  </si>
  <si>
    <t>Open:</t>
  </si>
  <si>
    <t>Bid:</t>
  </si>
  <si>
    <t>Ask:</t>
  </si>
  <si>
    <t>1y Target Est:</t>
  </si>
  <si>
    <t>Beta:</t>
  </si>
  <si>
    <t>Next Earnings Date:</t>
  </si>
  <si>
    <t>Day's Range:</t>
  </si>
  <si>
    <t>52wk Range:</t>
  </si>
  <si>
    <t>Volume:</t>
  </si>
  <si>
    <t>Market Cap:</t>
  </si>
  <si>
    <t>Div &amp; Yield:</t>
  </si>
  <si>
    <t>7.97 - 17.75</t>
  </si>
  <si>
    <t>Avg Vol (3m):</t>
  </si>
  <si>
    <t>P/E (ttm):</t>
  </si>
  <si>
    <t>EPS (ttm):</t>
  </si>
  <si>
    <t>Yahoo:</t>
  </si>
  <si>
    <t>Date</t>
  </si>
  <si>
    <t>Open</t>
  </si>
  <si>
    <t>High</t>
  </si>
  <si>
    <t>Low</t>
  </si>
  <si>
    <t>Close</t>
  </si>
  <si>
    <t>Volume</t>
  </si>
  <si>
    <t>Adj Close*</t>
  </si>
  <si>
    <t>0.03 Dividend</t>
  </si>
  <si>
    <t>* Close price adjusted for dividends and splits.</t>
  </si>
  <si>
    <t>24.87 - 37.90</t>
  </si>
  <si>
    <t>0.24 Dividend</t>
  </si>
  <si>
    <t>Earnings Date:</t>
  </si>
  <si>
    <t>N/A (N/A)</t>
  </si>
  <si>
    <t>Event</t>
  </si>
  <si>
    <t>54.12 - 72.87</t>
  </si>
  <si>
    <t>0.30 Dividend</t>
  </si>
  <si>
    <t>ex-div 9/16, pay 9/30@.42</t>
  </si>
  <si>
    <t>`</t>
  </si>
  <si>
    <t>Merril conference</t>
  </si>
  <si>
    <t>morgan stanley conference</t>
  </si>
  <si>
    <t>Q3ER/E, est 0.791/1.89B</t>
  </si>
  <si>
    <t>recent purchase 7000@58</t>
  </si>
  <si>
    <t>0.25 Dividend</t>
  </si>
  <si>
    <t>13.50 - 36.59</t>
  </si>
  <si>
    <t>Deutsche Bank 2015 Tech Conference</t>
  </si>
  <si>
    <t>3 downgrades by BoA, Wedbush, etc</t>
  </si>
  <si>
    <t>0.21 Dividend</t>
  </si>
  <si>
    <t>cutting hundreds of management po</t>
  </si>
  <si>
    <t>72.10 - 117.64</t>
  </si>
  <si>
    <t>Range</t>
  </si>
  <si>
    <t>%change</t>
  </si>
  <si>
    <t>%Change</t>
  </si>
  <si>
    <t>N/A</t>
  </si>
  <si>
    <t>0.55 Dividend</t>
  </si>
  <si>
    <t>Q3ER/C aft-mkt 0.586, 14.237B</t>
  </si>
  <si>
    <t>Unrealized P/L</t>
  </si>
  <si>
    <t>Realized P/L</t>
  </si>
  <si>
    <t>Discrepancy</t>
  </si>
  <si>
    <t>Verified</t>
  </si>
  <si>
    <t>ü</t>
  </si>
  <si>
    <t>ER, 4:30 confirmed</t>
  </si>
  <si>
    <t>Daily P/L</t>
  </si>
  <si>
    <t>SPX</t>
  </si>
  <si>
    <t xml:space="preserve">Daily %P/L </t>
  </si>
  <si>
    <t>Daily SPX%</t>
  </si>
  <si>
    <t>co splitting</t>
  </si>
  <si>
    <t>0.59 Dividend</t>
  </si>
  <si>
    <t>ER/c, b4-mkt, 8:30</t>
  </si>
  <si>
    <t>26.31 - 44.30</t>
  </si>
  <si>
    <t>0.26 Dividend</t>
  </si>
  <si>
    <t>ER,c 10:00</t>
  </si>
  <si>
    <t xml:space="preserve">             </t>
  </si>
  <si>
    <t>7-Oct average @16.25 3078</t>
  </si>
  <si>
    <t>earnings conf, 9:00</t>
  </si>
  <si>
    <t>recent insider purchase @57.57</t>
  </si>
  <si>
    <t>no div</t>
  </si>
  <si>
    <t>7.01 - 13.85</t>
  </si>
  <si>
    <t>introducedmemory test card HSM16G</t>
  </si>
  <si>
    <t>Dec 1 - Dec 7 (Est.)</t>
  </si>
  <si>
    <t>0.42 Dividend</t>
  </si>
  <si>
    <t>ER/c, 4:15, 5:00 conf</t>
  </si>
  <si>
    <t>Disney to Build ‘Star Wars’ Themed Lands</t>
  </si>
  <si>
    <t>ER/c, aft-mkt</t>
  </si>
  <si>
    <t>85.95 - 123.37</t>
  </si>
  <si>
    <t>J&amp;J, Gilead Sue Mylan Over Generic Complera</t>
  </si>
  <si>
    <t>0.43 Dividend</t>
  </si>
  <si>
    <t>24.62 - 38.99</t>
  </si>
  <si>
    <t>0.36 Dividend</t>
  </si>
  <si>
    <t>16.76 - 35.75</t>
  </si>
  <si>
    <t>0.50 Dividend</t>
  </si>
  <si>
    <t>85.50 - 124.45</t>
  </si>
  <si>
    <t>0.64 Dividend</t>
  </si>
  <si>
    <t>39.68 - 56.55</t>
  </si>
  <si>
    <t>0.10 Dividend</t>
  </si>
  <si>
    <t>insider 3000@81.38</t>
  </si>
  <si>
    <t>ER/c 4:15pm</t>
  </si>
  <si>
    <t>ER/c, b4 mkt</t>
  </si>
  <si>
    <t>Cumu SPX%</t>
  </si>
  <si>
    <t>Q4ER, C</t>
  </si>
  <si>
    <t>ER/c</t>
  </si>
  <si>
    <t>er, b4 mkt</t>
  </si>
  <si>
    <t>ER, pre</t>
  </si>
  <si>
    <t>ER/c, b4</t>
  </si>
  <si>
    <t>Q3ER, est. -0.325, 1.58B, after</t>
  </si>
  <si>
    <t>Jan 4 - Jan 8 (Est.)</t>
  </si>
  <si>
    <t>11-Jan-16AA Earnings announcement</t>
  </si>
  <si>
    <t>254.00 - 480.18</t>
  </si>
  <si>
    <t>insider 9000@9.49</t>
  </si>
  <si>
    <t xml:space="preserve"> Clinical CAR-T data presentations at SITC Meeting</t>
  </si>
  <si>
    <t>musk 120K purchase 40.49</t>
  </si>
  <si>
    <t>insider bought 20K shares @4.19</t>
  </si>
  <si>
    <t>Jan 13 - Jan 18 (Est.)</t>
  </si>
  <si>
    <t>Dec 7 - Dec 11 (Est.)</t>
  </si>
  <si>
    <t>CurrtPrice</t>
  </si>
  <si>
    <t>hold</t>
  </si>
  <si>
    <t>Self-Calculated Total P/L</t>
  </si>
  <si>
    <t>MerrilEdge Total P/L</t>
  </si>
  <si>
    <t>7.40 - 62.48</t>
  </si>
  <si>
    <t>mean cost</t>
  </si>
  <si>
    <t>shares</t>
  </si>
  <si>
    <t>price</t>
  </si>
  <si>
    <t>ER/C, b4</t>
  </si>
  <si>
    <t>S&amp;B</t>
  </si>
  <si>
    <t>hold, target 4.60+</t>
  </si>
  <si>
    <t>big drop AH to around 31</t>
  </si>
  <si>
    <t>ER beat</t>
  </si>
  <si>
    <t>ER/C, aft-mkt, 4:15, beat</t>
  </si>
  <si>
    <t>buy back</t>
  </si>
  <si>
    <t>47.84 - 86.10</t>
  </si>
  <si>
    <t>36.63 - 78.55</t>
  </si>
  <si>
    <t>sell@111+</t>
  </si>
  <si>
    <t>hold, tgt 320</t>
  </si>
  <si>
    <t>hold, sellable 11/13</t>
  </si>
  <si>
    <t>possibly buyback 25 if 83-, no hurry</t>
  </si>
  <si>
    <t>buyback 60@79-, no hurry</t>
  </si>
  <si>
    <t>hold, target 122+, sellable 11/6</t>
  </si>
  <si>
    <t>S&amp;B,900</t>
  </si>
  <si>
    <t>S&amp;B, 4000 sellable, 4430@16.15, buy back 50 less</t>
  </si>
  <si>
    <t>BeatSPX</t>
  </si>
  <si>
    <t>Total PL</t>
  </si>
  <si>
    <t>BeatRatio</t>
  </si>
  <si>
    <t>38.60 - 197.35</t>
  </si>
  <si>
    <t>Invest.</t>
  </si>
  <si>
    <t>2.36 (3.03%)</t>
  </si>
  <si>
    <t>1.60 (1.27%)</t>
  </si>
  <si>
    <t>3.33 - 13.20</t>
  </si>
  <si>
    <t>88.75 - 122.08</t>
  </si>
  <si>
    <t>14.03 - 34.16</t>
  </si>
  <si>
    <t>0.84 (5.26%)</t>
  </si>
  <si>
    <t>0.96 (3.46%)</t>
  </si>
  <si>
    <t>1.00 (1.79%)</t>
  </si>
  <si>
    <t>0.12 (1.35%)</t>
  </si>
  <si>
    <t>64.98 x 100</t>
  </si>
  <si>
    <t>1.20 (2.04%)</t>
  </si>
  <si>
    <t>0.17 (2.02%)</t>
  </si>
  <si>
    <t>1.32 (1.29%)</t>
  </si>
  <si>
    <t>1.72 (1.59%)</t>
  </si>
  <si>
    <t>0.40 (0.89%)</t>
  </si>
  <si>
    <t>1.44 (5.04%)</t>
  </si>
  <si>
    <t>1.04 (3.38%)</t>
  </si>
  <si>
    <t>2.56 (2.74%)</t>
  </si>
  <si>
    <t>94.52 - 126.21</t>
  </si>
  <si>
    <t>2.00 (1.70%)</t>
  </si>
  <si>
    <t>Interest/Tax/Bonus</t>
  </si>
  <si>
    <t>18.50 x 1000</t>
  </si>
  <si>
    <t>18.80 x 100</t>
  </si>
  <si>
    <t>18.19 - 18.84</t>
  </si>
  <si>
    <t>12.72B</t>
  </si>
  <si>
    <t>14.50 x 300</t>
  </si>
  <si>
    <t>15.94 x 700</t>
  </si>
  <si>
    <t>14.55 - 14.93</t>
  </si>
  <si>
    <t>14.09 - 24.07</t>
  </si>
  <si>
    <t>5.26B</t>
  </si>
  <si>
    <t>15.57 x 700</t>
  </si>
  <si>
    <t>15.60 x 200</t>
  </si>
  <si>
    <t>15.42 - 15.85</t>
  </si>
  <si>
    <t>16.18B</t>
  </si>
  <si>
    <t>33.11 x 200</t>
  </si>
  <si>
    <t>33.24 x 500</t>
  </si>
  <si>
    <t>32.81 - 33.27</t>
  </si>
  <si>
    <t>156.72B</t>
  </si>
  <si>
    <t>62.40 x 300</t>
  </si>
  <si>
    <t>62.99 x 300</t>
  </si>
  <si>
    <t>61.30 - 62.91</t>
  </si>
  <si>
    <t>18.02B</t>
  </si>
  <si>
    <t>87.52 x 200</t>
  </si>
  <si>
    <t>90.74 x 100</t>
  </si>
  <si>
    <t>85.72 - 88.96</t>
  </si>
  <si>
    <t>26.44B</t>
  </si>
  <si>
    <t>8.34 x 1700</t>
  </si>
  <si>
    <t>8.36 x 1400</t>
  </si>
  <si>
    <t>8.34 - 8.61</t>
  </si>
  <si>
    <t>10.94B</t>
  </si>
  <si>
    <t>19.50 x 200</t>
  </si>
  <si>
    <t>21.50 x 100</t>
  </si>
  <si>
    <t>20.23 - 21.02</t>
  </si>
  <si>
    <t>2.68B</t>
  </si>
  <si>
    <t>43.10 x 100</t>
  </si>
  <si>
    <t>43.39 x 200</t>
  </si>
  <si>
    <t>42.05 - 43.17</t>
  </si>
  <si>
    <t>7.93B</t>
  </si>
  <si>
    <t>60.30 x 200</t>
  </si>
  <si>
    <t>63.12 - 63.64</t>
  </si>
  <si>
    <t>24.52B</t>
  </si>
  <si>
    <t>26.32 x 200</t>
  </si>
  <si>
    <t>26.90 x 300</t>
  </si>
  <si>
    <t>25.44 - 27.89</t>
  </si>
  <si>
    <t>25.44 - 63.79</t>
  </si>
  <si>
    <t>2.58B</t>
  </si>
  <si>
    <t>8.38 x 1300</t>
  </si>
  <si>
    <t>8.39 x 200</t>
  </si>
  <si>
    <t>8.36 - 8.44</t>
  </si>
  <si>
    <t>1.46B</t>
  </si>
  <si>
    <t>119.00 x 1000</t>
  </si>
  <si>
    <t>119.77 - 124.08</t>
  </si>
  <si>
    <t>85.61 - 150.50</t>
  </si>
  <si>
    <t>33.00B</t>
  </si>
  <si>
    <t>117.31 x 100</t>
  </si>
  <si>
    <t>117.41 x 100</t>
  </si>
  <si>
    <t>115.51 - 117.51</t>
  </si>
  <si>
    <t>198.19B</t>
  </si>
  <si>
    <t>107.50 x 300</t>
  </si>
  <si>
    <t>108.92 x 200</t>
  </si>
  <si>
    <t>107.94 - 109.37</t>
  </si>
  <si>
    <t>156.87B</t>
  </si>
  <si>
    <t>43.95 x 100</t>
  </si>
  <si>
    <t>52.17 x 100</t>
  </si>
  <si>
    <t>43.82 - 48.54</t>
  </si>
  <si>
    <t>3.05B</t>
  </si>
  <si>
    <t>35.55 x 100</t>
  </si>
  <si>
    <t>35.62 x 600</t>
  </si>
  <si>
    <t>35.16 - 35.63</t>
  </si>
  <si>
    <t>55.43B</t>
  </si>
  <si>
    <t>30.63 x 500</t>
  </si>
  <si>
    <t>31.92 x 600</t>
  </si>
  <si>
    <t>31.20 - 31.91</t>
  </si>
  <si>
    <t>2.65B</t>
  </si>
  <si>
    <t>3.30 x 700</t>
  </si>
  <si>
    <t>6.59 x 300</t>
  </si>
  <si>
    <t>3.40 - 3.47</t>
  </si>
  <si>
    <t>58.04M</t>
  </si>
  <si>
    <t>98.35 x 300</t>
  </si>
  <si>
    <t>98.95 x 300</t>
  </si>
  <si>
    <t>97.95 - 99.42</t>
  </si>
  <si>
    <t>87.53B</t>
  </si>
  <si>
    <t>115.79 x 1900</t>
  </si>
  <si>
    <t>115.80 x 200</t>
  </si>
  <si>
    <t>114.03 - 116.20</t>
  </si>
  <si>
    <t>110.46B</t>
  </si>
  <si>
    <t>295.61 x 300</t>
  </si>
  <si>
    <t>297.00 x 300</t>
  </si>
  <si>
    <t>291.23 - 298.98</t>
  </si>
  <si>
    <t>66.25B</t>
  </si>
  <si>
    <t>10.55 x 1700</t>
  </si>
  <si>
    <t>7.77 - 9.20</t>
  </si>
  <si>
    <t>205.15M</t>
  </si>
  <si>
    <t>73.00 x 400</t>
  </si>
  <si>
    <t>76.20 x 100</t>
  </si>
  <si>
    <t>72.61 - 75.99</t>
  </si>
  <si>
    <t>2.76B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</si>
</sst>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m/d/yyyy;@"/>
    <numFmt numFmtId="165" formatCode="mm/dd/yy;@"/>
    <numFmt numFmtId="166" formatCode="0.000"/>
    <numFmt numFmtId="167" formatCode="[$-409]d\-mmm;@"/>
  </numFmts>
  <fonts count="40" x14ac:knownFonts="1">
    <font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0"/>
      <color rgb="FF00B050"/>
      <name val="Arial"/>
      <family val="2"/>
    </font>
    <font>
      <b/>
      <sz val="10"/>
      <color rgb="FFFF0000"/>
      <name val="Arial"/>
      <family val="2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rgb="FF252525"/>
      <name val="Arial"/>
      <family val="2"/>
    </font>
    <font>
      <b/>
      <sz val="15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rgb="FF00B050"/>
      <name val="Wingdings"/>
      <charset val="2"/>
    </font>
    <font>
      <sz val="14"/>
      <color rgb="FF00B050"/>
      <name val="Wingdings"/>
      <charset val="2"/>
    </font>
    <font>
      <sz val="12"/>
      <color rgb="FF00B050"/>
      <name val="Calibri"/>
      <family val="2"/>
    </font>
    <font>
      <sz val="12"/>
      <color rgb="FF00B050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theme="1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sz val="12"/>
      <color rgb="FFFF0000"/>
      <name val="Calibri"/>
      <family val="2"/>
      <scheme val="minor"/>
    </font>
    <font>
      <sz val="12"/>
      <color rgb="FFFF0000"/>
      <name val="Calibri"/>
      <family val="2"/>
    </font>
    <font>
      <sz val="12"/>
      <color rgb="FFFF9933"/>
      <name val="Calibri"/>
      <family val="2"/>
    </font>
    <font>
      <b/>
      <sz val="11"/>
      <color rgb="FF00B0F0"/>
      <name val="Calibri"/>
      <family val="2"/>
      <scheme val="minor"/>
    </font>
    <font>
      <sz val="12"/>
      <color rgb="FFFF9900"/>
      <name val="Calibri"/>
      <family val="2"/>
    </font>
    <font>
      <sz val="12"/>
      <color theme="2" tint="-9.9978637043366805E-2"/>
      <name val="Calibri"/>
      <family val="2"/>
      <scheme val="minor"/>
    </font>
    <font>
      <sz val="12"/>
      <color rgb="FFD0CECE"/>
      <name val="Calibri"/>
      <family val="2"/>
    </font>
    <font>
      <sz val="11"/>
      <color rgb="FF002060"/>
      <name val="Arial"/>
      <family val="2"/>
    </font>
    <font>
      <b/>
      <u/>
      <sz val="12"/>
      <color theme="0"/>
      <name val="Calibri"/>
      <family val="2"/>
      <scheme val="minor"/>
    </font>
    <font>
      <u/>
      <sz val="12"/>
      <color theme="1"/>
      <name val="Calibri"/>
      <family val="2"/>
      <scheme val="minor"/>
    </font>
    <font>
      <sz val="12"/>
      <color theme="0" tint="-0.14999847407452621"/>
      <name val="Calibri"/>
      <family val="2"/>
      <scheme val="minor"/>
    </font>
    <font>
      <sz val="12"/>
      <color rgb="FFD9D9D9"/>
      <name val="Calibr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</fonts>
  <fills count="15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4" tint="0.39997558519241921"/>
        <bgColor indexed="64"/>
      </patternFill>
    </fill>
  </fills>
  <borders count="14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0" tint="-0.249977111117893"/>
      </left>
      <right style="thin">
        <color theme="0" tint="-0.249977111117893"/>
      </right>
      <top/>
      <bottom style="thin">
        <color theme="0" tint="-0.249977111117893"/>
      </bottom>
      <diagonal/>
    </border>
    <border>
      <left/>
      <right style="thin">
        <color theme="0" tint="-0.249977111117893"/>
      </right>
      <top style="thin">
        <color theme="0" tint="-0.249977111117893"/>
      </top>
      <bottom/>
      <diagonal/>
    </border>
    <border>
      <left/>
      <right style="thin">
        <color theme="0" tint="-0.249977111117893"/>
      </right>
      <top/>
      <bottom/>
      <diagonal/>
    </border>
    <border>
      <left/>
      <right style="thin">
        <color theme="0" tint="-0.249977111117893"/>
      </right>
      <top/>
      <bottom style="thin">
        <color theme="0" tint="-0.249977111117893"/>
      </bottom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</borders>
  <cellStyleXfs count="4">
    <xf numFmtId="0" fontId="0" fillId="0" borderId="0"/>
    <xf numFmtId="0" fontId="5" fillId="0" borderId="0" applyNumberFormat="0" applyFill="0" applyBorder="0" applyAlignment="0" applyProtection="0"/>
    <xf numFmtId="0" fontId="16" fillId="0" borderId="5" applyNumberFormat="0" applyFill="0" applyAlignment="0" applyProtection="0"/>
    <xf numFmtId="9" fontId="17" fillId="0" borderId="0" applyFont="0" applyFill="0" applyBorder="0" applyAlignment="0" applyProtection="0"/>
  </cellStyleXfs>
  <cellXfs count="327">
    <xf numFmtId="0" fontId="0" fillId="0" borderId="0" xfId="0"/>
    <xf numFmtId="16" fontId="0" fillId="0" borderId="0" xfId="0" applyNumberFormat="1"/>
    <xf numFmtId="2" fontId="0" fillId="0" borderId="0" xfId="0" applyNumberFormat="1"/>
    <xf numFmtId="2" fontId="0" fillId="0" borderId="0" xfId="0" applyNumberFormat="1" applyFill="1"/>
    <xf numFmtId="0" fontId="0" fillId="0" borderId="0" xfId="0" applyFill="1"/>
    <xf numFmtId="0" fontId="0" fillId="0" borderId="0" xfId="0" applyBorder="1"/>
    <xf numFmtId="0" fontId="1" fillId="0" borderId="0" xfId="0" applyFont="1"/>
    <xf numFmtId="0" fontId="0" fillId="3" borderId="0" xfId="0" applyFill="1"/>
    <xf numFmtId="0" fontId="0" fillId="4" borderId="0" xfId="0" applyFill="1"/>
    <xf numFmtId="0" fontId="4" fillId="3" borderId="0" xfId="0" applyFont="1" applyFill="1"/>
    <xf numFmtId="0" fontId="0" fillId="0" borderId="0" xfId="0" applyFill="1" applyBorder="1"/>
    <xf numFmtId="0" fontId="0" fillId="6" borderId="0" xfId="0" applyFill="1"/>
    <xf numFmtId="0" fontId="0" fillId="7" borderId="0" xfId="0" applyFill="1"/>
    <xf numFmtId="0" fontId="3" fillId="0" borderId="0" xfId="0" applyFont="1"/>
    <xf numFmtId="0" fontId="0" fillId="2" borderId="1" xfId="0" applyFill="1" applyBorder="1"/>
    <xf numFmtId="2" fontId="0" fillId="2" borderId="1" xfId="0" applyNumberFormat="1" applyFill="1" applyBorder="1"/>
    <xf numFmtId="0" fontId="0" fillId="5" borderId="1" xfId="0" applyFill="1" applyBorder="1"/>
    <xf numFmtId="2" fontId="0" fillId="4" borderId="0" xfId="0" applyNumberFormat="1" applyFill="1"/>
    <xf numFmtId="0" fontId="3" fillId="0" borderId="1" xfId="0" applyFont="1" applyBorder="1"/>
    <xf numFmtId="0" fontId="3" fillId="0" borderId="0" xfId="0" applyFont="1" applyBorder="1"/>
    <xf numFmtId="0" fontId="4" fillId="0" borderId="0" xfId="0" applyFont="1" applyFill="1"/>
    <xf numFmtId="2" fontId="0" fillId="5" borderId="1" xfId="0" applyNumberFormat="1" applyFill="1" applyBorder="1"/>
    <xf numFmtId="16" fontId="0" fillId="0" borderId="0" xfId="0" applyNumberFormat="1" applyAlignment="1">
      <alignment horizontal="right"/>
    </xf>
    <xf numFmtId="2" fontId="0" fillId="0" borderId="0" xfId="0" applyNumberFormat="1" applyFill="1" applyBorder="1"/>
    <xf numFmtId="2" fontId="3" fillId="0" borderId="0" xfId="0" applyNumberFormat="1" applyFont="1"/>
    <xf numFmtId="0" fontId="3" fillId="2" borderId="1" xfId="0" applyFont="1" applyFill="1" applyBorder="1"/>
    <xf numFmtId="0" fontId="5" fillId="0" borderId="0" xfId="1"/>
    <xf numFmtId="0" fontId="6" fillId="0" borderId="0" xfId="0" applyFont="1" applyFill="1" applyAlignment="1">
      <alignment horizontal="center" vertical="center"/>
    </xf>
    <xf numFmtId="2" fontId="7" fillId="0" borderId="2" xfId="0" applyNumberFormat="1" applyFont="1" applyFill="1" applyBorder="1" applyAlignment="1">
      <alignment horizontal="right" vertical="center"/>
    </xf>
    <xf numFmtId="2" fontId="7" fillId="2" borderId="2" xfId="0" applyNumberFormat="1" applyFont="1" applyFill="1" applyBorder="1" applyAlignment="1">
      <alignment horizontal="right" vertical="center"/>
    </xf>
    <xf numFmtId="0" fontId="7" fillId="2" borderId="2" xfId="0" applyFont="1" applyFill="1" applyBorder="1" applyAlignment="1">
      <alignment horizontal="right" vertical="center"/>
    </xf>
    <xf numFmtId="0" fontId="7" fillId="0" borderId="2" xfId="0" applyFont="1" applyFill="1" applyBorder="1" applyAlignment="1">
      <alignment horizontal="right" vertical="center"/>
    </xf>
    <xf numFmtId="16" fontId="7" fillId="0" borderId="2" xfId="0" applyNumberFormat="1" applyFont="1" applyFill="1" applyBorder="1" applyAlignment="1">
      <alignment horizontal="center" vertical="center"/>
    </xf>
    <xf numFmtId="0" fontId="7" fillId="0" borderId="2" xfId="0" applyFont="1" applyFill="1" applyBorder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7" fillId="2" borderId="2" xfId="0" applyFont="1" applyFill="1" applyBorder="1" applyAlignment="1">
      <alignment horizontal="center" vertical="center"/>
    </xf>
    <xf numFmtId="16" fontId="7" fillId="2" borderId="2" xfId="0" applyNumberFormat="1" applyFont="1" applyFill="1" applyBorder="1" applyAlignment="1">
      <alignment horizontal="center" vertical="center"/>
    </xf>
    <xf numFmtId="0" fontId="6" fillId="0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horizontal="right" vertical="center"/>
    </xf>
    <xf numFmtId="0" fontId="7" fillId="0" borderId="0" xfId="0" applyFont="1" applyFill="1" applyAlignment="1">
      <alignment horizontal="right" vertical="center"/>
    </xf>
    <xf numFmtId="2" fontId="6" fillId="0" borderId="0" xfId="0" applyNumberFormat="1" applyFont="1" applyFill="1" applyAlignment="1">
      <alignment horizontal="right" vertical="center"/>
    </xf>
    <xf numFmtId="10" fontId="7" fillId="0" borderId="2" xfId="0" applyNumberFormat="1" applyFont="1" applyFill="1" applyBorder="1" applyAlignment="1">
      <alignment horizontal="right" vertical="center"/>
    </xf>
    <xf numFmtId="10" fontId="7" fillId="2" borderId="2" xfId="0" applyNumberFormat="1" applyFont="1" applyFill="1" applyBorder="1" applyAlignment="1">
      <alignment horizontal="right" vertical="center"/>
    </xf>
    <xf numFmtId="14" fontId="0" fillId="0" borderId="0" xfId="0" applyNumberFormat="1"/>
    <xf numFmtId="0" fontId="0" fillId="0" borderId="0" xfId="0" applyNumberFormat="1"/>
    <xf numFmtId="0" fontId="3" fillId="5" borderId="1" xfId="0" applyFont="1" applyFill="1" applyBorder="1"/>
    <xf numFmtId="0" fontId="3" fillId="0" borderId="0" xfId="0" applyFont="1" applyAlignment="1">
      <alignment horizontal="right"/>
    </xf>
    <xf numFmtId="0" fontId="0" fillId="0" borderId="0" xfId="0" applyAlignment="1">
      <alignment horizontal="right"/>
    </xf>
    <xf numFmtId="14" fontId="3" fillId="0" borderId="0" xfId="0" applyNumberFormat="1" applyFont="1"/>
    <xf numFmtId="0" fontId="3" fillId="2" borderId="3" xfId="0" applyFont="1" applyFill="1" applyBorder="1"/>
    <xf numFmtId="0" fontId="0" fillId="2" borderId="3" xfId="0" applyFill="1" applyBorder="1"/>
    <xf numFmtId="2" fontId="0" fillId="2" borderId="3" xfId="0" applyNumberFormat="1" applyFill="1" applyBorder="1"/>
    <xf numFmtId="2" fontId="3" fillId="2" borderId="1" xfId="0" applyNumberFormat="1" applyFont="1" applyFill="1" applyBorder="1"/>
    <xf numFmtId="2" fontId="0" fillId="7" borderId="0" xfId="0" applyNumberFormat="1" applyFill="1"/>
    <xf numFmtId="2" fontId="0" fillId="6" borderId="0" xfId="0" applyNumberFormat="1" applyFill="1"/>
    <xf numFmtId="165" fontId="0" fillId="0" borderId="0" xfId="0" applyNumberFormat="1"/>
    <xf numFmtId="165" fontId="3" fillId="0" borderId="0" xfId="0" applyNumberFormat="1" applyFont="1"/>
    <xf numFmtId="2" fontId="0" fillId="3" borderId="0" xfId="0" applyNumberFormat="1" applyFill="1"/>
    <xf numFmtId="2" fontId="3" fillId="0" borderId="1" xfId="0" applyNumberFormat="1" applyFont="1" applyBorder="1"/>
    <xf numFmtId="2" fontId="2" fillId="0" borderId="0" xfId="0" applyNumberFormat="1" applyFont="1"/>
    <xf numFmtId="2" fontId="4" fillId="3" borderId="0" xfId="0" applyNumberFormat="1" applyFont="1" applyFill="1"/>
    <xf numFmtId="0" fontId="3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2" fontId="12" fillId="0" borderId="0" xfId="0" applyNumberFormat="1" applyFont="1"/>
    <xf numFmtId="0" fontId="12" fillId="0" borderId="0" xfId="0" applyFont="1"/>
    <xf numFmtId="0" fontId="11" fillId="8" borderId="0" xfId="1" applyFont="1" applyFill="1"/>
    <xf numFmtId="0" fontId="12" fillId="8" borderId="0" xfId="0" applyFont="1" applyFill="1"/>
    <xf numFmtId="0" fontId="12" fillId="0" borderId="0" xfId="0" applyFont="1" applyFill="1"/>
    <xf numFmtId="0" fontId="11" fillId="0" borderId="0" xfId="1" applyFont="1" applyFill="1"/>
    <xf numFmtId="0" fontId="10" fillId="0" borderId="0" xfId="0" applyFont="1"/>
    <xf numFmtId="2" fontId="0" fillId="2" borderId="0" xfId="0" applyNumberFormat="1" applyFill="1" applyAlignment="1">
      <alignment wrapText="1"/>
    </xf>
    <xf numFmtId="2" fontId="0" fillId="5" borderId="0" xfId="0" applyNumberFormat="1" applyFill="1" applyAlignment="1">
      <alignment wrapText="1"/>
    </xf>
    <xf numFmtId="0" fontId="13" fillId="8" borderId="0" xfId="0" applyFont="1" applyFill="1" applyAlignment="1">
      <alignment horizontal="center" vertical="center"/>
    </xf>
    <xf numFmtId="2" fontId="13" fillId="8" borderId="0" xfId="0" applyNumberFormat="1" applyFont="1" applyFill="1" applyAlignment="1">
      <alignment horizontal="center" vertical="center"/>
    </xf>
    <xf numFmtId="10" fontId="13" fillId="8" borderId="0" xfId="0" applyNumberFormat="1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3" fillId="8" borderId="0" xfId="0" applyFont="1" applyFill="1" applyBorder="1" applyAlignment="1">
      <alignment horizontal="center" vertical="center"/>
    </xf>
    <xf numFmtId="0" fontId="12" fillId="8" borderId="0" xfId="0" applyFont="1" applyFill="1" applyBorder="1"/>
    <xf numFmtId="0" fontId="11" fillId="8" borderId="0" xfId="1" applyFont="1" applyFill="1" applyBorder="1"/>
    <xf numFmtId="0" fontId="12" fillId="0" borderId="0" xfId="0" applyFont="1" applyBorder="1"/>
    <xf numFmtId="0" fontId="5" fillId="0" borderId="0" xfId="1" applyAlignment="1">
      <alignment horizontal="center"/>
    </xf>
    <xf numFmtId="0" fontId="12" fillId="0" borderId="0" xfId="0" applyFont="1" applyAlignment="1">
      <alignment horizontal="center"/>
    </xf>
    <xf numFmtId="16" fontId="0" fillId="4" borderId="0" xfId="0" applyNumberFormat="1" applyFill="1"/>
    <xf numFmtId="165" fontId="0" fillId="0" borderId="0" xfId="0" applyNumberFormat="1" applyAlignment="1">
      <alignment horizontal="left"/>
    </xf>
    <xf numFmtId="0" fontId="3" fillId="9" borderId="1" xfId="0" applyFont="1" applyFill="1" applyBorder="1"/>
    <xf numFmtId="0" fontId="0" fillId="9" borderId="1" xfId="0" applyFill="1" applyBorder="1"/>
    <xf numFmtId="2" fontId="0" fillId="9" borderId="1" xfId="0" applyNumberFormat="1" applyFill="1" applyBorder="1"/>
    <xf numFmtId="165" fontId="14" fillId="0" borderId="0" xfId="0" applyNumberFormat="1" applyFont="1"/>
    <xf numFmtId="0" fontId="15" fillId="0" borderId="0" xfId="0" applyFont="1"/>
    <xf numFmtId="0" fontId="14" fillId="0" borderId="0" xfId="0" applyFont="1"/>
    <xf numFmtId="16" fontId="2" fillId="0" borderId="0" xfId="0" applyNumberFormat="1" applyFont="1"/>
    <xf numFmtId="1" fontId="3" fillId="0" borderId="0" xfId="0" applyNumberFormat="1" applyFont="1" applyAlignment="1">
      <alignment horizontal="center" vertical="center"/>
    </xf>
    <xf numFmtId="1" fontId="4" fillId="3" borderId="0" xfId="0" applyNumberFormat="1" applyFont="1" applyFill="1"/>
    <xf numFmtId="1" fontId="0" fillId="0" borderId="0" xfId="0" applyNumberFormat="1"/>
    <xf numFmtId="1" fontId="0" fillId="5" borderId="1" xfId="0" applyNumberFormat="1" applyFill="1" applyBorder="1"/>
    <xf numFmtId="1" fontId="0" fillId="4" borderId="0" xfId="0" applyNumberFormat="1" applyFill="1"/>
    <xf numFmtId="16" fontId="0" fillId="0" borderId="0" xfId="0" applyNumberFormat="1" applyFill="1"/>
    <xf numFmtId="2" fontId="4" fillId="0" borderId="0" xfId="0" applyNumberFormat="1" applyFont="1" applyFill="1"/>
    <xf numFmtId="1" fontId="3" fillId="0" borderId="0" xfId="0" applyNumberFormat="1" applyFont="1"/>
    <xf numFmtId="1" fontId="0" fillId="2" borderId="1" xfId="0" applyNumberFormat="1" applyFill="1" applyBorder="1"/>
    <xf numFmtId="166" fontId="3" fillId="0" borderId="0" xfId="0" applyNumberFormat="1" applyFont="1"/>
    <xf numFmtId="166" fontId="0" fillId="3" borderId="0" xfId="0" applyNumberFormat="1" applyFill="1"/>
    <xf numFmtId="166" fontId="0" fillId="0" borderId="0" xfId="0" applyNumberFormat="1"/>
    <xf numFmtId="166" fontId="0" fillId="5" borderId="1" xfId="0" applyNumberFormat="1" applyFill="1" applyBorder="1"/>
    <xf numFmtId="1" fontId="0" fillId="3" borderId="0" xfId="0" applyNumberFormat="1" applyFill="1"/>
    <xf numFmtId="2" fontId="0" fillId="0" borderId="0" xfId="0" applyNumberFormat="1" applyAlignment="1">
      <alignment horizontal="right"/>
    </xf>
    <xf numFmtId="0" fontId="3" fillId="0" borderId="0" xfId="0" applyFont="1" applyAlignment="1">
      <alignment horizontal="left"/>
    </xf>
    <xf numFmtId="16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3" fillId="7" borderId="0" xfId="0" applyFont="1" applyFill="1" applyAlignment="1">
      <alignment horizontal="left"/>
    </xf>
    <xf numFmtId="0" fontId="0" fillId="7" borderId="0" xfId="0" applyFill="1" applyAlignment="1">
      <alignment horizontal="left"/>
    </xf>
    <xf numFmtId="15" fontId="0" fillId="7" borderId="0" xfId="0" applyNumberFormat="1" applyFill="1" applyAlignment="1">
      <alignment horizontal="left"/>
    </xf>
    <xf numFmtId="3" fontId="0" fillId="7" borderId="0" xfId="0" applyNumberFormat="1" applyFill="1" applyAlignment="1">
      <alignment horizontal="left"/>
    </xf>
    <xf numFmtId="0" fontId="16" fillId="7" borderId="5" xfId="2" applyFill="1" applyAlignment="1">
      <alignment horizontal="left"/>
    </xf>
    <xf numFmtId="0" fontId="3" fillId="7" borderId="0" xfId="0" applyFont="1" applyFill="1" applyAlignment="1">
      <alignment horizontal="right"/>
    </xf>
    <xf numFmtId="0" fontId="3" fillId="7" borderId="0" xfId="0" applyFont="1" applyFill="1"/>
    <xf numFmtId="15" fontId="0" fillId="7" borderId="0" xfId="0" applyNumberFormat="1" applyFill="1" applyAlignment="1">
      <alignment horizontal="right"/>
    </xf>
    <xf numFmtId="3" fontId="0" fillId="7" borderId="0" xfId="0" applyNumberFormat="1" applyFill="1"/>
    <xf numFmtId="0" fontId="0" fillId="7" borderId="0" xfId="0" applyFill="1" applyAlignment="1">
      <alignment horizontal="center"/>
    </xf>
    <xf numFmtId="0" fontId="3" fillId="7" borderId="6" xfId="0" applyFont="1" applyFill="1" applyBorder="1" applyAlignment="1">
      <alignment horizontal="left"/>
    </xf>
    <xf numFmtId="0" fontId="0" fillId="7" borderId="6" xfId="0" applyFill="1" applyBorder="1" applyAlignment="1">
      <alignment horizontal="left"/>
    </xf>
    <xf numFmtId="15" fontId="0" fillId="7" borderId="0" xfId="0" applyNumberFormat="1" applyFont="1" applyFill="1"/>
    <xf numFmtId="0" fontId="0" fillId="7" borderId="0" xfId="0" applyFont="1" applyFill="1"/>
    <xf numFmtId="3" fontId="0" fillId="7" borderId="0" xfId="0" applyNumberFormat="1" applyFont="1" applyFill="1"/>
    <xf numFmtId="2" fontId="3" fillId="7" borderId="0" xfId="0" applyNumberFormat="1" applyFont="1" applyFill="1"/>
    <xf numFmtId="2" fontId="0" fillId="7" borderId="0" xfId="0" applyNumberFormat="1" applyFont="1" applyFill="1"/>
    <xf numFmtId="3" fontId="0" fillId="6" borderId="0" xfId="0" applyNumberFormat="1" applyFill="1"/>
    <xf numFmtId="0" fontId="16" fillId="6" borderId="5" xfId="2" applyFill="1"/>
    <xf numFmtId="0" fontId="0" fillId="6" borderId="0" xfId="0" applyFill="1" applyAlignment="1">
      <alignment horizontal="right"/>
    </xf>
    <xf numFmtId="3" fontId="0" fillId="6" borderId="0" xfId="0" applyNumberFormat="1" applyFill="1" applyAlignment="1">
      <alignment horizontal="right"/>
    </xf>
    <xf numFmtId="0" fontId="3" fillId="6" borderId="0" xfId="0" applyFont="1" applyFill="1"/>
    <xf numFmtId="0" fontId="0" fillId="0" borderId="0" xfId="0" applyFill="1" applyAlignment="1">
      <alignment horizontal="right"/>
    </xf>
    <xf numFmtId="15" fontId="0" fillId="6" borderId="0" xfId="0" applyNumberFormat="1" applyFill="1"/>
    <xf numFmtId="2" fontId="3" fillId="6" borderId="0" xfId="0" applyNumberFormat="1" applyFont="1" applyFill="1"/>
    <xf numFmtId="0" fontId="16" fillId="6" borderId="5" xfId="2" applyFill="1" applyAlignment="1">
      <alignment horizontal="left"/>
    </xf>
    <xf numFmtId="0" fontId="3" fillId="6" borderId="0" xfId="0" applyFont="1" applyFill="1" applyAlignment="1">
      <alignment horizontal="left"/>
    </xf>
    <xf numFmtId="0" fontId="4" fillId="0" borderId="0" xfId="0" applyFont="1" applyFill="1" applyAlignment="1">
      <alignment horizontal="left"/>
    </xf>
    <xf numFmtId="14" fontId="4" fillId="0" borderId="0" xfId="0" applyNumberFormat="1" applyFont="1" applyFill="1" applyAlignment="1">
      <alignment horizontal="left"/>
    </xf>
    <xf numFmtId="0" fontId="3" fillId="0" borderId="0" xfId="0" applyFont="1" applyAlignment="1">
      <alignment horizontal="right" vertical="center"/>
    </xf>
    <xf numFmtId="16" fontId="0" fillId="0" borderId="0" xfId="0" applyNumberFormat="1" applyFill="1" applyAlignment="1">
      <alignment horizontal="right"/>
    </xf>
    <xf numFmtId="0" fontId="0" fillId="5" borderId="1" xfId="0" applyFill="1" applyBorder="1" applyAlignment="1">
      <alignment horizontal="right"/>
    </xf>
    <xf numFmtId="0" fontId="7" fillId="2" borderId="0" xfId="0" applyFont="1" applyFill="1" applyAlignment="1">
      <alignment horizontal="center" vertical="center"/>
    </xf>
    <xf numFmtId="16" fontId="7" fillId="10" borderId="2" xfId="0" applyNumberFormat="1" applyFont="1" applyFill="1" applyBorder="1" applyAlignment="1">
      <alignment horizontal="center" vertical="center"/>
    </xf>
    <xf numFmtId="0" fontId="7" fillId="10" borderId="2" xfId="0" applyFont="1" applyFill="1" applyBorder="1" applyAlignment="1">
      <alignment horizontal="right" vertical="center"/>
    </xf>
    <xf numFmtId="2" fontId="7" fillId="10" borderId="2" xfId="0" applyNumberFormat="1" applyFont="1" applyFill="1" applyBorder="1" applyAlignment="1">
      <alignment horizontal="right" vertical="center"/>
    </xf>
    <xf numFmtId="0" fontId="7" fillId="10" borderId="2" xfId="0" applyFont="1" applyFill="1" applyBorder="1" applyAlignment="1">
      <alignment horizontal="center" vertical="center"/>
    </xf>
    <xf numFmtId="0" fontId="7" fillId="10" borderId="0" xfId="0" applyFont="1" applyFill="1" applyAlignment="1">
      <alignment horizontal="center" vertical="center"/>
    </xf>
    <xf numFmtId="10" fontId="7" fillId="10" borderId="2" xfId="0" applyNumberFormat="1" applyFont="1" applyFill="1" applyBorder="1" applyAlignment="1">
      <alignment horizontal="right" vertical="center"/>
    </xf>
    <xf numFmtId="9" fontId="0" fillId="0" borderId="0" xfId="3" applyFont="1"/>
    <xf numFmtId="16" fontId="4" fillId="0" borderId="0" xfId="0" applyNumberFormat="1" applyFont="1" applyFill="1"/>
    <xf numFmtId="16" fontId="14" fillId="0" borderId="0" xfId="0" applyNumberFormat="1" applyFont="1" applyAlignment="1">
      <alignment horizontal="left"/>
    </xf>
    <xf numFmtId="14" fontId="3" fillId="6" borderId="0" xfId="0" applyNumberFormat="1" applyFont="1" applyFill="1"/>
    <xf numFmtId="14" fontId="0" fillId="6" borderId="0" xfId="0" applyNumberFormat="1" applyFill="1"/>
    <xf numFmtId="14" fontId="0" fillId="0" borderId="0" xfId="0" applyNumberFormat="1" applyAlignment="1">
      <alignment horizontal="right"/>
    </xf>
    <xf numFmtId="0" fontId="3" fillId="6" borderId="0" xfId="0" applyFont="1" applyFill="1" applyAlignment="1">
      <alignment horizontal="center" vertical="center"/>
    </xf>
    <xf numFmtId="2" fontId="3" fillId="6" borderId="0" xfId="0" applyNumberFormat="1" applyFont="1" applyFill="1" applyAlignment="1">
      <alignment horizontal="center" vertical="center"/>
    </xf>
    <xf numFmtId="0" fontId="3" fillId="0" borderId="0" xfId="0" applyFont="1" applyBorder="1" applyAlignment="1">
      <alignment horizontal="right"/>
    </xf>
    <xf numFmtId="0" fontId="3" fillId="7" borderId="6" xfId="0" applyFont="1" applyFill="1" applyBorder="1"/>
    <xf numFmtId="0" fontId="0" fillId="7" borderId="6" xfId="0" applyFill="1" applyBorder="1" applyAlignment="1">
      <alignment horizontal="right"/>
    </xf>
    <xf numFmtId="0" fontId="0" fillId="7" borderId="0" xfId="0" applyFill="1" applyAlignment="1">
      <alignment horizontal="right"/>
    </xf>
    <xf numFmtId="3" fontId="0" fillId="7" borderId="0" xfId="0" applyNumberFormat="1" applyFill="1" applyAlignment="1">
      <alignment horizontal="right"/>
    </xf>
    <xf numFmtId="0" fontId="3" fillId="7" borderId="0" xfId="0" applyFont="1" applyFill="1" applyBorder="1"/>
    <xf numFmtId="15" fontId="0" fillId="7" borderId="0" xfId="0" applyNumberFormat="1" applyFill="1"/>
    <xf numFmtId="165" fontId="16" fillId="7" borderId="5" xfId="2" applyNumberFormat="1" applyFill="1"/>
    <xf numFmtId="165" fontId="3" fillId="7" borderId="6" xfId="0" applyNumberFormat="1" applyFont="1" applyFill="1" applyBorder="1"/>
    <xf numFmtId="165" fontId="3" fillId="7" borderId="0" xfId="0" applyNumberFormat="1" applyFont="1" applyFill="1"/>
    <xf numFmtId="164" fontId="0" fillId="0" borderId="0" xfId="0" applyNumberFormat="1" applyAlignment="1">
      <alignment horizontal="right"/>
    </xf>
    <xf numFmtId="10" fontId="0" fillId="0" borderId="0" xfId="3" applyNumberFormat="1" applyFont="1"/>
    <xf numFmtId="0" fontId="3" fillId="6" borderId="6" xfId="0" applyFont="1" applyFill="1" applyBorder="1"/>
    <xf numFmtId="0" fontId="0" fillId="6" borderId="6" xfId="0" applyFill="1" applyBorder="1" applyAlignment="1">
      <alignment horizontal="right"/>
    </xf>
    <xf numFmtId="0" fontId="3" fillId="11" borderId="0" xfId="0" applyFont="1" applyFill="1"/>
    <xf numFmtId="0" fontId="0" fillId="11" borderId="0" xfId="0" applyFill="1"/>
    <xf numFmtId="2" fontId="0" fillId="11" borderId="0" xfId="0" applyNumberFormat="1" applyFill="1"/>
    <xf numFmtId="167" fontId="7" fillId="2" borderId="2" xfId="0" applyNumberFormat="1" applyFont="1" applyFill="1" applyBorder="1" applyAlignment="1">
      <alignment horizontal="center" vertical="center"/>
    </xf>
    <xf numFmtId="167" fontId="7" fillId="10" borderId="2" xfId="0" applyNumberFormat="1" applyFont="1" applyFill="1" applyBorder="1" applyAlignment="1">
      <alignment horizontal="center" vertical="center"/>
    </xf>
    <xf numFmtId="15" fontId="0" fillId="7" borderId="0" xfId="0" applyNumberFormat="1" applyFont="1" applyFill="1" applyBorder="1"/>
    <xf numFmtId="0" fontId="0" fillId="7" borderId="0" xfId="0" applyFont="1" applyFill="1" applyBorder="1"/>
    <xf numFmtId="0" fontId="7" fillId="2" borderId="0" xfId="0" applyFont="1" applyFill="1" applyAlignment="1">
      <alignment horizontal="right" vertical="center"/>
    </xf>
    <xf numFmtId="0" fontId="7" fillId="10" borderId="0" xfId="0" applyFont="1" applyFill="1" applyAlignment="1">
      <alignment horizontal="right" vertical="center"/>
    </xf>
    <xf numFmtId="0" fontId="19" fillId="0" borderId="0" xfId="0" applyFont="1" applyFill="1" applyAlignment="1">
      <alignment horizontal="center" vertical="center"/>
    </xf>
    <xf numFmtId="0" fontId="18" fillId="0" borderId="0" xfId="0" applyFont="1"/>
    <xf numFmtId="2" fontId="8" fillId="0" borderId="0" xfId="0" applyNumberFormat="1" applyFont="1" applyFill="1" applyAlignment="1">
      <alignment horizontal="right" vertical="center"/>
    </xf>
    <xf numFmtId="0" fontId="8" fillId="0" borderId="0" xfId="0" applyFont="1" applyFill="1" applyAlignment="1">
      <alignment horizontal="right" vertical="center"/>
    </xf>
    <xf numFmtId="2" fontId="9" fillId="0" borderId="0" xfId="0" applyNumberFormat="1" applyFont="1" applyFill="1" applyAlignment="1">
      <alignment horizontal="right" vertical="center"/>
    </xf>
    <xf numFmtId="0" fontId="8" fillId="0" borderId="0" xfId="0" applyFont="1" applyFill="1" applyBorder="1" applyAlignment="1">
      <alignment horizontal="center" vertical="center"/>
    </xf>
    <xf numFmtId="16" fontId="7" fillId="0" borderId="0" xfId="0" applyNumberFormat="1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right" vertical="center"/>
    </xf>
    <xf numFmtId="2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Border="1" applyAlignment="1">
      <alignment horizontal="center" vertical="center"/>
    </xf>
    <xf numFmtId="10" fontId="7" fillId="0" borderId="0" xfId="0" applyNumberFormat="1" applyFont="1" applyFill="1" applyBorder="1" applyAlignment="1">
      <alignment horizontal="right" vertical="center"/>
    </xf>
    <xf numFmtId="0" fontId="12" fillId="0" borderId="0" xfId="0" applyFont="1" applyAlignment="1">
      <alignment wrapText="1"/>
    </xf>
    <xf numFmtId="0" fontId="7" fillId="0" borderId="0" xfId="0" applyFont="1" applyFill="1" applyAlignment="1">
      <alignment horizontal="center" vertical="center" wrapText="1"/>
    </xf>
    <xf numFmtId="0" fontId="16" fillId="7" borderId="5" xfId="2" applyFill="1" applyAlignment="1">
      <alignment horizontal="center"/>
    </xf>
    <xf numFmtId="0" fontId="16" fillId="7" borderId="5" xfId="2" applyFill="1"/>
    <xf numFmtId="14" fontId="3" fillId="7" borderId="0" xfId="0" applyNumberFormat="1" applyFont="1" applyFill="1"/>
    <xf numFmtId="14" fontId="0" fillId="7" borderId="0" xfId="0" applyNumberFormat="1" applyFill="1"/>
    <xf numFmtId="16" fontId="3" fillId="0" borderId="0" xfId="0" applyNumberFormat="1" applyFont="1"/>
    <xf numFmtId="0" fontId="5" fillId="8" borderId="0" xfId="1" applyFill="1"/>
    <xf numFmtId="0" fontId="16" fillId="7" borderId="5" xfId="2" applyFill="1" applyAlignment="1">
      <alignment horizontal="center"/>
    </xf>
    <xf numFmtId="0" fontId="0" fillId="7" borderId="6" xfId="0" applyFill="1" applyBorder="1"/>
    <xf numFmtId="10" fontId="0" fillId="7" borderId="0" xfId="3" applyNumberFormat="1" applyFont="1" applyFill="1"/>
    <xf numFmtId="16" fontId="14" fillId="0" borderId="0" xfId="0" applyNumberFormat="1" applyFont="1"/>
    <xf numFmtId="16" fontId="0" fillId="0" borderId="0" xfId="0" applyNumberFormat="1" applyFill="1" applyAlignment="1">
      <alignment vertical="center"/>
    </xf>
    <xf numFmtId="0" fontId="20" fillId="0" borderId="0" xfId="0" applyFont="1"/>
    <xf numFmtId="0" fontId="21" fillId="0" borderId="0" xfId="0" applyFont="1"/>
    <xf numFmtId="0" fontId="22" fillId="0" borderId="0" xfId="0" applyFont="1" applyFill="1" applyAlignment="1">
      <alignment horizontal="left"/>
    </xf>
    <xf numFmtId="0" fontId="22" fillId="0" borderId="0" xfId="0" applyFont="1"/>
    <xf numFmtId="16" fontId="7" fillId="12" borderId="2" xfId="0" applyNumberFormat="1" applyFont="1" applyFill="1" applyBorder="1" applyAlignment="1">
      <alignment horizontal="center" vertical="center"/>
    </xf>
    <xf numFmtId="0" fontId="7" fillId="12" borderId="2" xfId="0" applyFont="1" applyFill="1" applyBorder="1" applyAlignment="1">
      <alignment horizontal="right" vertical="center"/>
    </xf>
    <xf numFmtId="2" fontId="7" fillId="12" borderId="2" xfId="0" applyNumberFormat="1" applyFont="1" applyFill="1" applyBorder="1" applyAlignment="1">
      <alignment horizontal="right" vertical="center"/>
    </xf>
    <xf numFmtId="2" fontId="7" fillId="12" borderId="0" xfId="0" applyNumberFormat="1" applyFont="1" applyFill="1" applyBorder="1" applyAlignment="1">
      <alignment horizontal="right" vertical="center"/>
    </xf>
    <xf numFmtId="0" fontId="7" fillId="12" borderId="2" xfId="0" applyFont="1" applyFill="1" applyBorder="1" applyAlignment="1">
      <alignment horizontal="center" vertical="center"/>
    </xf>
    <xf numFmtId="2" fontId="7" fillId="12" borderId="2" xfId="0" applyNumberFormat="1" applyFont="1" applyFill="1" applyBorder="1" applyAlignment="1">
      <alignment horizontal="center" vertical="center"/>
    </xf>
    <xf numFmtId="10" fontId="7" fillId="12" borderId="2" xfId="3" applyNumberFormat="1" applyFont="1" applyFill="1" applyBorder="1" applyAlignment="1">
      <alignment horizontal="right" vertical="center"/>
    </xf>
    <xf numFmtId="2" fontId="12" fillId="0" borderId="0" xfId="0" applyNumberFormat="1" applyFont="1" applyAlignment="1">
      <alignment wrapText="1"/>
    </xf>
    <xf numFmtId="0" fontId="24" fillId="4" borderId="0" xfId="0" applyFont="1" applyFill="1" applyAlignment="1">
      <alignment horizontal="center"/>
    </xf>
    <xf numFmtId="14" fontId="24" fillId="4" borderId="0" xfId="0" applyNumberFormat="1" applyFont="1" applyFill="1" applyAlignment="1">
      <alignment horizontal="center"/>
    </xf>
    <xf numFmtId="0" fontId="24" fillId="4" borderId="0" xfId="0" applyFont="1" applyFill="1" applyAlignment="1">
      <alignment horizontal="right"/>
    </xf>
    <xf numFmtId="10" fontId="24" fillId="4" borderId="0" xfId="3" applyNumberFormat="1" applyFont="1" applyFill="1" applyAlignment="1">
      <alignment horizontal="right"/>
    </xf>
    <xf numFmtId="2" fontId="24" fillId="4" borderId="0" xfId="0" applyNumberFormat="1" applyFont="1" applyFill="1" applyAlignment="1">
      <alignment horizontal="right"/>
    </xf>
    <xf numFmtId="0" fontId="25" fillId="0" borderId="0" xfId="0" applyFont="1" applyFill="1" applyAlignment="1">
      <alignment horizontal="center"/>
    </xf>
    <xf numFmtId="2" fontId="25" fillId="0" borderId="0" xfId="0" applyNumberFormat="1" applyFont="1" applyFill="1" applyAlignment="1">
      <alignment horizontal="right"/>
    </xf>
    <xf numFmtId="0" fontId="25" fillId="0" borderId="0" xfId="0" applyFont="1" applyFill="1" applyAlignment="1">
      <alignment horizontal="right"/>
    </xf>
    <xf numFmtId="0" fontId="23" fillId="0" borderId="0" xfId="0" applyFont="1" applyAlignment="1"/>
    <xf numFmtId="14" fontId="24" fillId="2" borderId="13" xfId="0" applyNumberFormat="1" applyFont="1" applyFill="1" applyBorder="1" applyAlignment="1">
      <alignment horizontal="center"/>
    </xf>
    <xf numFmtId="2" fontId="25" fillId="2" borderId="13" xfId="0" applyNumberFormat="1" applyFont="1" applyFill="1" applyBorder="1" applyAlignment="1"/>
    <xf numFmtId="2" fontId="25" fillId="2" borderId="13" xfId="0" applyNumberFormat="1" applyFont="1" applyFill="1" applyBorder="1" applyAlignment="1">
      <alignment horizontal="right"/>
    </xf>
    <xf numFmtId="0" fontId="25" fillId="2" borderId="13" xfId="0" applyFont="1" applyFill="1" applyBorder="1" applyAlignment="1">
      <alignment horizontal="right"/>
    </xf>
    <xf numFmtId="10" fontId="25" fillId="2" borderId="13" xfId="3" applyNumberFormat="1" applyFont="1" applyFill="1" applyBorder="1" applyAlignment="1">
      <alignment horizontal="right"/>
    </xf>
    <xf numFmtId="14" fontId="24" fillId="0" borderId="13" xfId="0" applyNumberFormat="1" applyFont="1" applyFill="1" applyBorder="1" applyAlignment="1">
      <alignment horizontal="center"/>
    </xf>
    <xf numFmtId="2" fontId="25" fillId="0" borderId="13" xfId="0" applyNumberFormat="1" applyFont="1" applyFill="1" applyBorder="1" applyAlignment="1">
      <alignment horizontal="right"/>
    </xf>
    <xf numFmtId="10" fontId="25" fillId="0" borderId="13" xfId="3" applyNumberFormat="1" applyFont="1" applyFill="1" applyBorder="1" applyAlignment="1">
      <alignment horizontal="right"/>
    </xf>
    <xf numFmtId="2" fontId="25" fillId="0" borderId="13" xfId="0" applyNumberFormat="1" applyFont="1" applyFill="1" applyBorder="1" applyAlignment="1"/>
    <xf numFmtId="0" fontId="24" fillId="0" borderId="0" xfId="0" applyFont="1" applyFill="1" applyAlignment="1">
      <alignment horizontal="center"/>
    </xf>
    <xf numFmtId="0" fontId="25" fillId="0" borderId="13" xfId="0" applyFont="1" applyFill="1" applyBorder="1" applyAlignment="1">
      <alignment horizontal="right"/>
    </xf>
    <xf numFmtId="0" fontId="23" fillId="0" borderId="13" xfId="0" applyFont="1" applyBorder="1" applyAlignment="1"/>
    <xf numFmtId="2" fontId="23" fillId="2" borderId="13" xfId="0" applyNumberFormat="1" applyFont="1" applyFill="1" applyBorder="1" applyAlignment="1"/>
    <xf numFmtId="0" fontId="23" fillId="2" borderId="13" xfId="0" applyFont="1" applyFill="1" applyBorder="1" applyAlignment="1"/>
    <xf numFmtId="14" fontId="23" fillId="0" borderId="0" xfId="0" applyNumberFormat="1" applyFont="1" applyAlignment="1"/>
    <xf numFmtId="10" fontId="23" fillId="0" borderId="0" xfId="3" applyNumberFormat="1" applyFont="1" applyAlignment="1"/>
    <xf numFmtId="1" fontId="0" fillId="2" borderId="3" xfId="0" applyNumberFormat="1" applyFill="1" applyBorder="1"/>
    <xf numFmtId="0" fontId="0" fillId="0" borderId="0" xfId="0" applyAlignment="1">
      <alignment horizontal="left" vertical="top"/>
    </xf>
    <xf numFmtId="1" fontId="0" fillId="0" borderId="0" xfId="0" applyNumberFormat="1" applyFill="1"/>
    <xf numFmtId="0" fontId="0" fillId="0" borderId="0" xfId="0" applyFont="1" applyFill="1"/>
    <xf numFmtId="3" fontId="0" fillId="0" borderId="0" xfId="0" applyNumberFormat="1" applyFont="1" applyFill="1"/>
    <xf numFmtId="14" fontId="23" fillId="0" borderId="13" xfId="0" applyNumberFormat="1" applyFont="1" applyBorder="1" applyAlignment="1">
      <alignment horizontal="center"/>
    </xf>
    <xf numFmtId="2" fontId="23" fillId="0" borderId="13" xfId="0" applyNumberFormat="1" applyFont="1" applyFill="1" applyBorder="1" applyAlignment="1"/>
    <xf numFmtId="10" fontId="25" fillId="2" borderId="13" xfId="0" applyNumberFormat="1" applyFont="1" applyFill="1" applyBorder="1" applyAlignment="1">
      <alignment horizontal="right"/>
    </xf>
    <xf numFmtId="10" fontId="25" fillId="0" borderId="13" xfId="0" applyNumberFormat="1" applyFont="1" applyFill="1" applyBorder="1" applyAlignment="1">
      <alignment horizontal="right"/>
    </xf>
    <xf numFmtId="0" fontId="23" fillId="0" borderId="0" xfId="0" applyFont="1" applyAlignment="1">
      <alignment horizontal="right"/>
    </xf>
    <xf numFmtId="0" fontId="26" fillId="0" borderId="0" xfId="0" applyFont="1"/>
    <xf numFmtId="0" fontId="27" fillId="0" borderId="0" xfId="0" applyFont="1"/>
    <xf numFmtId="0" fontId="28" fillId="0" borderId="0" xfId="0" applyFont="1"/>
    <xf numFmtId="0" fontId="29" fillId="7" borderId="0" xfId="0" applyFont="1" applyFill="1"/>
    <xf numFmtId="2" fontId="29" fillId="7" borderId="0" xfId="0" applyNumberFormat="1" applyFont="1" applyFill="1"/>
    <xf numFmtId="16" fontId="0" fillId="7" borderId="0" xfId="0" applyNumberFormat="1" applyFill="1"/>
    <xf numFmtId="2" fontId="29" fillId="7" borderId="0" xfId="0" applyNumberFormat="1" applyFont="1" applyFill="1" applyAlignment="1">
      <alignment horizontal="center"/>
    </xf>
    <xf numFmtId="2" fontId="29" fillId="7" borderId="0" xfId="0" applyNumberFormat="1" applyFont="1" applyFill="1" applyAlignment="1">
      <alignment horizontal="right"/>
    </xf>
    <xf numFmtId="2" fontId="0" fillId="0" borderId="0" xfId="0" applyNumberFormat="1" applyAlignment="1">
      <alignment horizontal="center"/>
    </xf>
    <xf numFmtId="0" fontId="30" fillId="0" borderId="0" xfId="0" applyFont="1"/>
    <xf numFmtId="0" fontId="31" fillId="0" borderId="0" xfId="0" applyFont="1"/>
    <xf numFmtId="0" fontId="32" fillId="0" borderId="0" xfId="0" applyFont="1"/>
    <xf numFmtId="0" fontId="31" fillId="0" borderId="0" xfId="0" applyFont="1" applyFill="1" applyAlignment="1">
      <alignment horizontal="left" vertical="center"/>
    </xf>
    <xf numFmtId="2" fontId="0" fillId="6" borderId="0" xfId="0" applyNumberFormat="1" applyFill="1" applyAlignment="1"/>
    <xf numFmtId="166" fontId="3" fillId="0" borderId="0" xfId="0" applyNumberFormat="1" applyFont="1" applyAlignment="1">
      <alignment horizontal="center" vertical="center"/>
    </xf>
    <xf numFmtId="166" fontId="0" fillId="0" borderId="0" xfId="0" applyNumberFormat="1" applyFill="1"/>
    <xf numFmtId="166" fontId="29" fillId="7" borderId="0" xfId="0" applyNumberFormat="1" applyFont="1" applyFill="1"/>
    <xf numFmtId="166" fontId="0" fillId="7" borderId="0" xfId="0" applyNumberFormat="1" applyFill="1"/>
    <xf numFmtId="166" fontId="0" fillId="2" borderId="0" xfId="0" applyNumberFormat="1" applyFill="1" applyAlignment="1">
      <alignment wrapText="1"/>
    </xf>
    <xf numFmtId="2" fontId="0" fillId="7" borderId="0" xfId="0" applyNumberFormat="1" applyFill="1" applyAlignment="1">
      <alignment horizontal="right"/>
    </xf>
    <xf numFmtId="2" fontId="33" fillId="2" borderId="13" xfId="0" applyNumberFormat="1" applyFont="1" applyFill="1" applyBorder="1" applyAlignment="1"/>
    <xf numFmtId="10" fontId="33" fillId="2" borderId="13" xfId="3" applyNumberFormat="1" applyFont="1" applyFill="1" applyBorder="1" applyAlignment="1"/>
    <xf numFmtId="2" fontId="33" fillId="2" borderId="13" xfId="0" applyNumberFormat="1" applyFont="1" applyFill="1" applyBorder="1" applyAlignment="1">
      <alignment horizontal="right"/>
    </xf>
    <xf numFmtId="10" fontId="33" fillId="2" borderId="13" xfId="3" applyNumberFormat="1" applyFont="1" applyFill="1" applyBorder="1" applyAlignment="1">
      <alignment horizontal="right"/>
    </xf>
    <xf numFmtId="2" fontId="33" fillId="0" borderId="13" xfId="0" applyNumberFormat="1" applyFont="1" applyFill="1" applyBorder="1" applyAlignment="1">
      <alignment horizontal="right"/>
    </xf>
    <xf numFmtId="10" fontId="33" fillId="0" borderId="13" xfId="3" applyNumberFormat="1" applyFont="1" applyFill="1" applyBorder="1" applyAlignment="1">
      <alignment horizontal="right"/>
    </xf>
    <xf numFmtId="0" fontId="33" fillId="2" borderId="13" xfId="0" applyFont="1" applyFill="1" applyBorder="1" applyAlignment="1"/>
    <xf numFmtId="0" fontId="33" fillId="0" borderId="13" xfId="0" applyFont="1" applyBorder="1" applyAlignment="1"/>
    <xf numFmtId="10" fontId="33" fillId="0" borderId="13" xfId="3" applyNumberFormat="1" applyFont="1" applyBorder="1" applyAlignment="1"/>
    <xf numFmtId="166" fontId="4" fillId="3" borderId="0" xfId="0" applyNumberFormat="1" applyFont="1" applyFill="1"/>
    <xf numFmtId="0" fontId="31" fillId="0" borderId="0" xfId="0" applyFont="1" applyFill="1" applyAlignment="1">
      <alignment horizontal="center" vertical="center"/>
    </xf>
    <xf numFmtId="0" fontId="33" fillId="0" borderId="13" xfId="0" applyFont="1" applyFill="1" applyBorder="1" applyAlignment="1"/>
    <xf numFmtId="10" fontId="33" fillId="0" borderId="13" xfId="3" applyNumberFormat="1" applyFont="1" applyFill="1" applyBorder="1" applyAlignment="1"/>
    <xf numFmtId="10" fontId="34" fillId="8" borderId="0" xfId="0" applyNumberFormat="1" applyFont="1" applyFill="1" applyAlignment="1">
      <alignment horizontal="right" vertical="center"/>
    </xf>
    <xf numFmtId="10" fontId="5" fillId="0" borderId="0" xfId="1" applyNumberFormat="1" applyFont="1" applyAlignment="1">
      <alignment horizontal="right"/>
    </xf>
    <xf numFmtId="10" fontId="35" fillId="0" borderId="0" xfId="0" applyNumberFormat="1" applyFont="1" applyAlignment="1">
      <alignment horizontal="right"/>
    </xf>
    <xf numFmtId="0" fontId="36" fillId="0" borderId="0" xfId="0" applyFont="1"/>
    <xf numFmtId="0" fontId="37" fillId="0" borderId="0" xfId="0" applyFont="1"/>
    <xf numFmtId="15" fontId="0" fillId="7" borderId="0" xfId="0" applyNumberFormat="1" applyFill="1" applyAlignment="1">
      <alignment horizontal="center"/>
    </xf>
    <xf numFmtId="3" fontId="0" fillId="7" borderId="0" xfId="0" applyNumberFormat="1" applyFill="1" applyAlignment="1">
      <alignment horizontal="center"/>
    </xf>
    <xf numFmtId="10" fontId="25" fillId="0" borderId="0" xfId="0" applyNumberFormat="1" applyFont="1" applyFill="1" applyBorder="1" applyAlignment="1">
      <alignment horizontal="right"/>
    </xf>
    <xf numFmtId="2" fontId="24" fillId="0" borderId="0" xfId="0" applyNumberFormat="1" applyFont="1" applyFill="1" applyAlignment="1">
      <alignment horizontal="right"/>
    </xf>
    <xf numFmtId="0" fontId="23" fillId="0" borderId="0" xfId="0" applyFont="1" applyFill="1" applyAlignment="1">
      <alignment horizontal="right"/>
    </xf>
    <xf numFmtId="2" fontId="23" fillId="0" borderId="0" xfId="0" applyNumberFormat="1" applyFont="1" applyAlignment="1"/>
    <xf numFmtId="2" fontId="25" fillId="13" borderId="0" xfId="0" applyNumberFormat="1" applyFont="1" applyFill="1" applyAlignment="1">
      <alignment horizontal="right"/>
    </xf>
    <xf numFmtId="166" fontId="25" fillId="13" borderId="0" xfId="0" applyNumberFormat="1" applyFont="1" applyFill="1" applyAlignment="1">
      <alignment horizontal="right"/>
    </xf>
    <xf numFmtId="10" fontId="24" fillId="13" borderId="0" xfId="0" applyNumberFormat="1" applyFont="1" applyFill="1" applyBorder="1" applyAlignment="1">
      <alignment horizontal="left"/>
    </xf>
    <xf numFmtId="0" fontId="29" fillId="14" borderId="0" xfId="0" applyFont="1" applyFill="1"/>
    <xf numFmtId="2" fontId="29" fillId="14" borderId="0" xfId="0" applyNumberFormat="1" applyFont="1" applyFill="1"/>
    <xf numFmtId="2" fontId="29" fillId="14" borderId="0" xfId="0" applyNumberFormat="1" applyFont="1" applyFill="1" applyAlignment="1">
      <alignment horizontal="center"/>
    </xf>
    <xf numFmtId="2" fontId="29" fillId="14" borderId="0" xfId="0" applyNumberFormat="1" applyFont="1" applyFill="1" applyAlignment="1">
      <alignment horizontal="right"/>
    </xf>
    <xf numFmtId="0" fontId="0" fillId="14" borderId="0" xfId="0" applyFill="1"/>
    <xf numFmtId="16" fontId="0" fillId="14" borderId="0" xfId="0" applyNumberFormat="1" applyFill="1"/>
    <xf numFmtId="2" fontId="0" fillId="14" borderId="0" xfId="0" applyNumberFormat="1" applyFill="1"/>
    <xf numFmtId="0" fontId="29" fillId="14" borderId="0" xfId="0" applyFont="1" applyFill="1" applyAlignment="1">
      <alignment horizontal="right"/>
    </xf>
    <xf numFmtId="2" fontId="33" fillId="0" borderId="13" xfId="0" applyNumberFormat="1" applyFont="1" applyFill="1" applyBorder="1" applyAlignment="1"/>
    <xf numFmtId="0" fontId="8" fillId="0" borderId="2" xfId="0" applyFont="1" applyFill="1" applyBorder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8" fillId="2" borderId="9" xfId="0" applyFont="1" applyFill="1" applyBorder="1" applyAlignment="1">
      <alignment horizontal="center" vertical="center"/>
    </xf>
    <xf numFmtId="0" fontId="8" fillId="0" borderId="7" xfId="0" applyFont="1" applyFill="1" applyBorder="1" applyAlignment="1">
      <alignment horizontal="center" vertical="center"/>
    </xf>
    <xf numFmtId="0" fontId="8" fillId="0" borderId="8" xfId="0" applyFont="1" applyFill="1" applyBorder="1" applyAlignment="1">
      <alignment horizontal="center" vertical="center"/>
    </xf>
    <xf numFmtId="0" fontId="8" fillId="2" borderId="10" xfId="0" applyFont="1" applyFill="1" applyBorder="1" applyAlignment="1">
      <alignment horizontal="center" vertical="center"/>
    </xf>
    <xf numFmtId="0" fontId="8" fillId="2" borderId="11" xfId="0" applyFont="1" applyFill="1" applyBorder="1" applyAlignment="1">
      <alignment horizontal="center" vertical="center"/>
    </xf>
    <xf numFmtId="0" fontId="8" fillId="2" borderId="12" xfId="0" applyFont="1" applyFill="1" applyBorder="1" applyAlignment="1">
      <alignment horizontal="center" vertical="center"/>
    </xf>
    <xf numFmtId="0" fontId="8" fillId="0" borderId="9" xfId="0" applyFont="1" applyFill="1" applyBorder="1" applyAlignment="1">
      <alignment horizontal="center" vertical="center"/>
    </xf>
    <xf numFmtId="0" fontId="8" fillId="2" borderId="7" xfId="0" applyFont="1" applyFill="1" applyBorder="1" applyAlignment="1">
      <alignment horizontal="center" vertical="center"/>
    </xf>
    <xf numFmtId="0" fontId="8" fillId="10" borderId="8" xfId="0" applyFont="1" applyFill="1" applyBorder="1" applyAlignment="1">
      <alignment horizontal="center" vertical="center"/>
    </xf>
    <xf numFmtId="0" fontId="8" fillId="10" borderId="9" xfId="0" applyFont="1" applyFill="1" applyBorder="1" applyAlignment="1">
      <alignment horizontal="center" vertical="center"/>
    </xf>
    <xf numFmtId="0" fontId="8" fillId="12" borderId="7" xfId="0" applyFont="1" applyFill="1" applyBorder="1" applyAlignment="1">
      <alignment horizontal="center" vertical="center"/>
    </xf>
    <xf numFmtId="0" fontId="8" fillId="12" borderId="8" xfId="0" applyFont="1" applyFill="1" applyBorder="1" applyAlignment="1">
      <alignment horizontal="center" vertical="center"/>
    </xf>
    <xf numFmtId="0" fontId="8" fillId="12" borderId="9" xfId="0" applyFont="1" applyFill="1" applyBorder="1" applyAlignment="1">
      <alignment horizontal="center" vertical="center"/>
    </xf>
    <xf numFmtId="0" fontId="16" fillId="7" borderId="5" xfId="2" applyFill="1" applyAlignment="1">
      <alignment horizontal="center"/>
    </xf>
    <xf numFmtId="16" fontId="0" fillId="0" borderId="0" xfId="0" applyNumberFormat="1" applyAlignment="1">
      <alignment horizontal="right" vertical="center"/>
    </xf>
    <xf numFmtId="16" fontId="0" fillId="0" borderId="0" xfId="0" applyNumberFormat="1" applyAlignment="1">
      <alignment horizontal="center" vertical="center" wrapText="1"/>
    </xf>
    <xf numFmtId="16" fontId="0" fillId="0" borderId="0" xfId="0" applyNumberFormat="1" applyFill="1" applyBorder="1" applyAlignment="1">
      <alignment horizontal="right" vertical="center"/>
    </xf>
    <xf numFmtId="16" fontId="0" fillId="0" borderId="4" xfId="0" applyNumberFormat="1" applyBorder="1" applyAlignment="1">
      <alignment horizontal="right" vertical="center"/>
    </xf>
  </cellXfs>
  <cellStyles count="4">
    <cellStyle name="Heading 1" xfId="2" builtinId="16"/>
    <cellStyle name="Hyperlink" xfId="1" builtinId="8"/>
    <cellStyle name="Normal" xfId="0" builtinId="0"/>
    <cellStyle name="Percent" xfId="3" builtinId="5"/>
  </cellStyles>
  <dxfs count="108"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2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2"/>
      </font>
    </dxf>
    <dxf>
      <font>
        <color theme="0" tint="-0.34998626667073579"/>
      </font>
    </dxf>
    <dxf>
      <font>
        <color theme="2"/>
      </font>
    </dxf>
    <dxf>
      <font>
        <color theme="0" tint="-0.34998626667073579"/>
      </font>
    </dxf>
    <dxf>
      <font>
        <color theme="0" tint="-0.14996795556505021"/>
      </font>
    </dxf>
    <dxf>
      <font>
        <color theme="0" tint="-0.34998626667073579"/>
      </font>
    </dxf>
    <dxf>
      <font>
        <color theme="2"/>
      </font>
    </dxf>
    <dxf>
      <font>
        <b/>
        <i val="0"/>
        <color rgb="FF00B050"/>
      </font>
    </dxf>
    <dxf>
      <font>
        <b/>
        <i val="0"/>
        <color rgb="FFFF0000"/>
      </font>
    </dxf>
  </dxfs>
  <tableStyles count="0" defaultTableStyle="TableStyleMedium2" defaultPivotStyle="PivotStyleLight16"/>
  <colors>
    <mruColors>
      <color rgb="FFFF9900"/>
      <color rgb="FFFFCC00"/>
      <color rgb="FFFF99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connections" Target="connection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Balance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Balance!$B$2:$B$70</c:f>
              <c:numCache>
                <c:formatCode>m/d/yyyy</c:formatCode>
                <c:ptCount val="69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</c:numCache>
            </c:numRef>
          </c:xVal>
          <c:yVal>
            <c:numRef>
              <c:f>Balance!$F$2:$F$70</c:f>
              <c:numCache>
                <c:formatCode>0.00</c:formatCode>
                <c:ptCount val="69"/>
                <c:pt idx="0">
                  <c:v>322588.21000000002</c:v>
                </c:pt>
                <c:pt idx="1">
                  <c:v>319994.03000000003</c:v>
                </c:pt>
                <c:pt idx="2">
                  <c:v>311839.78000000003</c:v>
                </c:pt>
                <c:pt idx="3">
                  <c:v>301697.40999999997</c:v>
                </c:pt>
                <c:pt idx="4">
                  <c:v>295093.56</c:v>
                </c:pt>
                <c:pt idx="5">
                  <c:v>283095.28999999998</c:v>
                </c:pt>
                <c:pt idx="6">
                  <c:v>276943.21000000002</c:v>
                </c:pt>
                <c:pt idx="7">
                  <c:v>284832.2</c:v>
                </c:pt>
                <c:pt idx="8">
                  <c:v>300742.98</c:v>
                </c:pt>
                <c:pt idx="9">
                  <c:v>307941.06</c:v>
                </c:pt>
                <c:pt idx="10">
                  <c:v>311200.71000000002</c:v>
                </c:pt>
                <c:pt idx="11">
                  <c:v>307440.78999999998</c:v>
                </c:pt>
                <c:pt idx="12">
                  <c:v>326031.94</c:v>
                </c:pt>
                <c:pt idx="13">
                  <c:v>328219.34000000003</c:v>
                </c:pt>
                <c:pt idx="14">
                  <c:v>324929.40000000002</c:v>
                </c:pt>
                <c:pt idx="15">
                  <c:v>331613.90000000002</c:v>
                </c:pt>
                <c:pt idx="16">
                  <c:v>321792.48</c:v>
                </c:pt>
                <c:pt idx="17">
                  <c:v>323389.99</c:v>
                </c:pt>
                <c:pt idx="18">
                  <c:v>323039.64</c:v>
                </c:pt>
                <c:pt idx="19">
                  <c:v>326015.75</c:v>
                </c:pt>
                <c:pt idx="20">
                  <c:v>328528.74</c:v>
                </c:pt>
                <c:pt idx="21">
                  <c:v>333204.93</c:v>
                </c:pt>
                <c:pt idx="22">
                  <c:v>333913.03999999998</c:v>
                </c:pt>
                <c:pt idx="23">
                  <c:v>334619.5</c:v>
                </c:pt>
                <c:pt idx="24">
                  <c:v>336797.05</c:v>
                </c:pt>
                <c:pt idx="25">
                  <c:v>328628.18</c:v>
                </c:pt>
                <c:pt idx="26">
                  <c:v>321819.21000000002</c:v>
                </c:pt>
                <c:pt idx="27" formatCode="General">
                  <c:v>323446.15999999997</c:v>
                </c:pt>
                <c:pt idx="28">
                  <c:v>320711.92</c:v>
                </c:pt>
                <c:pt idx="29">
                  <c:v>308867.92</c:v>
                </c:pt>
                <c:pt idx="30">
                  <c:v>312033</c:v>
                </c:pt>
                <c:pt idx="31">
                  <c:v>320653.48</c:v>
                </c:pt>
                <c:pt idx="32">
                  <c:v>321963.56</c:v>
                </c:pt>
                <c:pt idx="33">
                  <c:v>336327.01</c:v>
                </c:pt>
                <c:pt idx="34">
                  <c:v>348049.53</c:v>
                </c:pt>
                <c:pt idx="35">
                  <c:v>349442.62</c:v>
                </c:pt>
                <c:pt idx="36">
                  <c:v>351672.29</c:v>
                </c:pt>
                <c:pt idx="37">
                  <c:v>354527.57</c:v>
                </c:pt>
                <c:pt idx="38">
                  <c:v>351691.92</c:v>
                </c:pt>
                <c:pt idx="39">
                  <c:v>348866.78</c:v>
                </c:pt>
                <c:pt idx="40">
                  <c:v>347508.59</c:v>
                </c:pt>
                <c:pt idx="41">
                  <c:v>350349.65</c:v>
                </c:pt>
                <c:pt idx="42">
                  <c:v>353686.58</c:v>
                </c:pt>
                <c:pt idx="43">
                  <c:v>351968.34</c:v>
                </c:pt>
                <c:pt idx="44">
                  <c:v>353616.79</c:v>
                </c:pt>
                <c:pt idx="45">
                  <c:v>352193</c:v>
                </c:pt>
                <c:pt idx="46">
                  <c:v>350311.35</c:v>
                </c:pt>
                <c:pt idx="47">
                  <c:v>353557.89</c:v>
                </c:pt>
                <c:pt idx="48">
                  <c:v>354948.58</c:v>
                </c:pt>
                <c:pt idx="49">
                  <c:v>346950.72</c:v>
                </c:pt>
                <c:pt idx="50">
                  <c:v>345588.46</c:v>
                </c:pt>
                <c:pt idx="51">
                  <c:v>353348</c:v>
                </c:pt>
                <c:pt idx="52">
                  <c:v>349127.55</c:v>
                </c:pt>
                <c:pt idx="53">
                  <c:v>351138.5</c:v>
                </c:pt>
                <c:pt idx="54">
                  <c:v>356948.81</c:v>
                </c:pt>
                <c:pt idx="55">
                  <c:v>362269.44</c:v>
                </c:pt>
                <c:pt idx="56">
                  <c:v>361654.42</c:v>
                </c:pt>
                <c:pt idx="57">
                  <c:v>351667.44</c:v>
                </c:pt>
                <c:pt idx="58">
                  <c:v>351454.25</c:v>
                </c:pt>
                <c:pt idx="59">
                  <c:v>347015.14</c:v>
                </c:pt>
                <c:pt idx="60">
                  <c:v>346488.34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2761760"/>
        <c:axId val="302762152"/>
      </c:scatterChart>
      <c:valAx>
        <c:axId val="3027617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2762152"/>
        <c:crosses val="autoZero"/>
        <c:crossBetween val="midCat"/>
      </c:valAx>
      <c:valAx>
        <c:axId val="302762152"/>
        <c:scaling>
          <c:orientation val="minMax"/>
          <c:max val="410000"/>
          <c:min val="25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276176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P/L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4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Balance!$B$2:$B$68</c:f>
              <c:numCache>
                <c:formatCode>m/d/yyyy</c:formatCode>
                <c:ptCount val="67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</c:numCache>
            </c:numRef>
          </c:xVal>
          <c:yVal>
            <c:numRef>
              <c:f>Balance!$J$2:$J$68</c:f>
              <c:numCache>
                <c:formatCode>0.00</c:formatCode>
                <c:ptCount val="67"/>
                <c:pt idx="0">
                  <c:v>-37411.789999999979</c:v>
                </c:pt>
                <c:pt idx="1">
                  <c:v>-40005.969999999972</c:v>
                </c:pt>
                <c:pt idx="2">
                  <c:v>-48160.219999999972</c:v>
                </c:pt>
                <c:pt idx="3">
                  <c:v>-58302.590000000026</c:v>
                </c:pt>
                <c:pt idx="4">
                  <c:v>-64906.44</c:v>
                </c:pt>
                <c:pt idx="5">
                  <c:v>-76904.710000000021</c:v>
                </c:pt>
                <c:pt idx="6">
                  <c:v>-83056.789999999979</c:v>
                </c:pt>
                <c:pt idx="7">
                  <c:v>-75167.799999999988</c:v>
                </c:pt>
                <c:pt idx="8">
                  <c:v>-59257.020000000019</c:v>
                </c:pt>
                <c:pt idx="9">
                  <c:v>-52058.94</c:v>
                </c:pt>
                <c:pt idx="10">
                  <c:v>-48799.289999999979</c:v>
                </c:pt>
                <c:pt idx="11">
                  <c:v>-57559.210000000021</c:v>
                </c:pt>
                <c:pt idx="12">
                  <c:v>-53968.06</c:v>
                </c:pt>
                <c:pt idx="13">
                  <c:v>-51780.659999999974</c:v>
                </c:pt>
                <c:pt idx="14">
                  <c:v>-55070.599999999977</c:v>
                </c:pt>
                <c:pt idx="15">
                  <c:v>-48386.099999999977</c:v>
                </c:pt>
                <c:pt idx="16">
                  <c:v>-58207.520000000019</c:v>
                </c:pt>
                <c:pt idx="17">
                  <c:v>-56610.010000000009</c:v>
                </c:pt>
                <c:pt idx="18">
                  <c:v>-56960.359999999986</c:v>
                </c:pt>
                <c:pt idx="19">
                  <c:v>-53984.25</c:v>
                </c:pt>
                <c:pt idx="20">
                  <c:v>-51471.260000000009</c:v>
                </c:pt>
                <c:pt idx="21">
                  <c:v>-46795.070000000007</c:v>
                </c:pt>
                <c:pt idx="22">
                  <c:v>-46086.960000000021</c:v>
                </c:pt>
                <c:pt idx="23">
                  <c:v>-55380.5</c:v>
                </c:pt>
                <c:pt idx="24">
                  <c:v>-53202.950000000012</c:v>
                </c:pt>
                <c:pt idx="25">
                  <c:v>-61371.820000000007</c:v>
                </c:pt>
                <c:pt idx="26">
                  <c:v>-68180.789999999979</c:v>
                </c:pt>
                <c:pt idx="27">
                  <c:v>-66553.840000000026</c:v>
                </c:pt>
                <c:pt idx="28">
                  <c:v>-69288.080000000016</c:v>
                </c:pt>
                <c:pt idx="29">
                  <c:v>-81132.080000000016</c:v>
                </c:pt>
                <c:pt idx="30">
                  <c:v>-77967</c:v>
                </c:pt>
                <c:pt idx="31">
                  <c:v>-69346.520000000019</c:v>
                </c:pt>
                <c:pt idx="32">
                  <c:v>-68036.44</c:v>
                </c:pt>
                <c:pt idx="33">
                  <c:v>-53672.989999999991</c:v>
                </c:pt>
                <c:pt idx="34">
                  <c:v>-41950.469999999972</c:v>
                </c:pt>
                <c:pt idx="35">
                  <c:v>-40557.380000000005</c:v>
                </c:pt>
                <c:pt idx="36">
                  <c:v>-38327.710000000021</c:v>
                </c:pt>
                <c:pt idx="37">
                  <c:v>-35472.429999999993</c:v>
                </c:pt>
                <c:pt idx="38" formatCode="General">
                  <c:v>-38308.080000000016</c:v>
                </c:pt>
                <c:pt idx="39" formatCode="General">
                  <c:v>-41133.219999999972</c:v>
                </c:pt>
                <c:pt idx="40" formatCode="General">
                  <c:v>-42491.409999999974</c:v>
                </c:pt>
                <c:pt idx="41" formatCode="General">
                  <c:v>-39650.349999999977</c:v>
                </c:pt>
                <c:pt idx="42">
                  <c:v>-36313.419999999984</c:v>
                </c:pt>
                <c:pt idx="43">
                  <c:v>-38031.659999999974</c:v>
                </c:pt>
                <c:pt idx="44">
                  <c:v>-36383.210000000021</c:v>
                </c:pt>
                <c:pt idx="45">
                  <c:v>-42807</c:v>
                </c:pt>
                <c:pt idx="46">
                  <c:v>-49688.650000000023</c:v>
                </c:pt>
                <c:pt idx="47">
                  <c:v>-46442.109999999986</c:v>
                </c:pt>
                <c:pt idx="48">
                  <c:v>-45051.419999999984</c:v>
                </c:pt>
                <c:pt idx="49" formatCode="General">
                  <c:v>-53049.280000000028</c:v>
                </c:pt>
                <c:pt idx="50" formatCode="General">
                  <c:v>-54411.539999999979</c:v>
                </c:pt>
                <c:pt idx="51">
                  <c:v>-46652</c:v>
                </c:pt>
                <c:pt idx="52">
                  <c:v>-50872.450000000012</c:v>
                </c:pt>
                <c:pt idx="53">
                  <c:v>-48861.5</c:v>
                </c:pt>
                <c:pt idx="54">
                  <c:v>-43051.19</c:v>
                </c:pt>
                <c:pt idx="55">
                  <c:v>-37730.559999999998</c:v>
                </c:pt>
                <c:pt idx="56">
                  <c:v>-38345.580000000016</c:v>
                </c:pt>
                <c:pt idx="57">
                  <c:v>-48332.56</c:v>
                </c:pt>
                <c:pt idx="58">
                  <c:v>-48545.75</c:v>
                </c:pt>
                <c:pt idx="59" formatCode="General">
                  <c:v>-52984.859999999986</c:v>
                </c:pt>
                <c:pt idx="60" formatCode="General">
                  <c:v>-53511.659999999974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3509184"/>
        <c:axId val="303511928"/>
      </c:scatterChart>
      <c:valAx>
        <c:axId val="3035091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3511928"/>
        <c:crosses val="autoZero"/>
        <c:crossBetween val="midCat"/>
      </c:valAx>
      <c:valAx>
        <c:axId val="3035119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350918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SPX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Balance!$B$2:$B$70</c:f>
              <c:numCache>
                <c:formatCode>m/d/yyyy</c:formatCode>
                <c:ptCount val="69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</c:numCache>
            </c:numRef>
          </c:xVal>
          <c:yVal>
            <c:numRef>
              <c:f>Balance!$C$2:$C$70</c:f>
              <c:numCache>
                <c:formatCode>0.00</c:formatCode>
                <c:ptCount val="69"/>
                <c:pt idx="0">
                  <c:v>2102.44</c:v>
                </c:pt>
                <c:pt idx="1">
                  <c:v>2096.92</c:v>
                </c:pt>
                <c:pt idx="2">
                  <c:v>2079.61</c:v>
                </c:pt>
                <c:pt idx="3">
                  <c:v>2035.73</c:v>
                </c:pt>
                <c:pt idx="4">
                  <c:v>1970.89</c:v>
                </c:pt>
                <c:pt idx="5">
                  <c:v>1893.21</c:v>
                </c:pt>
                <c:pt idx="6">
                  <c:v>1867.61</c:v>
                </c:pt>
                <c:pt idx="7">
                  <c:v>1940.51</c:v>
                </c:pt>
                <c:pt idx="8">
                  <c:v>1987.66</c:v>
                </c:pt>
                <c:pt idx="9">
                  <c:v>1988.87</c:v>
                </c:pt>
                <c:pt idx="10">
                  <c:v>1972.18</c:v>
                </c:pt>
                <c:pt idx="11">
                  <c:v>1913.85</c:v>
                </c:pt>
                <c:pt idx="12">
                  <c:v>1948.86</c:v>
                </c:pt>
                <c:pt idx="13">
                  <c:v>1951.13</c:v>
                </c:pt>
                <c:pt idx="14">
                  <c:v>1921.22</c:v>
                </c:pt>
                <c:pt idx="15">
                  <c:v>1969.41</c:v>
                </c:pt>
                <c:pt idx="16">
                  <c:v>1942.04</c:v>
                </c:pt>
                <c:pt idx="17">
                  <c:v>1952.29</c:v>
                </c:pt>
                <c:pt idx="18">
                  <c:v>1961.05</c:v>
                </c:pt>
                <c:pt idx="19">
                  <c:v>1953.03</c:v>
                </c:pt>
                <c:pt idx="20">
                  <c:v>1978.09</c:v>
                </c:pt>
                <c:pt idx="21">
                  <c:v>1995.31</c:v>
                </c:pt>
                <c:pt idx="22">
                  <c:v>1990.2</c:v>
                </c:pt>
                <c:pt idx="23">
                  <c:v>1958.08</c:v>
                </c:pt>
                <c:pt idx="24">
                  <c:v>1966.97</c:v>
                </c:pt>
                <c:pt idx="25">
                  <c:v>1942.74</c:v>
                </c:pt>
                <c:pt idx="26">
                  <c:v>1938.76</c:v>
                </c:pt>
                <c:pt idx="27">
                  <c:v>1932.24</c:v>
                </c:pt>
                <c:pt idx="28">
                  <c:v>1931.34</c:v>
                </c:pt>
                <c:pt idx="29">
                  <c:v>1881.77</c:v>
                </c:pt>
                <c:pt idx="30">
                  <c:v>1884.09</c:v>
                </c:pt>
                <c:pt idx="31">
                  <c:v>1920.03</c:v>
                </c:pt>
                <c:pt idx="32">
                  <c:v>1923.82</c:v>
                </c:pt>
                <c:pt idx="33">
                  <c:v>1951.36</c:v>
                </c:pt>
                <c:pt idx="34">
                  <c:v>1987.05</c:v>
                </c:pt>
                <c:pt idx="35">
                  <c:v>1979.92</c:v>
                </c:pt>
                <c:pt idx="36">
                  <c:v>1995.83</c:v>
                </c:pt>
                <c:pt idx="37">
                  <c:v>2013.43</c:v>
                </c:pt>
                <c:pt idx="38">
                  <c:v>2014.89</c:v>
                </c:pt>
                <c:pt idx="39">
                  <c:v>2017.46</c:v>
                </c:pt>
                <c:pt idx="40">
                  <c:v>2003.69</c:v>
                </c:pt>
                <c:pt idx="41" formatCode="General">
                  <c:v>1994.24</c:v>
                </c:pt>
                <c:pt idx="42" formatCode="General">
                  <c:v>2023.86</c:v>
                </c:pt>
                <c:pt idx="43" formatCode="General">
                  <c:v>2033.11</c:v>
                </c:pt>
                <c:pt idx="44" formatCode="General">
                  <c:v>2033.66</c:v>
                </c:pt>
                <c:pt idx="45" formatCode="General">
                  <c:v>2030.77</c:v>
                </c:pt>
                <c:pt idx="46" formatCode="General">
                  <c:v>2018.94</c:v>
                </c:pt>
                <c:pt idx="47" formatCode="General">
                  <c:v>2052.5100000000002</c:v>
                </c:pt>
                <c:pt idx="48" formatCode="General">
                  <c:v>2075.15</c:v>
                </c:pt>
                <c:pt idx="49">
                  <c:v>2071.1799999999998</c:v>
                </c:pt>
                <c:pt idx="50">
                  <c:v>2065.89</c:v>
                </c:pt>
                <c:pt idx="51" formatCode="General">
                  <c:v>2090.31</c:v>
                </c:pt>
                <c:pt idx="52" formatCode="General">
                  <c:v>2089.41</c:v>
                </c:pt>
                <c:pt idx="53" formatCode="General">
                  <c:v>2079.36</c:v>
                </c:pt>
                <c:pt idx="54" formatCode="General">
                  <c:v>2104.0500000000002</c:v>
                </c:pt>
                <c:pt idx="55" formatCode="General">
                  <c:v>2109.79</c:v>
                </c:pt>
                <c:pt idx="56" formatCode="General">
                  <c:v>2102.31</c:v>
                </c:pt>
                <c:pt idx="57" formatCode="General">
                  <c:v>2099.9299999999998</c:v>
                </c:pt>
                <c:pt idx="58">
                  <c:v>2099.1999999999998</c:v>
                </c:pt>
                <c:pt idx="59">
                  <c:v>2078.58</c:v>
                </c:pt>
                <c:pt idx="60">
                  <c:v>2081.7199999999998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22853336"/>
        <c:axId val="522857256"/>
      </c:scatterChart>
      <c:valAx>
        <c:axId val="52285333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2857256"/>
        <c:crosses val="autoZero"/>
        <c:crossBetween val="midCat"/>
      </c:valAx>
      <c:valAx>
        <c:axId val="522857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285333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MRO!$AA$1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dPt>
            <c:idx val="34"/>
            <c:marker>
              <c:symbol val="square"/>
              <c:size val="2"/>
              <c:spPr>
                <a:gradFill rotWithShape="1">
                  <a:gsLst>
                    <a:gs pos="0">
                      <a:schemeClr val="accent1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1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1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>
                  <a:solidFill>
                    <a:schemeClr val="accent1"/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1587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48"/>
            <c:marker>
              <c:symbol val="square"/>
              <c:size val="2"/>
              <c:spPr>
                <a:gradFill rotWithShape="1">
                  <a:gsLst>
                    <a:gs pos="0">
                      <a:schemeClr val="accent1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1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1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>
                  <a:solidFill>
                    <a:schemeClr val="accent1"/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19050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cat>
            <c:strRef>
              <c:f>MRO!$W$2:$W$69</c:f>
              <c:strCache>
                <c:ptCount val="68"/>
                <c:pt idx="0">
                  <c:v>10-Nov-15</c:v>
                </c:pt>
                <c:pt idx="1">
                  <c:v>9-Nov-15</c:v>
                </c:pt>
                <c:pt idx="2">
                  <c:v>6-Nov-15</c:v>
                </c:pt>
                <c:pt idx="3">
                  <c:v>5-Nov-15</c:v>
                </c:pt>
                <c:pt idx="4">
                  <c:v>4-Nov-15</c:v>
                </c:pt>
                <c:pt idx="5">
                  <c:v>3-Nov-15</c:v>
                </c:pt>
                <c:pt idx="6">
                  <c:v>2-Nov-15</c:v>
                </c:pt>
                <c:pt idx="7">
                  <c:v>30-Oct-15</c:v>
                </c:pt>
                <c:pt idx="8">
                  <c:v>29-Oct-15</c:v>
                </c:pt>
                <c:pt idx="9">
                  <c:v>28-Oct-15</c:v>
                </c:pt>
                <c:pt idx="10">
                  <c:v>27-Oct-15</c:v>
                </c:pt>
                <c:pt idx="11">
                  <c:v>26-Oct-15</c:v>
                </c:pt>
                <c:pt idx="12">
                  <c:v>23-Oct-15</c:v>
                </c:pt>
                <c:pt idx="13">
                  <c:v>22-Oct-15</c:v>
                </c:pt>
                <c:pt idx="14">
                  <c:v>21-Oct-15</c:v>
                </c:pt>
                <c:pt idx="15">
                  <c:v>20-Oct-15</c:v>
                </c:pt>
                <c:pt idx="16">
                  <c:v>19-Oct-15</c:v>
                </c:pt>
                <c:pt idx="17">
                  <c:v>16-Oct-15</c:v>
                </c:pt>
                <c:pt idx="18">
                  <c:v>15-Oct-15</c:v>
                </c:pt>
                <c:pt idx="19">
                  <c:v>14-Oct-15</c:v>
                </c:pt>
                <c:pt idx="20">
                  <c:v>13-Oct-15</c:v>
                </c:pt>
                <c:pt idx="21">
                  <c:v>12-Oct-15</c:v>
                </c:pt>
                <c:pt idx="22">
                  <c:v>9-Oct-15</c:v>
                </c:pt>
                <c:pt idx="23">
                  <c:v>8-Oct-15</c:v>
                </c:pt>
                <c:pt idx="24">
                  <c:v>7-Oct-15</c:v>
                </c:pt>
                <c:pt idx="25">
                  <c:v>6-Oct-15</c:v>
                </c:pt>
                <c:pt idx="26">
                  <c:v>5-Oct-15</c:v>
                </c:pt>
                <c:pt idx="27">
                  <c:v>2-Oct-15</c:v>
                </c:pt>
                <c:pt idx="28">
                  <c:v>1-Oct-15</c:v>
                </c:pt>
                <c:pt idx="29">
                  <c:v>30-Sep-15</c:v>
                </c:pt>
                <c:pt idx="30">
                  <c:v>29-Sep-15</c:v>
                </c:pt>
                <c:pt idx="31">
                  <c:v>28-Sep-15</c:v>
                </c:pt>
                <c:pt idx="32">
                  <c:v>25-Sep-15</c:v>
                </c:pt>
                <c:pt idx="33">
                  <c:v>24-Sep-15</c:v>
                </c:pt>
                <c:pt idx="34">
                  <c:v>23-Sep-15</c:v>
                </c:pt>
                <c:pt idx="35">
                  <c:v>22-Sep-15</c:v>
                </c:pt>
                <c:pt idx="36">
                  <c:v>21-Sep-15</c:v>
                </c:pt>
                <c:pt idx="37">
                  <c:v>18-Sep-15</c:v>
                </c:pt>
                <c:pt idx="38">
                  <c:v>17-Sep-15</c:v>
                </c:pt>
                <c:pt idx="39">
                  <c:v>16-Sep-15</c:v>
                </c:pt>
                <c:pt idx="40">
                  <c:v>15-Sep-15</c:v>
                </c:pt>
                <c:pt idx="41">
                  <c:v>14-Sep-15</c:v>
                </c:pt>
                <c:pt idx="42">
                  <c:v>11-Sep-15</c:v>
                </c:pt>
                <c:pt idx="43">
                  <c:v>10-Sep-15</c:v>
                </c:pt>
                <c:pt idx="44">
                  <c:v>9-Sep-15</c:v>
                </c:pt>
                <c:pt idx="45">
                  <c:v>8-Sep-15</c:v>
                </c:pt>
                <c:pt idx="46">
                  <c:v>4-Sep-15</c:v>
                </c:pt>
                <c:pt idx="47">
                  <c:v>3-Sep-15</c:v>
                </c:pt>
                <c:pt idx="48">
                  <c:v>2-Sep-15</c:v>
                </c:pt>
                <c:pt idx="49">
                  <c:v>1-Sep-15</c:v>
                </c:pt>
                <c:pt idx="50">
                  <c:v>31-Aug-15</c:v>
                </c:pt>
                <c:pt idx="51">
                  <c:v>28-Aug-15</c:v>
                </c:pt>
                <c:pt idx="52">
                  <c:v>27-Aug-15</c:v>
                </c:pt>
                <c:pt idx="53">
                  <c:v>26-Aug-15</c:v>
                </c:pt>
                <c:pt idx="54">
                  <c:v>25-Aug-15</c:v>
                </c:pt>
                <c:pt idx="55">
                  <c:v>24-Aug-15</c:v>
                </c:pt>
                <c:pt idx="56">
                  <c:v>21-Aug-15</c:v>
                </c:pt>
                <c:pt idx="57">
                  <c:v>20-Aug-15</c:v>
                </c:pt>
                <c:pt idx="58">
                  <c:v>19-Aug-15</c:v>
                </c:pt>
                <c:pt idx="59">
                  <c:v>18-Aug-15</c:v>
                </c:pt>
                <c:pt idx="60">
                  <c:v>17-Aug-15</c:v>
                </c:pt>
                <c:pt idx="61">
                  <c:v>17-Aug-15</c:v>
                </c:pt>
                <c:pt idx="62">
                  <c:v>14-Aug-15</c:v>
                </c:pt>
                <c:pt idx="63">
                  <c:v>13-Aug-15</c:v>
                </c:pt>
                <c:pt idx="64">
                  <c:v>12-Aug-15</c:v>
                </c:pt>
                <c:pt idx="65">
                  <c:v>11-Aug-15</c:v>
                </c:pt>
                <c:pt idx="66">
                  <c:v>10-Aug-15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MRO!$AA$2:$AA$69</c:f>
              <c:numCache>
                <c:formatCode>General</c:formatCode>
                <c:ptCount val="68"/>
                <c:pt idx="0">
                  <c:v>18.78</c:v>
                </c:pt>
                <c:pt idx="1">
                  <c:v>18.36</c:v>
                </c:pt>
                <c:pt idx="2">
                  <c:v>18.29</c:v>
                </c:pt>
                <c:pt idx="3">
                  <c:v>19</c:v>
                </c:pt>
                <c:pt idx="4">
                  <c:v>19.399999999999999</c:v>
                </c:pt>
                <c:pt idx="5">
                  <c:v>19.66</c:v>
                </c:pt>
                <c:pt idx="6">
                  <c:v>19.010000000000002</c:v>
                </c:pt>
                <c:pt idx="7">
                  <c:v>18.38</c:v>
                </c:pt>
                <c:pt idx="8">
                  <c:v>17.55</c:v>
                </c:pt>
                <c:pt idx="9">
                  <c:v>17.68</c:v>
                </c:pt>
                <c:pt idx="10">
                  <c:v>17.11</c:v>
                </c:pt>
                <c:pt idx="11">
                  <c:v>17.59</c:v>
                </c:pt>
                <c:pt idx="12">
                  <c:v>18.3</c:v>
                </c:pt>
                <c:pt idx="13">
                  <c:v>18.48</c:v>
                </c:pt>
                <c:pt idx="14">
                  <c:v>18.02</c:v>
                </c:pt>
                <c:pt idx="15">
                  <c:v>18.559999999999999</c:v>
                </c:pt>
                <c:pt idx="16">
                  <c:v>18.28</c:v>
                </c:pt>
                <c:pt idx="17">
                  <c:v>19.28</c:v>
                </c:pt>
                <c:pt idx="18">
                  <c:v>19.43</c:v>
                </c:pt>
                <c:pt idx="19">
                  <c:v>18.91</c:v>
                </c:pt>
                <c:pt idx="20">
                  <c:v>18.59</c:v>
                </c:pt>
                <c:pt idx="21">
                  <c:v>18.96</c:v>
                </c:pt>
                <c:pt idx="22">
                  <c:v>19.59</c:v>
                </c:pt>
                <c:pt idx="23">
                  <c:v>20.18</c:v>
                </c:pt>
                <c:pt idx="24">
                  <c:v>19.170000000000002</c:v>
                </c:pt>
                <c:pt idx="25">
                  <c:v>19.170000000000002</c:v>
                </c:pt>
                <c:pt idx="26">
                  <c:v>18.05</c:v>
                </c:pt>
                <c:pt idx="27">
                  <c:v>16.66</c:v>
                </c:pt>
                <c:pt idx="28">
                  <c:v>15.31</c:v>
                </c:pt>
                <c:pt idx="29">
                  <c:v>15.4</c:v>
                </c:pt>
                <c:pt idx="30">
                  <c:v>14.97</c:v>
                </c:pt>
                <c:pt idx="31">
                  <c:v>14.76</c:v>
                </c:pt>
                <c:pt idx="32">
                  <c:v>15.75</c:v>
                </c:pt>
                <c:pt idx="33">
                  <c:v>15.45</c:v>
                </c:pt>
                <c:pt idx="34">
                  <c:v>15.3</c:v>
                </c:pt>
                <c:pt idx="35">
                  <c:v>15.66</c:v>
                </c:pt>
                <c:pt idx="36">
                  <c:v>16.11</c:v>
                </c:pt>
                <c:pt idx="37">
                  <c:v>15.84</c:v>
                </c:pt>
                <c:pt idx="38">
                  <c:v>16.43</c:v>
                </c:pt>
                <c:pt idx="39">
                  <c:v>16.21</c:v>
                </c:pt>
                <c:pt idx="40">
                  <c:v>15.45</c:v>
                </c:pt>
                <c:pt idx="41">
                  <c:v>15.41</c:v>
                </c:pt>
                <c:pt idx="42">
                  <c:v>15.09</c:v>
                </c:pt>
                <c:pt idx="43">
                  <c:v>14.98</c:v>
                </c:pt>
                <c:pt idx="44">
                  <c:v>14.91</c:v>
                </c:pt>
                <c:pt idx="45">
                  <c:v>16.32</c:v>
                </c:pt>
                <c:pt idx="46">
                  <c:v>16.36</c:v>
                </c:pt>
                <c:pt idx="47">
                  <c:v>16.87</c:v>
                </c:pt>
                <c:pt idx="48">
                  <c:v>16.87</c:v>
                </c:pt>
                <c:pt idx="49">
                  <c:v>16.850000000000001</c:v>
                </c:pt>
                <c:pt idx="50">
                  <c:v>17.29</c:v>
                </c:pt>
                <c:pt idx="51">
                  <c:v>16.649999999999999</c:v>
                </c:pt>
                <c:pt idx="52">
                  <c:v>15.97</c:v>
                </c:pt>
                <c:pt idx="53">
                  <c:v>14.65</c:v>
                </c:pt>
                <c:pt idx="54">
                  <c:v>14.04</c:v>
                </c:pt>
                <c:pt idx="55">
                  <c:v>14.39</c:v>
                </c:pt>
                <c:pt idx="56">
                  <c:v>15.73</c:v>
                </c:pt>
                <c:pt idx="57">
                  <c:v>16.13</c:v>
                </c:pt>
                <c:pt idx="58">
                  <c:v>16.23</c:v>
                </c:pt>
                <c:pt idx="59">
                  <c:v>17.48</c:v>
                </c:pt>
                <c:pt idx="60">
                  <c:v>17.36</c:v>
                </c:pt>
                <c:pt idx="62">
                  <c:v>17.399999999999999</c:v>
                </c:pt>
                <c:pt idx="63">
                  <c:v>18.02</c:v>
                </c:pt>
                <c:pt idx="64">
                  <c:v>19.059999999999999</c:v>
                </c:pt>
                <c:pt idx="65">
                  <c:v>18.88</c:v>
                </c:pt>
                <c:pt idx="66">
                  <c:v>18.98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03516632"/>
        <c:axId val="303513496"/>
      </c:lineChart>
      <c:catAx>
        <c:axId val="303516632"/>
        <c:scaling>
          <c:orientation val="maxMin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3513496"/>
        <c:crosses val="autoZero"/>
        <c:auto val="1"/>
        <c:lblAlgn val="ctr"/>
        <c:lblOffset val="100"/>
        <c:noMultiLvlLbl val="0"/>
      </c:catAx>
      <c:valAx>
        <c:axId val="303513496"/>
        <c:scaling>
          <c:orientation val="minMax"/>
          <c:max val="27"/>
          <c:min val="13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3516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1749491675153957"/>
          <c:y val="9.0134389523666592E-2"/>
          <c:w val="0.80092487743621743"/>
          <c:h val="0.69490947106310397"/>
        </c:manualLayout>
      </c:layout>
      <c:lineChart>
        <c:grouping val="standard"/>
        <c:varyColors val="0"/>
        <c:ser>
          <c:idx val="0"/>
          <c:order val="0"/>
          <c:tx>
            <c:strRef>
              <c:f>CPN!$AA$1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CPN!$W$2:$W$67</c:f>
              <c:numCache>
                <c:formatCode>m/d/yyyy</c:formatCode>
                <c:ptCount val="66"/>
                <c:pt idx="0">
                  <c:v>42318</c:v>
                </c:pt>
                <c:pt idx="1">
                  <c:v>42317</c:v>
                </c:pt>
                <c:pt idx="2">
                  <c:v>42314</c:v>
                </c:pt>
                <c:pt idx="3">
                  <c:v>42313</c:v>
                </c:pt>
                <c:pt idx="4">
                  <c:v>42312</c:v>
                </c:pt>
                <c:pt idx="5">
                  <c:v>42311</c:v>
                </c:pt>
                <c:pt idx="6">
                  <c:v>42310</c:v>
                </c:pt>
                <c:pt idx="7">
                  <c:v>42307</c:v>
                </c:pt>
                <c:pt idx="8">
                  <c:v>42306</c:v>
                </c:pt>
                <c:pt idx="9">
                  <c:v>42305</c:v>
                </c:pt>
                <c:pt idx="10">
                  <c:v>42304</c:v>
                </c:pt>
                <c:pt idx="11">
                  <c:v>42303</c:v>
                </c:pt>
                <c:pt idx="12">
                  <c:v>42300</c:v>
                </c:pt>
                <c:pt idx="13">
                  <c:v>42299</c:v>
                </c:pt>
                <c:pt idx="14">
                  <c:v>42298</c:v>
                </c:pt>
                <c:pt idx="15">
                  <c:v>42297</c:v>
                </c:pt>
                <c:pt idx="16">
                  <c:v>42296</c:v>
                </c:pt>
                <c:pt idx="17">
                  <c:v>42293</c:v>
                </c:pt>
                <c:pt idx="18">
                  <c:v>42292</c:v>
                </c:pt>
                <c:pt idx="19">
                  <c:v>42291</c:v>
                </c:pt>
                <c:pt idx="20">
                  <c:v>42290</c:v>
                </c:pt>
                <c:pt idx="21">
                  <c:v>42289</c:v>
                </c:pt>
                <c:pt idx="22">
                  <c:v>42286</c:v>
                </c:pt>
                <c:pt idx="23">
                  <c:v>42285</c:v>
                </c:pt>
                <c:pt idx="24">
                  <c:v>42284</c:v>
                </c:pt>
                <c:pt idx="25">
                  <c:v>42283</c:v>
                </c:pt>
                <c:pt idx="26">
                  <c:v>42282</c:v>
                </c:pt>
                <c:pt idx="27">
                  <c:v>42279</c:v>
                </c:pt>
                <c:pt idx="28">
                  <c:v>42278</c:v>
                </c:pt>
                <c:pt idx="29">
                  <c:v>42277</c:v>
                </c:pt>
                <c:pt idx="30">
                  <c:v>42276</c:v>
                </c:pt>
                <c:pt idx="31">
                  <c:v>42275</c:v>
                </c:pt>
                <c:pt idx="32">
                  <c:v>42272</c:v>
                </c:pt>
                <c:pt idx="33">
                  <c:v>42271</c:v>
                </c:pt>
                <c:pt idx="34">
                  <c:v>42270</c:v>
                </c:pt>
                <c:pt idx="35">
                  <c:v>42269</c:v>
                </c:pt>
                <c:pt idx="36">
                  <c:v>42268</c:v>
                </c:pt>
                <c:pt idx="37">
                  <c:v>42265</c:v>
                </c:pt>
                <c:pt idx="38">
                  <c:v>42264</c:v>
                </c:pt>
                <c:pt idx="39">
                  <c:v>42263</c:v>
                </c:pt>
                <c:pt idx="40">
                  <c:v>42262</c:v>
                </c:pt>
                <c:pt idx="41">
                  <c:v>42261</c:v>
                </c:pt>
                <c:pt idx="42">
                  <c:v>42258</c:v>
                </c:pt>
                <c:pt idx="43">
                  <c:v>42257</c:v>
                </c:pt>
                <c:pt idx="44">
                  <c:v>42256</c:v>
                </c:pt>
                <c:pt idx="45">
                  <c:v>42255</c:v>
                </c:pt>
                <c:pt idx="46">
                  <c:v>42251</c:v>
                </c:pt>
                <c:pt idx="47">
                  <c:v>42250</c:v>
                </c:pt>
                <c:pt idx="48">
                  <c:v>42249</c:v>
                </c:pt>
                <c:pt idx="49">
                  <c:v>42248</c:v>
                </c:pt>
                <c:pt idx="50">
                  <c:v>42247</c:v>
                </c:pt>
                <c:pt idx="51">
                  <c:v>42244</c:v>
                </c:pt>
                <c:pt idx="52">
                  <c:v>42243</c:v>
                </c:pt>
                <c:pt idx="53">
                  <c:v>42242</c:v>
                </c:pt>
                <c:pt idx="54">
                  <c:v>42241</c:v>
                </c:pt>
                <c:pt idx="55">
                  <c:v>42240</c:v>
                </c:pt>
                <c:pt idx="56">
                  <c:v>42237</c:v>
                </c:pt>
                <c:pt idx="57">
                  <c:v>42236</c:v>
                </c:pt>
                <c:pt idx="58">
                  <c:v>42235</c:v>
                </c:pt>
                <c:pt idx="59">
                  <c:v>42234</c:v>
                </c:pt>
                <c:pt idx="60">
                  <c:v>42233</c:v>
                </c:pt>
                <c:pt idx="61">
                  <c:v>42230</c:v>
                </c:pt>
                <c:pt idx="62">
                  <c:v>42229</c:v>
                </c:pt>
                <c:pt idx="63">
                  <c:v>42228</c:v>
                </c:pt>
                <c:pt idx="64">
                  <c:v>42227</c:v>
                </c:pt>
                <c:pt idx="65">
                  <c:v>42226</c:v>
                </c:pt>
              </c:numCache>
            </c:numRef>
          </c:cat>
          <c:val>
            <c:numRef>
              <c:f>CPN!$AA$2:$AA$67</c:f>
              <c:numCache>
                <c:formatCode>0.00</c:formatCode>
                <c:ptCount val="66"/>
                <c:pt idx="0">
                  <c:v>14.75</c:v>
                </c:pt>
                <c:pt idx="1">
                  <c:v>14.7</c:v>
                </c:pt>
                <c:pt idx="2">
                  <c:v>14.61</c:v>
                </c:pt>
                <c:pt idx="3">
                  <c:v>14.88</c:v>
                </c:pt>
                <c:pt idx="4">
                  <c:v>15.35</c:v>
                </c:pt>
                <c:pt idx="5">
                  <c:v>15.3</c:v>
                </c:pt>
                <c:pt idx="6">
                  <c:v>15.41</c:v>
                </c:pt>
                <c:pt idx="7">
                  <c:v>15.51</c:v>
                </c:pt>
                <c:pt idx="8">
                  <c:v>14.94</c:v>
                </c:pt>
                <c:pt idx="9">
                  <c:v>14.88</c:v>
                </c:pt>
                <c:pt idx="10">
                  <c:v>14.61</c:v>
                </c:pt>
                <c:pt idx="11">
                  <c:v>14.91</c:v>
                </c:pt>
                <c:pt idx="12">
                  <c:v>15.19</c:v>
                </c:pt>
                <c:pt idx="13">
                  <c:v>15.81</c:v>
                </c:pt>
                <c:pt idx="14">
                  <c:v>15.76</c:v>
                </c:pt>
                <c:pt idx="15">
                  <c:v>16.239999999999998</c:v>
                </c:pt>
                <c:pt idx="16">
                  <c:v>16.3</c:v>
                </c:pt>
                <c:pt idx="17">
                  <c:v>16.170000000000002</c:v>
                </c:pt>
                <c:pt idx="18">
                  <c:v>16.32</c:v>
                </c:pt>
                <c:pt idx="19">
                  <c:v>16.239999999999998</c:v>
                </c:pt>
                <c:pt idx="20">
                  <c:v>16.22</c:v>
                </c:pt>
                <c:pt idx="21">
                  <c:v>16.09</c:v>
                </c:pt>
                <c:pt idx="22">
                  <c:v>16.420000000000002</c:v>
                </c:pt>
                <c:pt idx="23">
                  <c:v>16.5</c:v>
                </c:pt>
                <c:pt idx="24">
                  <c:v>16</c:v>
                </c:pt>
                <c:pt idx="25">
                  <c:v>15.96</c:v>
                </c:pt>
                <c:pt idx="26">
                  <c:v>16.05</c:v>
                </c:pt>
                <c:pt idx="27">
                  <c:v>15.4</c:v>
                </c:pt>
                <c:pt idx="28">
                  <c:v>14.73</c:v>
                </c:pt>
                <c:pt idx="29">
                  <c:v>14.6</c:v>
                </c:pt>
                <c:pt idx="30">
                  <c:v>14.3</c:v>
                </c:pt>
                <c:pt idx="31">
                  <c:v>14.35</c:v>
                </c:pt>
                <c:pt idx="32">
                  <c:v>14.4</c:v>
                </c:pt>
                <c:pt idx="33">
                  <c:v>14.46</c:v>
                </c:pt>
                <c:pt idx="34">
                  <c:v>14.66</c:v>
                </c:pt>
                <c:pt idx="35">
                  <c:v>14.79</c:v>
                </c:pt>
                <c:pt idx="36">
                  <c:v>15.37</c:v>
                </c:pt>
                <c:pt idx="37">
                  <c:v>15.49</c:v>
                </c:pt>
                <c:pt idx="38">
                  <c:v>15.94</c:v>
                </c:pt>
                <c:pt idx="39">
                  <c:v>15.85</c:v>
                </c:pt>
                <c:pt idx="40">
                  <c:v>15.79</c:v>
                </c:pt>
                <c:pt idx="41">
                  <c:v>15.57</c:v>
                </c:pt>
                <c:pt idx="42">
                  <c:v>15.19</c:v>
                </c:pt>
                <c:pt idx="43">
                  <c:v>15.28</c:v>
                </c:pt>
                <c:pt idx="44">
                  <c:v>15.48</c:v>
                </c:pt>
                <c:pt idx="45">
                  <c:v>15.48</c:v>
                </c:pt>
                <c:pt idx="46">
                  <c:v>15.1</c:v>
                </c:pt>
                <c:pt idx="47">
                  <c:v>15.43</c:v>
                </c:pt>
                <c:pt idx="48">
                  <c:v>15.3</c:v>
                </c:pt>
                <c:pt idx="49">
                  <c:v>15.41</c:v>
                </c:pt>
                <c:pt idx="50">
                  <c:v>15.94</c:v>
                </c:pt>
                <c:pt idx="51">
                  <c:v>16.21</c:v>
                </c:pt>
                <c:pt idx="52">
                  <c:v>15.89</c:v>
                </c:pt>
                <c:pt idx="53">
                  <c:v>15.44</c:v>
                </c:pt>
                <c:pt idx="54">
                  <c:v>15.14</c:v>
                </c:pt>
                <c:pt idx="55">
                  <c:v>15.87</c:v>
                </c:pt>
                <c:pt idx="56">
                  <c:v>16.5</c:v>
                </c:pt>
                <c:pt idx="57">
                  <c:v>16.93</c:v>
                </c:pt>
                <c:pt idx="58">
                  <c:v>17.43</c:v>
                </c:pt>
                <c:pt idx="59">
                  <c:v>17.510000000000002</c:v>
                </c:pt>
                <c:pt idx="60">
                  <c:v>17.55</c:v>
                </c:pt>
                <c:pt idx="61">
                  <c:v>17.48</c:v>
                </c:pt>
                <c:pt idx="62">
                  <c:v>17.02</c:v>
                </c:pt>
                <c:pt idx="63">
                  <c:v>17.18</c:v>
                </c:pt>
                <c:pt idx="64">
                  <c:v>16.670000000000002</c:v>
                </c:pt>
                <c:pt idx="65">
                  <c:v>17.05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03154800"/>
        <c:axId val="303157152"/>
      </c:lineChart>
      <c:dateAx>
        <c:axId val="303154800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3157152"/>
        <c:crosses val="autoZero"/>
        <c:auto val="1"/>
        <c:lblOffset val="100"/>
        <c:baseTimeUnit val="days"/>
      </c:dateAx>
      <c:valAx>
        <c:axId val="303157152"/>
        <c:scaling>
          <c:orientation val="minMax"/>
          <c:max val="19"/>
          <c:min val="14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31548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2.1696252465483234E-2"/>
          <c:y val="0.11003479471120389"/>
          <c:w val="0.93102734939197684"/>
          <c:h val="0.61170855730716334"/>
        </c:manualLayout>
      </c:layout>
      <c:lineChart>
        <c:grouping val="standard"/>
        <c:varyColors val="0"/>
        <c:ser>
          <c:idx val="0"/>
          <c:order val="0"/>
          <c:tx>
            <c:strRef>
              <c:f>MU!$AA$1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MU!$W$2:$W$68</c:f>
              <c:strCache>
                <c:ptCount val="67"/>
                <c:pt idx="0">
                  <c:v>10-Nov-15</c:v>
                </c:pt>
                <c:pt idx="1">
                  <c:v>9-Nov-15</c:v>
                </c:pt>
                <c:pt idx="2">
                  <c:v>6-Nov-15</c:v>
                </c:pt>
                <c:pt idx="3">
                  <c:v>5-Nov-15</c:v>
                </c:pt>
                <c:pt idx="4">
                  <c:v>4-Nov-15</c:v>
                </c:pt>
                <c:pt idx="5">
                  <c:v>3-Nov-15</c:v>
                </c:pt>
                <c:pt idx="6">
                  <c:v>2-Nov-15</c:v>
                </c:pt>
                <c:pt idx="7">
                  <c:v>30-Oct-15</c:v>
                </c:pt>
                <c:pt idx="8">
                  <c:v>29-Oct-15</c:v>
                </c:pt>
                <c:pt idx="9">
                  <c:v>28-Oct-15</c:v>
                </c:pt>
                <c:pt idx="10">
                  <c:v>27-Oct-15</c:v>
                </c:pt>
                <c:pt idx="11">
                  <c:v>26-Oct-15</c:v>
                </c:pt>
                <c:pt idx="12">
                  <c:v>23-Oct-15</c:v>
                </c:pt>
                <c:pt idx="13">
                  <c:v>22-Oct-15</c:v>
                </c:pt>
                <c:pt idx="14">
                  <c:v>21-Oct-15</c:v>
                </c:pt>
                <c:pt idx="15">
                  <c:v>20-Oct-15</c:v>
                </c:pt>
                <c:pt idx="16">
                  <c:v>19-Oct-15</c:v>
                </c:pt>
                <c:pt idx="17">
                  <c:v>16-Oct-15</c:v>
                </c:pt>
                <c:pt idx="18">
                  <c:v>15-Oct-15</c:v>
                </c:pt>
                <c:pt idx="19">
                  <c:v>14-Oct-15</c:v>
                </c:pt>
                <c:pt idx="20">
                  <c:v>13-Oct-15</c:v>
                </c:pt>
                <c:pt idx="21">
                  <c:v>12-Oct-15</c:v>
                </c:pt>
                <c:pt idx="22">
                  <c:v>9-Oct-15</c:v>
                </c:pt>
                <c:pt idx="23">
                  <c:v>8-Oct-15</c:v>
                </c:pt>
                <c:pt idx="24">
                  <c:v>7-Oct-15</c:v>
                </c:pt>
                <c:pt idx="25">
                  <c:v>6-Oct-15</c:v>
                </c:pt>
                <c:pt idx="26">
                  <c:v>5-Oct-15</c:v>
                </c:pt>
                <c:pt idx="27">
                  <c:v>2-Oct-15</c:v>
                </c:pt>
                <c:pt idx="28">
                  <c:v>1-Oct-15</c:v>
                </c:pt>
                <c:pt idx="29">
                  <c:v>30-Sep-15</c:v>
                </c:pt>
                <c:pt idx="30">
                  <c:v>29-Sep-15</c:v>
                </c:pt>
                <c:pt idx="31">
                  <c:v>28-Sep-15</c:v>
                </c:pt>
                <c:pt idx="32">
                  <c:v>25-Sep-15</c:v>
                </c:pt>
                <c:pt idx="33">
                  <c:v>24-Sep-15</c:v>
                </c:pt>
                <c:pt idx="34">
                  <c:v>23-Sep-15</c:v>
                </c:pt>
                <c:pt idx="35">
                  <c:v>22-Sep-15</c:v>
                </c:pt>
                <c:pt idx="36">
                  <c:v>21-Sep-15</c:v>
                </c:pt>
                <c:pt idx="37">
                  <c:v>18-Sep-15</c:v>
                </c:pt>
                <c:pt idx="38">
                  <c:v>17-Sep-15</c:v>
                </c:pt>
                <c:pt idx="39">
                  <c:v>16-Sep-15</c:v>
                </c:pt>
                <c:pt idx="40">
                  <c:v>15-Sep-15</c:v>
                </c:pt>
                <c:pt idx="41">
                  <c:v>14-Sep-15</c:v>
                </c:pt>
                <c:pt idx="42">
                  <c:v>11-Sep-15</c:v>
                </c:pt>
                <c:pt idx="43">
                  <c:v>10-Sep-15</c:v>
                </c:pt>
                <c:pt idx="44">
                  <c:v>9-Sep-15</c:v>
                </c:pt>
                <c:pt idx="45">
                  <c:v>8-Sep-15</c:v>
                </c:pt>
                <c:pt idx="46">
                  <c:v>4-Sep-15</c:v>
                </c:pt>
                <c:pt idx="47">
                  <c:v>3-Sep-15</c:v>
                </c:pt>
                <c:pt idx="48">
                  <c:v>2-Sep-15</c:v>
                </c:pt>
                <c:pt idx="49">
                  <c:v>1-Sep-15</c:v>
                </c:pt>
                <c:pt idx="50">
                  <c:v>31-Aug-15</c:v>
                </c:pt>
                <c:pt idx="51">
                  <c:v>28-Aug-15</c:v>
                </c:pt>
                <c:pt idx="52">
                  <c:v>27-Aug-15</c:v>
                </c:pt>
                <c:pt idx="53">
                  <c:v>26-Aug-15</c:v>
                </c:pt>
                <c:pt idx="54">
                  <c:v>25-Aug-15</c:v>
                </c:pt>
                <c:pt idx="55">
                  <c:v>24-Aug-15</c:v>
                </c:pt>
                <c:pt idx="56">
                  <c:v>21-Aug-15</c:v>
                </c:pt>
                <c:pt idx="57">
                  <c:v>20-Aug-15</c:v>
                </c:pt>
                <c:pt idx="58">
                  <c:v>19-Aug-15</c:v>
                </c:pt>
                <c:pt idx="59">
                  <c:v>18-Aug-15</c:v>
                </c:pt>
                <c:pt idx="60">
                  <c:v>17-Aug-15</c:v>
                </c:pt>
                <c:pt idx="61">
                  <c:v>14-Aug-15</c:v>
                </c:pt>
                <c:pt idx="62">
                  <c:v>13-Aug-15</c:v>
                </c:pt>
                <c:pt idx="63">
                  <c:v>12-Aug-15</c:v>
                </c:pt>
                <c:pt idx="64">
                  <c:v>11-Aug-15</c:v>
                </c:pt>
                <c:pt idx="65">
                  <c:v>10-Aug-15</c:v>
                </c:pt>
                <c:pt idx="66">
                  <c:v>* Close price adjusted for dividends and splits.</c:v>
                </c:pt>
              </c:strCache>
            </c:strRef>
          </c:cat>
          <c:val>
            <c:numRef>
              <c:f>MU!$AA$2:$AA$68</c:f>
              <c:numCache>
                <c:formatCode>General</c:formatCode>
                <c:ptCount val="67"/>
                <c:pt idx="0">
                  <c:v>15.55</c:v>
                </c:pt>
                <c:pt idx="1">
                  <c:v>15.84</c:v>
                </c:pt>
                <c:pt idx="2">
                  <c:v>16.45</c:v>
                </c:pt>
                <c:pt idx="3">
                  <c:v>16.510000000000002</c:v>
                </c:pt>
                <c:pt idx="4">
                  <c:v>17.440000000000001</c:v>
                </c:pt>
                <c:pt idx="5">
                  <c:v>17.84</c:v>
                </c:pt>
                <c:pt idx="6">
                  <c:v>17.09</c:v>
                </c:pt>
                <c:pt idx="7">
                  <c:v>16.559999999999999</c:v>
                </c:pt>
                <c:pt idx="8">
                  <c:v>16.21</c:v>
                </c:pt>
                <c:pt idx="9">
                  <c:v>16.920000000000002</c:v>
                </c:pt>
                <c:pt idx="10">
                  <c:v>16.68</c:v>
                </c:pt>
                <c:pt idx="11">
                  <c:v>16.579999999999998</c:v>
                </c:pt>
                <c:pt idx="12">
                  <c:v>17.239999999999998</c:v>
                </c:pt>
                <c:pt idx="13">
                  <c:v>16.72</c:v>
                </c:pt>
                <c:pt idx="14">
                  <c:v>16.43</c:v>
                </c:pt>
                <c:pt idx="15">
                  <c:v>17.09</c:v>
                </c:pt>
                <c:pt idx="16">
                  <c:v>19.16</c:v>
                </c:pt>
                <c:pt idx="17">
                  <c:v>18.5</c:v>
                </c:pt>
                <c:pt idx="18">
                  <c:v>18.66</c:v>
                </c:pt>
                <c:pt idx="19">
                  <c:v>18.82</c:v>
                </c:pt>
                <c:pt idx="20">
                  <c:v>18.18</c:v>
                </c:pt>
                <c:pt idx="21">
                  <c:v>18.03</c:v>
                </c:pt>
                <c:pt idx="22">
                  <c:v>18.16</c:v>
                </c:pt>
                <c:pt idx="23">
                  <c:v>18.72</c:v>
                </c:pt>
                <c:pt idx="24">
                  <c:v>18.62</c:v>
                </c:pt>
                <c:pt idx="25">
                  <c:v>18.22</c:v>
                </c:pt>
                <c:pt idx="26">
                  <c:v>17.57</c:v>
                </c:pt>
                <c:pt idx="27">
                  <c:v>15.91</c:v>
                </c:pt>
                <c:pt idx="28">
                  <c:v>14.77</c:v>
                </c:pt>
                <c:pt idx="29">
                  <c:v>14.98</c:v>
                </c:pt>
                <c:pt idx="30">
                  <c:v>14.38</c:v>
                </c:pt>
                <c:pt idx="31">
                  <c:v>14.06</c:v>
                </c:pt>
                <c:pt idx="32">
                  <c:v>14.91</c:v>
                </c:pt>
                <c:pt idx="33">
                  <c:v>15.34</c:v>
                </c:pt>
                <c:pt idx="34">
                  <c:v>14.81</c:v>
                </c:pt>
                <c:pt idx="35">
                  <c:v>15.41</c:v>
                </c:pt>
                <c:pt idx="36">
                  <c:v>15.75</c:v>
                </c:pt>
                <c:pt idx="37">
                  <c:v>15.5</c:v>
                </c:pt>
                <c:pt idx="38">
                  <c:v>16.41</c:v>
                </c:pt>
                <c:pt idx="39">
                  <c:v>16.68</c:v>
                </c:pt>
                <c:pt idx="40">
                  <c:v>16.52</c:v>
                </c:pt>
                <c:pt idx="41">
                  <c:v>16.7</c:v>
                </c:pt>
                <c:pt idx="42">
                  <c:v>16.8</c:v>
                </c:pt>
                <c:pt idx="43">
                  <c:v>17.2</c:v>
                </c:pt>
                <c:pt idx="44">
                  <c:v>16.96</c:v>
                </c:pt>
                <c:pt idx="45">
                  <c:v>17.53</c:v>
                </c:pt>
                <c:pt idx="46">
                  <c:v>16.82</c:v>
                </c:pt>
                <c:pt idx="47">
                  <c:v>16.59</c:v>
                </c:pt>
                <c:pt idx="48">
                  <c:v>16.29</c:v>
                </c:pt>
                <c:pt idx="49">
                  <c:v>15.82</c:v>
                </c:pt>
                <c:pt idx="50">
                  <c:v>16.41</c:v>
                </c:pt>
                <c:pt idx="51">
                  <c:v>15.96</c:v>
                </c:pt>
                <c:pt idx="52">
                  <c:v>15.67</c:v>
                </c:pt>
                <c:pt idx="53">
                  <c:v>14.42</c:v>
                </c:pt>
                <c:pt idx="54">
                  <c:v>14.27</c:v>
                </c:pt>
                <c:pt idx="55">
                  <c:v>14.44</c:v>
                </c:pt>
                <c:pt idx="56">
                  <c:v>14.53</c:v>
                </c:pt>
                <c:pt idx="57">
                  <c:v>14.74</c:v>
                </c:pt>
                <c:pt idx="58">
                  <c:v>15.9</c:v>
                </c:pt>
                <c:pt idx="59">
                  <c:v>16.38</c:v>
                </c:pt>
                <c:pt idx="60">
                  <c:v>17.22</c:v>
                </c:pt>
                <c:pt idx="61">
                  <c:v>16.95</c:v>
                </c:pt>
                <c:pt idx="62">
                  <c:v>17.7</c:v>
                </c:pt>
                <c:pt idx="63">
                  <c:v>18.190000000000001</c:v>
                </c:pt>
                <c:pt idx="64">
                  <c:v>17.88</c:v>
                </c:pt>
                <c:pt idx="65">
                  <c:v>18.82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03155192"/>
        <c:axId val="303159504"/>
      </c:lineChart>
      <c:catAx>
        <c:axId val="30315519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3159504"/>
        <c:crosses val="autoZero"/>
        <c:auto val="1"/>
        <c:lblAlgn val="ctr"/>
        <c:lblOffset val="100"/>
        <c:noMultiLvlLbl val="0"/>
      </c:catAx>
      <c:valAx>
        <c:axId val="303159504"/>
        <c:scaling>
          <c:orientation val="minMax"/>
          <c:max val="26"/>
          <c:min val="13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31551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INTC!$Z$1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INTC!$V$2:$V$69</c:f>
              <c:strCache>
                <c:ptCount val="68"/>
                <c:pt idx="0">
                  <c:v>10-Nov-15</c:v>
                </c:pt>
                <c:pt idx="1">
                  <c:v>9-Nov-15</c:v>
                </c:pt>
                <c:pt idx="2">
                  <c:v>6-Nov-15</c:v>
                </c:pt>
                <c:pt idx="3">
                  <c:v>5-Nov-15</c:v>
                </c:pt>
                <c:pt idx="4">
                  <c:v>4-Nov-15</c:v>
                </c:pt>
                <c:pt idx="5">
                  <c:v>4-Nov-15</c:v>
                </c:pt>
                <c:pt idx="6">
                  <c:v>3-Nov-15</c:v>
                </c:pt>
                <c:pt idx="7">
                  <c:v>2-Nov-15</c:v>
                </c:pt>
                <c:pt idx="8">
                  <c:v>30-Oct-15</c:v>
                </c:pt>
                <c:pt idx="9">
                  <c:v>29-Oct-15</c:v>
                </c:pt>
                <c:pt idx="10">
                  <c:v>28-Oct-15</c:v>
                </c:pt>
                <c:pt idx="11">
                  <c:v>27-Oct-15</c:v>
                </c:pt>
                <c:pt idx="12">
                  <c:v>26-Oct-15</c:v>
                </c:pt>
                <c:pt idx="13">
                  <c:v>23-Oct-15</c:v>
                </c:pt>
                <c:pt idx="14">
                  <c:v>22-Oct-15</c:v>
                </c:pt>
                <c:pt idx="15">
                  <c:v>21-Oct-15</c:v>
                </c:pt>
                <c:pt idx="16">
                  <c:v>20-Oct-15</c:v>
                </c:pt>
                <c:pt idx="17">
                  <c:v>19-Oct-15</c:v>
                </c:pt>
                <c:pt idx="18">
                  <c:v>16-Oct-15</c:v>
                </c:pt>
                <c:pt idx="19">
                  <c:v>15-Oct-15</c:v>
                </c:pt>
                <c:pt idx="20">
                  <c:v>14-Oct-15</c:v>
                </c:pt>
                <c:pt idx="21">
                  <c:v>13-Oct-15</c:v>
                </c:pt>
                <c:pt idx="22">
                  <c:v>12-Oct-15</c:v>
                </c:pt>
                <c:pt idx="23">
                  <c:v>9-Oct-15</c:v>
                </c:pt>
                <c:pt idx="24">
                  <c:v>8-Oct-15</c:v>
                </c:pt>
                <c:pt idx="25">
                  <c:v>7-Oct-15</c:v>
                </c:pt>
                <c:pt idx="26">
                  <c:v>6-Oct-15</c:v>
                </c:pt>
                <c:pt idx="27">
                  <c:v>5-Oct-15</c:v>
                </c:pt>
                <c:pt idx="28">
                  <c:v>2-Oct-15</c:v>
                </c:pt>
                <c:pt idx="29">
                  <c:v>1-Oct-15</c:v>
                </c:pt>
                <c:pt idx="30">
                  <c:v>30-Sep-15</c:v>
                </c:pt>
                <c:pt idx="31">
                  <c:v>29-Sep-15</c:v>
                </c:pt>
                <c:pt idx="32">
                  <c:v>28-Sep-15</c:v>
                </c:pt>
                <c:pt idx="33">
                  <c:v>25-Sep-15</c:v>
                </c:pt>
                <c:pt idx="34">
                  <c:v>24-Sep-15</c:v>
                </c:pt>
                <c:pt idx="35">
                  <c:v>23-Sep-15</c:v>
                </c:pt>
                <c:pt idx="36">
                  <c:v>22-Sep-15</c:v>
                </c:pt>
                <c:pt idx="37">
                  <c:v>21-Sep-15</c:v>
                </c:pt>
                <c:pt idx="38">
                  <c:v>18-Sep-15</c:v>
                </c:pt>
                <c:pt idx="39">
                  <c:v>17-Sep-15</c:v>
                </c:pt>
                <c:pt idx="40">
                  <c:v>16-Sep-15</c:v>
                </c:pt>
                <c:pt idx="41">
                  <c:v>15-Sep-15</c:v>
                </c:pt>
                <c:pt idx="42">
                  <c:v>14-Sep-15</c:v>
                </c:pt>
                <c:pt idx="43">
                  <c:v>11-Sep-15</c:v>
                </c:pt>
                <c:pt idx="44">
                  <c:v>10-Sep-15</c:v>
                </c:pt>
                <c:pt idx="45">
                  <c:v>9-Sep-15</c:v>
                </c:pt>
                <c:pt idx="46">
                  <c:v>8-Sep-15</c:v>
                </c:pt>
                <c:pt idx="47">
                  <c:v>4-Sep-15</c:v>
                </c:pt>
                <c:pt idx="48">
                  <c:v>3-Sep-15</c:v>
                </c:pt>
                <c:pt idx="49">
                  <c:v>2-Sep-15</c:v>
                </c:pt>
                <c:pt idx="50">
                  <c:v>1-Sep-15</c:v>
                </c:pt>
                <c:pt idx="51">
                  <c:v>31-Aug-15</c:v>
                </c:pt>
                <c:pt idx="52">
                  <c:v>28-Aug-15</c:v>
                </c:pt>
                <c:pt idx="53">
                  <c:v>27-Aug-15</c:v>
                </c:pt>
                <c:pt idx="54">
                  <c:v>26-Aug-15</c:v>
                </c:pt>
                <c:pt idx="55">
                  <c:v>25-Aug-15</c:v>
                </c:pt>
                <c:pt idx="56">
                  <c:v>24-Aug-15</c:v>
                </c:pt>
                <c:pt idx="57">
                  <c:v>21-Aug-15</c:v>
                </c:pt>
                <c:pt idx="58">
                  <c:v>20-Aug-15</c:v>
                </c:pt>
                <c:pt idx="59">
                  <c:v>19-Aug-15</c:v>
                </c:pt>
                <c:pt idx="60">
                  <c:v>18-Aug-15</c:v>
                </c:pt>
                <c:pt idx="61">
                  <c:v>17-Aug-15</c:v>
                </c:pt>
                <c:pt idx="62">
                  <c:v>14-Aug-15</c:v>
                </c:pt>
                <c:pt idx="63">
                  <c:v>13-Aug-15</c:v>
                </c:pt>
                <c:pt idx="64">
                  <c:v>12-Aug-15</c:v>
                </c:pt>
                <c:pt idx="65">
                  <c:v>11-Aug-15</c:v>
                </c:pt>
                <c:pt idx="66">
                  <c:v>10-Aug-15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INTC!$Z$2:$Z$69</c:f>
              <c:numCache>
                <c:formatCode>0.00</c:formatCode>
                <c:ptCount val="68"/>
                <c:pt idx="0">
                  <c:v>33.21</c:v>
                </c:pt>
                <c:pt idx="1">
                  <c:v>33.35</c:v>
                </c:pt>
                <c:pt idx="2">
                  <c:v>33.840000000000003</c:v>
                </c:pt>
                <c:pt idx="3">
                  <c:v>34</c:v>
                </c:pt>
                <c:pt idx="4">
                  <c:v>34.15</c:v>
                </c:pt>
                <c:pt idx="6">
                  <c:v>34.31</c:v>
                </c:pt>
                <c:pt idx="7">
                  <c:v>34.11</c:v>
                </c:pt>
                <c:pt idx="8">
                  <c:v>33.86</c:v>
                </c:pt>
                <c:pt idx="9">
                  <c:v>34.03</c:v>
                </c:pt>
                <c:pt idx="10">
                  <c:v>34.71</c:v>
                </c:pt>
                <c:pt idx="11">
                  <c:v>34.47</c:v>
                </c:pt>
                <c:pt idx="12">
                  <c:v>34.590000000000003</c:v>
                </c:pt>
                <c:pt idx="13">
                  <c:v>34.9</c:v>
                </c:pt>
                <c:pt idx="14">
                  <c:v>34.4</c:v>
                </c:pt>
                <c:pt idx="15">
                  <c:v>33.369999999999997</c:v>
                </c:pt>
                <c:pt idx="16">
                  <c:v>33.44</c:v>
                </c:pt>
                <c:pt idx="17">
                  <c:v>33.590000000000003</c:v>
                </c:pt>
                <c:pt idx="18">
                  <c:v>33.04</c:v>
                </c:pt>
                <c:pt idx="19">
                  <c:v>32.75</c:v>
                </c:pt>
                <c:pt idx="20">
                  <c:v>32.799999999999997</c:v>
                </c:pt>
                <c:pt idx="21">
                  <c:v>32.04</c:v>
                </c:pt>
                <c:pt idx="22">
                  <c:v>32.21</c:v>
                </c:pt>
                <c:pt idx="23">
                  <c:v>32.14</c:v>
                </c:pt>
                <c:pt idx="24">
                  <c:v>32.520000000000003</c:v>
                </c:pt>
                <c:pt idx="25">
                  <c:v>32.32</c:v>
                </c:pt>
                <c:pt idx="26">
                  <c:v>31.74</c:v>
                </c:pt>
                <c:pt idx="27">
                  <c:v>31.21</c:v>
                </c:pt>
                <c:pt idx="28">
                  <c:v>30.51</c:v>
                </c:pt>
                <c:pt idx="29">
                  <c:v>30</c:v>
                </c:pt>
                <c:pt idx="30">
                  <c:v>30.14</c:v>
                </c:pt>
                <c:pt idx="31">
                  <c:v>29.24</c:v>
                </c:pt>
                <c:pt idx="32">
                  <c:v>28.76</c:v>
                </c:pt>
                <c:pt idx="33">
                  <c:v>28.81</c:v>
                </c:pt>
                <c:pt idx="34">
                  <c:v>28.48</c:v>
                </c:pt>
                <c:pt idx="35">
                  <c:v>28.74</c:v>
                </c:pt>
                <c:pt idx="36">
                  <c:v>28.67</c:v>
                </c:pt>
                <c:pt idx="37">
                  <c:v>29.16</c:v>
                </c:pt>
                <c:pt idx="38">
                  <c:v>29.02</c:v>
                </c:pt>
                <c:pt idx="39">
                  <c:v>29.71</c:v>
                </c:pt>
                <c:pt idx="40">
                  <c:v>29.77</c:v>
                </c:pt>
                <c:pt idx="41">
                  <c:v>29.73</c:v>
                </c:pt>
                <c:pt idx="42">
                  <c:v>29.39</c:v>
                </c:pt>
                <c:pt idx="43">
                  <c:v>29.47</c:v>
                </c:pt>
                <c:pt idx="44">
                  <c:v>29.27</c:v>
                </c:pt>
                <c:pt idx="45">
                  <c:v>29.24</c:v>
                </c:pt>
                <c:pt idx="46">
                  <c:v>29.5</c:v>
                </c:pt>
                <c:pt idx="47">
                  <c:v>28.52</c:v>
                </c:pt>
                <c:pt idx="48">
                  <c:v>29.08</c:v>
                </c:pt>
                <c:pt idx="49">
                  <c:v>28.6</c:v>
                </c:pt>
                <c:pt idx="50">
                  <c:v>27.82</c:v>
                </c:pt>
                <c:pt idx="51">
                  <c:v>28.54</c:v>
                </c:pt>
                <c:pt idx="52">
                  <c:v>28.42</c:v>
                </c:pt>
                <c:pt idx="53">
                  <c:v>27.72</c:v>
                </c:pt>
                <c:pt idx="54">
                  <c:v>27.3</c:v>
                </c:pt>
                <c:pt idx="55">
                  <c:v>25.87</c:v>
                </c:pt>
                <c:pt idx="56">
                  <c:v>26.25</c:v>
                </c:pt>
                <c:pt idx="57">
                  <c:v>26.56</c:v>
                </c:pt>
                <c:pt idx="58">
                  <c:v>27.53</c:v>
                </c:pt>
                <c:pt idx="59">
                  <c:v>28.36</c:v>
                </c:pt>
                <c:pt idx="60">
                  <c:v>28.91</c:v>
                </c:pt>
                <c:pt idx="61">
                  <c:v>29.08</c:v>
                </c:pt>
                <c:pt idx="62">
                  <c:v>29.02</c:v>
                </c:pt>
                <c:pt idx="63">
                  <c:v>28.87</c:v>
                </c:pt>
                <c:pt idx="64">
                  <c:v>29.46</c:v>
                </c:pt>
                <c:pt idx="65">
                  <c:v>28.97</c:v>
                </c:pt>
                <c:pt idx="66">
                  <c:v>29.64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03158328"/>
        <c:axId val="303156760"/>
      </c:lineChart>
      <c:catAx>
        <c:axId val="30315832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3156760"/>
        <c:crosses val="autoZero"/>
        <c:auto val="1"/>
        <c:lblAlgn val="ctr"/>
        <c:lblOffset val="100"/>
        <c:noMultiLvlLbl val="0"/>
      </c:catAx>
      <c:valAx>
        <c:axId val="303156760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31583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HES!$AA$1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HES!$W$2:$W$69</c:f>
              <c:strCache>
                <c:ptCount val="68"/>
                <c:pt idx="0">
                  <c:v>10-Nov-15</c:v>
                </c:pt>
                <c:pt idx="1">
                  <c:v>9-Nov-15</c:v>
                </c:pt>
                <c:pt idx="2">
                  <c:v>6-Nov-15</c:v>
                </c:pt>
                <c:pt idx="3">
                  <c:v>5-Nov-15</c:v>
                </c:pt>
                <c:pt idx="4">
                  <c:v>4-Nov-15</c:v>
                </c:pt>
                <c:pt idx="5">
                  <c:v>3-Nov-15</c:v>
                </c:pt>
                <c:pt idx="6">
                  <c:v>2-Nov-15</c:v>
                </c:pt>
                <c:pt idx="7">
                  <c:v>30-Oct-15</c:v>
                </c:pt>
                <c:pt idx="8">
                  <c:v>29-Oct-15</c:v>
                </c:pt>
                <c:pt idx="9">
                  <c:v>28-Oct-15</c:v>
                </c:pt>
                <c:pt idx="10">
                  <c:v>27-Oct-15</c:v>
                </c:pt>
                <c:pt idx="11">
                  <c:v>26-Oct-15</c:v>
                </c:pt>
                <c:pt idx="12">
                  <c:v>23-Oct-15</c:v>
                </c:pt>
                <c:pt idx="13">
                  <c:v>22-Oct-15</c:v>
                </c:pt>
                <c:pt idx="14">
                  <c:v>21-Oct-15</c:v>
                </c:pt>
                <c:pt idx="15">
                  <c:v>20-Oct-15</c:v>
                </c:pt>
                <c:pt idx="16">
                  <c:v>19-Oct-15</c:v>
                </c:pt>
                <c:pt idx="17">
                  <c:v>16-Oct-15</c:v>
                </c:pt>
                <c:pt idx="18">
                  <c:v>15-Oct-15</c:v>
                </c:pt>
                <c:pt idx="19">
                  <c:v>14-Oct-15</c:v>
                </c:pt>
                <c:pt idx="20">
                  <c:v>13-Oct-15</c:v>
                </c:pt>
                <c:pt idx="21">
                  <c:v>12-Oct-15</c:v>
                </c:pt>
                <c:pt idx="22">
                  <c:v>9-Oct-15</c:v>
                </c:pt>
                <c:pt idx="23">
                  <c:v>8-Oct-15</c:v>
                </c:pt>
                <c:pt idx="24">
                  <c:v>7-Oct-15</c:v>
                </c:pt>
                <c:pt idx="25">
                  <c:v>6-Oct-15</c:v>
                </c:pt>
                <c:pt idx="26">
                  <c:v>5-Oct-15</c:v>
                </c:pt>
                <c:pt idx="27">
                  <c:v>2-Oct-15</c:v>
                </c:pt>
                <c:pt idx="28">
                  <c:v>1-Oct-15</c:v>
                </c:pt>
                <c:pt idx="29">
                  <c:v>30-Sep-15</c:v>
                </c:pt>
                <c:pt idx="30">
                  <c:v>29-Sep-15</c:v>
                </c:pt>
                <c:pt idx="31">
                  <c:v>28-Sep-15</c:v>
                </c:pt>
                <c:pt idx="32">
                  <c:v>25-Sep-15</c:v>
                </c:pt>
                <c:pt idx="33">
                  <c:v>24-Sep-15</c:v>
                </c:pt>
                <c:pt idx="34">
                  <c:v>23-Sep-15</c:v>
                </c:pt>
                <c:pt idx="35">
                  <c:v>22-Sep-15</c:v>
                </c:pt>
                <c:pt idx="36">
                  <c:v>21-Sep-15</c:v>
                </c:pt>
                <c:pt idx="37">
                  <c:v>18-Sep-15</c:v>
                </c:pt>
                <c:pt idx="38">
                  <c:v>17-Sep-15</c:v>
                </c:pt>
                <c:pt idx="39">
                  <c:v>17-Sep-15</c:v>
                </c:pt>
                <c:pt idx="40">
                  <c:v>16-Sep-15</c:v>
                </c:pt>
                <c:pt idx="41">
                  <c:v>15-Sep-15</c:v>
                </c:pt>
                <c:pt idx="42">
                  <c:v>14-Sep-15</c:v>
                </c:pt>
                <c:pt idx="43">
                  <c:v>11-Sep-15</c:v>
                </c:pt>
                <c:pt idx="44">
                  <c:v>10-Sep-15</c:v>
                </c:pt>
                <c:pt idx="45">
                  <c:v>9-Sep-15</c:v>
                </c:pt>
                <c:pt idx="46">
                  <c:v>8-Sep-15</c:v>
                </c:pt>
                <c:pt idx="47">
                  <c:v>4-Sep-15</c:v>
                </c:pt>
                <c:pt idx="48">
                  <c:v>3-Sep-15</c:v>
                </c:pt>
                <c:pt idx="49">
                  <c:v>2-Sep-15</c:v>
                </c:pt>
                <c:pt idx="50">
                  <c:v>1-Sep-15</c:v>
                </c:pt>
                <c:pt idx="51">
                  <c:v>31-Aug-15</c:v>
                </c:pt>
                <c:pt idx="52">
                  <c:v>28-Aug-15</c:v>
                </c:pt>
                <c:pt idx="53">
                  <c:v>27-Aug-15</c:v>
                </c:pt>
                <c:pt idx="54">
                  <c:v>26-Aug-15</c:v>
                </c:pt>
                <c:pt idx="55">
                  <c:v>25-Aug-15</c:v>
                </c:pt>
                <c:pt idx="56">
                  <c:v>24-Aug-15</c:v>
                </c:pt>
                <c:pt idx="57">
                  <c:v>21-Aug-15</c:v>
                </c:pt>
                <c:pt idx="58">
                  <c:v>20-Aug-15</c:v>
                </c:pt>
                <c:pt idx="59">
                  <c:v>19-Aug-15</c:v>
                </c:pt>
                <c:pt idx="60">
                  <c:v>18-Aug-15</c:v>
                </c:pt>
                <c:pt idx="61">
                  <c:v>17-Aug-15</c:v>
                </c:pt>
                <c:pt idx="62">
                  <c:v>14-Aug-15</c:v>
                </c:pt>
                <c:pt idx="63">
                  <c:v>13-Aug-15</c:v>
                </c:pt>
                <c:pt idx="64">
                  <c:v>12-Aug-15</c:v>
                </c:pt>
                <c:pt idx="65">
                  <c:v>11-Aug-15</c:v>
                </c:pt>
                <c:pt idx="66">
                  <c:v>10-Aug-15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HES!$AA$2:$AA$69</c:f>
              <c:numCache>
                <c:formatCode>0.00</c:formatCode>
                <c:ptCount val="68"/>
                <c:pt idx="0">
                  <c:v>62.79</c:v>
                </c:pt>
                <c:pt idx="1">
                  <c:v>61.98</c:v>
                </c:pt>
                <c:pt idx="2">
                  <c:v>62.76</c:v>
                </c:pt>
                <c:pt idx="3">
                  <c:v>62.19</c:v>
                </c:pt>
                <c:pt idx="4">
                  <c:v>60.42</c:v>
                </c:pt>
                <c:pt idx="5">
                  <c:v>60.15</c:v>
                </c:pt>
                <c:pt idx="6">
                  <c:v>57.62</c:v>
                </c:pt>
                <c:pt idx="7">
                  <c:v>56.21</c:v>
                </c:pt>
                <c:pt idx="8">
                  <c:v>56.14</c:v>
                </c:pt>
                <c:pt idx="9">
                  <c:v>57.07</c:v>
                </c:pt>
                <c:pt idx="10">
                  <c:v>56.93</c:v>
                </c:pt>
                <c:pt idx="11">
                  <c:v>58.71</c:v>
                </c:pt>
                <c:pt idx="12">
                  <c:v>60.87</c:v>
                </c:pt>
                <c:pt idx="13">
                  <c:v>61.13</c:v>
                </c:pt>
                <c:pt idx="14">
                  <c:v>59.08</c:v>
                </c:pt>
                <c:pt idx="15">
                  <c:v>60.35</c:v>
                </c:pt>
                <c:pt idx="16">
                  <c:v>59.82</c:v>
                </c:pt>
                <c:pt idx="17">
                  <c:v>61.03</c:v>
                </c:pt>
                <c:pt idx="18">
                  <c:v>61.42</c:v>
                </c:pt>
                <c:pt idx="19">
                  <c:v>60.21</c:v>
                </c:pt>
                <c:pt idx="20">
                  <c:v>60.28</c:v>
                </c:pt>
                <c:pt idx="21">
                  <c:v>60.13</c:v>
                </c:pt>
                <c:pt idx="22">
                  <c:v>61.91</c:v>
                </c:pt>
                <c:pt idx="23">
                  <c:v>62.57</c:v>
                </c:pt>
                <c:pt idx="24">
                  <c:v>59.98</c:v>
                </c:pt>
                <c:pt idx="25">
                  <c:v>58.78</c:v>
                </c:pt>
                <c:pt idx="26">
                  <c:v>55.88</c:v>
                </c:pt>
                <c:pt idx="27">
                  <c:v>53.69</c:v>
                </c:pt>
                <c:pt idx="28">
                  <c:v>50.75</c:v>
                </c:pt>
                <c:pt idx="29">
                  <c:v>50.06</c:v>
                </c:pt>
                <c:pt idx="30">
                  <c:v>48.28</c:v>
                </c:pt>
                <c:pt idx="31">
                  <c:v>48.26</c:v>
                </c:pt>
                <c:pt idx="32">
                  <c:v>50.27</c:v>
                </c:pt>
                <c:pt idx="33">
                  <c:v>50.05</c:v>
                </c:pt>
                <c:pt idx="34">
                  <c:v>50.07</c:v>
                </c:pt>
                <c:pt idx="35">
                  <c:v>51.15</c:v>
                </c:pt>
                <c:pt idx="36">
                  <c:v>52.3</c:v>
                </c:pt>
                <c:pt idx="37">
                  <c:v>52.43</c:v>
                </c:pt>
                <c:pt idx="38">
                  <c:v>54.6</c:v>
                </c:pt>
                <c:pt idx="40">
                  <c:v>54.69</c:v>
                </c:pt>
                <c:pt idx="41">
                  <c:v>52.79</c:v>
                </c:pt>
                <c:pt idx="42">
                  <c:v>51.98</c:v>
                </c:pt>
                <c:pt idx="43">
                  <c:v>52.5</c:v>
                </c:pt>
                <c:pt idx="44">
                  <c:v>54.1</c:v>
                </c:pt>
                <c:pt idx="45">
                  <c:v>54.92</c:v>
                </c:pt>
                <c:pt idx="46">
                  <c:v>56.53</c:v>
                </c:pt>
                <c:pt idx="47">
                  <c:v>56.35</c:v>
                </c:pt>
                <c:pt idx="48">
                  <c:v>57.4</c:v>
                </c:pt>
                <c:pt idx="49">
                  <c:v>57.51</c:v>
                </c:pt>
                <c:pt idx="50">
                  <c:v>57.07</c:v>
                </c:pt>
                <c:pt idx="51">
                  <c:v>59.45</c:v>
                </c:pt>
                <c:pt idx="52">
                  <c:v>57.46</c:v>
                </c:pt>
                <c:pt idx="53">
                  <c:v>55.76</c:v>
                </c:pt>
                <c:pt idx="54">
                  <c:v>51.22</c:v>
                </c:pt>
                <c:pt idx="55">
                  <c:v>49.94</c:v>
                </c:pt>
                <c:pt idx="56">
                  <c:v>50.98</c:v>
                </c:pt>
                <c:pt idx="57">
                  <c:v>54.99</c:v>
                </c:pt>
                <c:pt idx="58">
                  <c:v>55.74</c:v>
                </c:pt>
                <c:pt idx="59">
                  <c:v>56.73</c:v>
                </c:pt>
                <c:pt idx="60">
                  <c:v>59.21</c:v>
                </c:pt>
                <c:pt idx="61">
                  <c:v>58.78</c:v>
                </c:pt>
                <c:pt idx="62">
                  <c:v>59.08</c:v>
                </c:pt>
                <c:pt idx="63">
                  <c:v>58.79</c:v>
                </c:pt>
                <c:pt idx="64">
                  <c:v>59.42</c:v>
                </c:pt>
                <c:pt idx="65">
                  <c:v>57.89</c:v>
                </c:pt>
                <c:pt idx="66">
                  <c:v>58.44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03160288"/>
        <c:axId val="358871376"/>
      </c:lineChart>
      <c:catAx>
        <c:axId val="30316028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8871376"/>
        <c:crosses val="autoZero"/>
        <c:auto val="1"/>
        <c:lblAlgn val="ctr"/>
        <c:lblOffset val="100"/>
        <c:noMultiLvlLbl val="0"/>
      </c:catAx>
      <c:valAx>
        <c:axId val="358871376"/>
        <c:scaling>
          <c:orientation val="minMax"/>
          <c:min val="4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31602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9660411081322611E-2"/>
          <c:y val="0.18300925925925926"/>
          <c:w val="0.93749931392624175"/>
          <c:h val="0.60801691455234763"/>
        </c:manualLayout>
      </c:layout>
      <c:lineChart>
        <c:grouping val="standard"/>
        <c:varyColors val="0"/>
        <c:ser>
          <c:idx val="0"/>
          <c:order val="0"/>
          <c:tx>
            <c:strRef>
              <c:f>UNP!$AA$1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UNP!$W$2:$W$69</c:f>
              <c:strCache>
                <c:ptCount val="68"/>
                <c:pt idx="0">
                  <c:v>10-Nov-15</c:v>
                </c:pt>
                <c:pt idx="1">
                  <c:v>9-Nov-15</c:v>
                </c:pt>
                <c:pt idx="2">
                  <c:v>6-Nov-15</c:v>
                </c:pt>
                <c:pt idx="3">
                  <c:v>5-Nov-15</c:v>
                </c:pt>
                <c:pt idx="4">
                  <c:v>4-Nov-15</c:v>
                </c:pt>
                <c:pt idx="5">
                  <c:v>3-Nov-15</c:v>
                </c:pt>
                <c:pt idx="6">
                  <c:v>2-Nov-15</c:v>
                </c:pt>
                <c:pt idx="7">
                  <c:v>30-Oct-15</c:v>
                </c:pt>
                <c:pt idx="8">
                  <c:v>29-Oct-15</c:v>
                </c:pt>
                <c:pt idx="9">
                  <c:v>28-Oct-15</c:v>
                </c:pt>
                <c:pt idx="10">
                  <c:v>27-Oct-15</c:v>
                </c:pt>
                <c:pt idx="11">
                  <c:v>26-Oct-15</c:v>
                </c:pt>
                <c:pt idx="12">
                  <c:v>23-Oct-15</c:v>
                </c:pt>
                <c:pt idx="13">
                  <c:v>22-Oct-15</c:v>
                </c:pt>
                <c:pt idx="14">
                  <c:v>21-Oct-15</c:v>
                </c:pt>
                <c:pt idx="15">
                  <c:v>20-Oct-15</c:v>
                </c:pt>
                <c:pt idx="16">
                  <c:v>19-Oct-15</c:v>
                </c:pt>
                <c:pt idx="17">
                  <c:v>16-Oct-15</c:v>
                </c:pt>
                <c:pt idx="18">
                  <c:v>15-Oct-15</c:v>
                </c:pt>
                <c:pt idx="19">
                  <c:v>42291.00</c:v>
                </c:pt>
                <c:pt idx="20">
                  <c:v>13-Oct-15</c:v>
                </c:pt>
                <c:pt idx="21">
                  <c:v>12-Oct-15</c:v>
                </c:pt>
                <c:pt idx="22">
                  <c:v>9-Oct-15</c:v>
                </c:pt>
                <c:pt idx="23">
                  <c:v>8-Oct-15</c:v>
                </c:pt>
                <c:pt idx="24">
                  <c:v>7-Oct-15</c:v>
                </c:pt>
                <c:pt idx="25">
                  <c:v>6-Oct-15</c:v>
                </c:pt>
                <c:pt idx="26">
                  <c:v>5-Oct-15</c:v>
                </c:pt>
                <c:pt idx="27">
                  <c:v>2-Oct-15</c:v>
                </c:pt>
                <c:pt idx="28">
                  <c:v>1-Oct-15</c:v>
                </c:pt>
                <c:pt idx="29">
                  <c:v>30-Sep-15</c:v>
                </c:pt>
                <c:pt idx="30">
                  <c:v>29-Sep-15</c:v>
                </c:pt>
                <c:pt idx="31">
                  <c:v>28-Sep-15</c:v>
                </c:pt>
                <c:pt idx="32">
                  <c:v>25-Sep-15</c:v>
                </c:pt>
                <c:pt idx="33">
                  <c:v>24-Sep-15</c:v>
                </c:pt>
                <c:pt idx="34">
                  <c:v>23-Sep-15</c:v>
                </c:pt>
                <c:pt idx="35">
                  <c:v>22-Sep-15</c:v>
                </c:pt>
                <c:pt idx="36">
                  <c:v>21-Sep-15</c:v>
                </c:pt>
                <c:pt idx="37">
                  <c:v>18-Sep-15</c:v>
                </c:pt>
                <c:pt idx="38">
                  <c:v>17-Sep-15</c:v>
                </c:pt>
                <c:pt idx="39">
                  <c:v>16-Sep-15</c:v>
                </c:pt>
                <c:pt idx="40">
                  <c:v>15-Sep-15</c:v>
                </c:pt>
                <c:pt idx="41">
                  <c:v>14-Sep-15</c:v>
                </c:pt>
                <c:pt idx="42">
                  <c:v>11-Sep-15</c:v>
                </c:pt>
                <c:pt idx="43">
                  <c:v>10-Sep-15</c:v>
                </c:pt>
                <c:pt idx="44">
                  <c:v>9-Sep-15</c:v>
                </c:pt>
                <c:pt idx="45">
                  <c:v>8-Sep-15</c:v>
                </c:pt>
                <c:pt idx="46">
                  <c:v>4-Sep-15</c:v>
                </c:pt>
                <c:pt idx="47">
                  <c:v>3-Sep-15</c:v>
                </c:pt>
                <c:pt idx="48">
                  <c:v>2-Sep-15</c:v>
                </c:pt>
                <c:pt idx="49">
                  <c:v>1-Sep-15</c:v>
                </c:pt>
                <c:pt idx="50">
                  <c:v>31-Aug-15</c:v>
                </c:pt>
                <c:pt idx="51">
                  <c:v>28-Aug-15</c:v>
                </c:pt>
                <c:pt idx="52">
                  <c:v>27-Aug-15</c:v>
                </c:pt>
                <c:pt idx="53">
                  <c:v>27-Aug-15</c:v>
                </c:pt>
                <c:pt idx="54">
                  <c:v>26-Aug-15</c:v>
                </c:pt>
                <c:pt idx="55">
                  <c:v>25-Aug-15</c:v>
                </c:pt>
                <c:pt idx="56">
                  <c:v>24-Aug-15</c:v>
                </c:pt>
                <c:pt idx="57">
                  <c:v>21-Aug-15</c:v>
                </c:pt>
                <c:pt idx="58">
                  <c:v>20-Aug-15</c:v>
                </c:pt>
                <c:pt idx="59">
                  <c:v>19-Aug-15</c:v>
                </c:pt>
                <c:pt idx="60">
                  <c:v>18-Aug-15</c:v>
                </c:pt>
                <c:pt idx="61">
                  <c:v>17-Aug-15</c:v>
                </c:pt>
                <c:pt idx="62">
                  <c:v>14-Aug-15</c:v>
                </c:pt>
                <c:pt idx="63">
                  <c:v>13-Aug-15</c:v>
                </c:pt>
                <c:pt idx="64">
                  <c:v>12-Aug-15</c:v>
                </c:pt>
                <c:pt idx="65">
                  <c:v>11-Aug-15</c:v>
                </c:pt>
                <c:pt idx="66">
                  <c:v>10-Aug-15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UNP!$AA$2:$AA$69</c:f>
              <c:numCache>
                <c:formatCode>General</c:formatCode>
                <c:ptCount val="68"/>
                <c:pt idx="0">
                  <c:v>84.84</c:v>
                </c:pt>
                <c:pt idx="1">
                  <c:v>86.17</c:v>
                </c:pt>
                <c:pt idx="2">
                  <c:v>85.98</c:v>
                </c:pt>
                <c:pt idx="3">
                  <c:v>87.21</c:v>
                </c:pt>
                <c:pt idx="4">
                  <c:v>88.19</c:v>
                </c:pt>
                <c:pt idx="5">
                  <c:v>88.7</c:v>
                </c:pt>
                <c:pt idx="6">
                  <c:v>89.1</c:v>
                </c:pt>
                <c:pt idx="7">
                  <c:v>89.35</c:v>
                </c:pt>
                <c:pt idx="8">
                  <c:v>90.52</c:v>
                </c:pt>
                <c:pt idx="9">
                  <c:v>90.1</c:v>
                </c:pt>
                <c:pt idx="10">
                  <c:v>90.24</c:v>
                </c:pt>
                <c:pt idx="11">
                  <c:v>95.17</c:v>
                </c:pt>
                <c:pt idx="12">
                  <c:v>96.92</c:v>
                </c:pt>
                <c:pt idx="13">
                  <c:v>97.01</c:v>
                </c:pt>
                <c:pt idx="14">
                  <c:v>93.41</c:v>
                </c:pt>
                <c:pt idx="15">
                  <c:v>93.74</c:v>
                </c:pt>
                <c:pt idx="16">
                  <c:v>92.71</c:v>
                </c:pt>
                <c:pt idx="17">
                  <c:v>92.94</c:v>
                </c:pt>
                <c:pt idx="18">
                  <c:v>94.26</c:v>
                </c:pt>
                <c:pt idx="19">
                  <c:v>92.91</c:v>
                </c:pt>
                <c:pt idx="20">
                  <c:v>93.8</c:v>
                </c:pt>
                <c:pt idx="21">
                  <c:v>95.26</c:v>
                </c:pt>
                <c:pt idx="22">
                  <c:v>97.04</c:v>
                </c:pt>
                <c:pt idx="23">
                  <c:v>97.05</c:v>
                </c:pt>
                <c:pt idx="24">
                  <c:v>95.11</c:v>
                </c:pt>
                <c:pt idx="25">
                  <c:v>93.39</c:v>
                </c:pt>
                <c:pt idx="26">
                  <c:v>93.71</c:v>
                </c:pt>
                <c:pt idx="27">
                  <c:v>91.9</c:v>
                </c:pt>
                <c:pt idx="28">
                  <c:v>90.4</c:v>
                </c:pt>
                <c:pt idx="29">
                  <c:v>88.41</c:v>
                </c:pt>
                <c:pt idx="30">
                  <c:v>86.55</c:v>
                </c:pt>
                <c:pt idx="31">
                  <c:v>84.97</c:v>
                </c:pt>
                <c:pt idx="32">
                  <c:v>86.59</c:v>
                </c:pt>
                <c:pt idx="33">
                  <c:v>84.83</c:v>
                </c:pt>
                <c:pt idx="34">
                  <c:v>85.68</c:v>
                </c:pt>
                <c:pt idx="35">
                  <c:v>86.67</c:v>
                </c:pt>
                <c:pt idx="36">
                  <c:v>88.25</c:v>
                </c:pt>
                <c:pt idx="37">
                  <c:v>87.78</c:v>
                </c:pt>
                <c:pt idx="38">
                  <c:v>89.72</c:v>
                </c:pt>
                <c:pt idx="39">
                  <c:v>89.79</c:v>
                </c:pt>
                <c:pt idx="40">
                  <c:v>87.98</c:v>
                </c:pt>
                <c:pt idx="41">
                  <c:v>85.73</c:v>
                </c:pt>
                <c:pt idx="42">
                  <c:v>86.12</c:v>
                </c:pt>
                <c:pt idx="43">
                  <c:v>87.1</c:v>
                </c:pt>
                <c:pt idx="44">
                  <c:v>86.95</c:v>
                </c:pt>
                <c:pt idx="45">
                  <c:v>87.86</c:v>
                </c:pt>
                <c:pt idx="46">
                  <c:v>84.78</c:v>
                </c:pt>
                <c:pt idx="47">
                  <c:v>85.7</c:v>
                </c:pt>
                <c:pt idx="48">
                  <c:v>85.11</c:v>
                </c:pt>
                <c:pt idx="49">
                  <c:v>83.38</c:v>
                </c:pt>
                <c:pt idx="50">
                  <c:v>85.74</c:v>
                </c:pt>
                <c:pt idx="51">
                  <c:v>86.89</c:v>
                </c:pt>
                <c:pt idx="52">
                  <c:v>86.28</c:v>
                </c:pt>
                <c:pt idx="54">
                  <c:v>83.55</c:v>
                </c:pt>
                <c:pt idx="55">
                  <c:v>80.56</c:v>
                </c:pt>
                <c:pt idx="56">
                  <c:v>82.66</c:v>
                </c:pt>
                <c:pt idx="57">
                  <c:v>86.45</c:v>
                </c:pt>
                <c:pt idx="58">
                  <c:v>89.32</c:v>
                </c:pt>
                <c:pt idx="59">
                  <c:v>92.16</c:v>
                </c:pt>
                <c:pt idx="60">
                  <c:v>92.78</c:v>
                </c:pt>
                <c:pt idx="61">
                  <c:v>92.74</c:v>
                </c:pt>
                <c:pt idx="62">
                  <c:v>92.74</c:v>
                </c:pt>
                <c:pt idx="63">
                  <c:v>92.7</c:v>
                </c:pt>
                <c:pt idx="64">
                  <c:v>92.82</c:v>
                </c:pt>
                <c:pt idx="65">
                  <c:v>92.31</c:v>
                </c:pt>
                <c:pt idx="66">
                  <c:v>93.48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8873336"/>
        <c:axId val="358871768"/>
      </c:lineChart>
      <c:catAx>
        <c:axId val="35887333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8871768"/>
        <c:crosses val="autoZero"/>
        <c:auto val="1"/>
        <c:lblAlgn val="ctr"/>
        <c:lblOffset val="100"/>
        <c:noMultiLvlLbl val="0"/>
      </c:catAx>
      <c:valAx>
        <c:axId val="358871768"/>
        <c:scaling>
          <c:orientation val="minMax"/>
          <c:max val="104"/>
          <c:min val="78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88733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AA!$AA$1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AA!$W$2:$W$68</c:f>
              <c:numCache>
                <c:formatCode>d\-mmm\-yy</c:formatCode>
                <c:ptCount val="67"/>
                <c:pt idx="0">
                  <c:v>42318</c:v>
                </c:pt>
                <c:pt idx="1">
                  <c:v>42317</c:v>
                </c:pt>
                <c:pt idx="2">
                  <c:v>42314</c:v>
                </c:pt>
                <c:pt idx="3">
                  <c:v>42313</c:v>
                </c:pt>
                <c:pt idx="4">
                  <c:v>42312</c:v>
                </c:pt>
                <c:pt idx="5">
                  <c:v>42312</c:v>
                </c:pt>
                <c:pt idx="6">
                  <c:v>42311</c:v>
                </c:pt>
                <c:pt idx="7">
                  <c:v>42310</c:v>
                </c:pt>
                <c:pt idx="8">
                  <c:v>42307</c:v>
                </c:pt>
                <c:pt idx="9">
                  <c:v>42306</c:v>
                </c:pt>
                <c:pt idx="10">
                  <c:v>42305</c:v>
                </c:pt>
                <c:pt idx="11">
                  <c:v>42304</c:v>
                </c:pt>
                <c:pt idx="12">
                  <c:v>42303</c:v>
                </c:pt>
                <c:pt idx="13">
                  <c:v>42300</c:v>
                </c:pt>
                <c:pt idx="14">
                  <c:v>42299</c:v>
                </c:pt>
                <c:pt idx="15">
                  <c:v>42298</c:v>
                </c:pt>
                <c:pt idx="16">
                  <c:v>42297</c:v>
                </c:pt>
                <c:pt idx="17">
                  <c:v>42296</c:v>
                </c:pt>
                <c:pt idx="18">
                  <c:v>42293</c:v>
                </c:pt>
                <c:pt idx="19">
                  <c:v>42292</c:v>
                </c:pt>
                <c:pt idx="20">
                  <c:v>42291</c:v>
                </c:pt>
                <c:pt idx="21">
                  <c:v>42290</c:v>
                </c:pt>
                <c:pt idx="22">
                  <c:v>42289</c:v>
                </c:pt>
                <c:pt idx="23">
                  <c:v>42286</c:v>
                </c:pt>
                <c:pt idx="24">
                  <c:v>42285</c:v>
                </c:pt>
                <c:pt idx="25">
                  <c:v>42284</c:v>
                </c:pt>
                <c:pt idx="26">
                  <c:v>42283</c:v>
                </c:pt>
                <c:pt idx="27">
                  <c:v>42282</c:v>
                </c:pt>
                <c:pt idx="28">
                  <c:v>42279</c:v>
                </c:pt>
                <c:pt idx="29">
                  <c:v>42278</c:v>
                </c:pt>
                <c:pt idx="30">
                  <c:v>42277</c:v>
                </c:pt>
                <c:pt idx="31">
                  <c:v>42276</c:v>
                </c:pt>
                <c:pt idx="32">
                  <c:v>42275</c:v>
                </c:pt>
                <c:pt idx="33">
                  <c:v>42272</c:v>
                </c:pt>
                <c:pt idx="34">
                  <c:v>42271</c:v>
                </c:pt>
                <c:pt idx="35">
                  <c:v>42270</c:v>
                </c:pt>
                <c:pt idx="36">
                  <c:v>42269</c:v>
                </c:pt>
                <c:pt idx="37">
                  <c:v>42268</c:v>
                </c:pt>
                <c:pt idx="38">
                  <c:v>42265</c:v>
                </c:pt>
                <c:pt idx="39">
                  <c:v>42264</c:v>
                </c:pt>
                <c:pt idx="40">
                  <c:v>42263</c:v>
                </c:pt>
                <c:pt idx="41">
                  <c:v>42262</c:v>
                </c:pt>
                <c:pt idx="42">
                  <c:v>42261</c:v>
                </c:pt>
                <c:pt idx="43">
                  <c:v>42258</c:v>
                </c:pt>
                <c:pt idx="44">
                  <c:v>42257</c:v>
                </c:pt>
                <c:pt idx="45">
                  <c:v>42256</c:v>
                </c:pt>
                <c:pt idx="46">
                  <c:v>42255</c:v>
                </c:pt>
                <c:pt idx="47">
                  <c:v>42251</c:v>
                </c:pt>
                <c:pt idx="48">
                  <c:v>42250</c:v>
                </c:pt>
                <c:pt idx="49">
                  <c:v>42249</c:v>
                </c:pt>
                <c:pt idx="50">
                  <c:v>42248</c:v>
                </c:pt>
                <c:pt idx="51">
                  <c:v>42247</c:v>
                </c:pt>
                <c:pt idx="52">
                  <c:v>42244</c:v>
                </c:pt>
                <c:pt idx="53">
                  <c:v>42243</c:v>
                </c:pt>
                <c:pt idx="54">
                  <c:v>42242</c:v>
                </c:pt>
                <c:pt idx="55">
                  <c:v>42241</c:v>
                </c:pt>
                <c:pt idx="56">
                  <c:v>42240</c:v>
                </c:pt>
                <c:pt idx="57">
                  <c:v>42237</c:v>
                </c:pt>
                <c:pt idx="58">
                  <c:v>42236</c:v>
                </c:pt>
                <c:pt idx="59">
                  <c:v>42235</c:v>
                </c:pt>
                <c:pt idx="60">
                  <c:v>42234</c:v>
                </c:pt>
                <c:pt idx="61">
                  <c:v>42233</c:v>
                </c:pt>
                <c:pt idx="62">
                  <c:v>42230</c:v>
                </c:pt>
                <c:pt idx="63">
                  <c:v>42229</c:v>
                </c:pt>
                <c:pt idx="64">
                  <c:v>42228</c:v>
                </c:pt>
                <c:pt idx="65">
                  <c:v>42227</c:v>
                </c:pt>
                <c:pt idx="66">
                  <c:v>42226</c:v>
                </c:pt>
              </c:numCache>
            </c:numRef>
          </c:cat>
          <c:val>
            <c:numRef>
              <c:f>AA!$AA$2:$AA$68</c:f>
              <c:numCache>
                <c:formatCode>General</c:formatCode>
                <c:ptCount val="67"/>
                <c:pt idx="0">
                  <c:v>8.35</c:v>
                </c:pt>
                <c:pt idx="1">
                  <c:v>8.61</c:v>
                </c:pt>
                <c:pt idx="2">
                  <c:v>9.09</c:v>
                </c:pt>
                <c:pt idx="3">
                  <c:v>9.1999999999999993</c:v>
                </c:pt>
                <c:pt idx="4">
                  <c:v>9.3800000000000008</c:v>
                </c:pt>
                <c:pt idx="6">
                  <c:v>9.3800000000000008</c:v>
                </c:pt>
                <c:pt idx="7">
                  <c:v>9.17</c:v>
                </c:pt>
                <c:pt idx="8">
                  <c:v>8.93</c:v>
                </c:pt>
                <c:pt idx="9">
                  <c:v>8.9499999999999993</c:v>
                </c:pt>
                <c:pt idx="10">
                  <c:v>8.99</c:v>
                </c:pt>
                <c:pt idx="11">
                  <c:v>8.73</c:v>
                </c:pt>
                <c:pt idx="12">
                  <c:v>8.77</c:v>
                </c:pt>
                <c:pt idx="13">
                  <c:v>9.14</c:v>
                </c:pt>
                <c:pt idx="14">
                  <c:v>9.09</c:v>
                </c:pt>
                <c:pt idx="15">
                  <c:v>9.11</c:v>
                </c:pt>
                <c:pt idx="16">
                  <c:v>9.41</c:v>
                </c:pt>
                <c:pt idx="17">
                  <c:v>9.42</c:v>
                </c:pt>
                <c:pt idx="18">
                  <c:v>9.5500000000000007</c:v>
                </c:pt>
                <c:pt idx="19">
                  <c:v>9.6999999999999993</c:v>
                </c:pt>
                <c:pt idx="20">
                  <c:v>9.9499999999999993</c:v>
                </c:pt>
                <c:pt idx="21">
                  <c:v>10.029999999999999</c:v>
                </c:pt>
                <c:pt idx="22">
                  <c:v>10.08</c:v>
                </c:pt>
                <c:pt idx="23">
                  <c:v>10.26</c:v>
                </c:pt>
                <c:pt idx="24">
                  <c:v>11.01</c:v>
                </c:pt>
                <c:pt idx="25">
                  <c:v>10.94</c:v>
                </c:pt>
                <c:pt idx="26">
                  <c:v>10.98</c:v>
                </c:pt>
                <c:pt idx="27">
                  <c:v>10.41</c:v>
                </c:pt>
                <c:pt idx="28">
                  <c:v>9.52</c:v>
                </c:pt>
                <c:pt idx="29">
                  <c:v>9.26</c:v>
                </c:pt>
                <c:pt idx="30">
                  <c:v>9.66</c:v>
                </c:pt>
                <c:pt idx="31">
                  <c:v>9.4499999999999993</c:v>
                </c:pt>
                <c:pt idx="32">
                  <c:v>9.59</c:v>
                </c:pt>
                <c:pt idx="33">
                  <c:v>9.07</c:v>
                </c:pt>
                <c:pt idx="34">
                  <c:v>9.18</c:v>
                </c:pt>
                <c:pt idx="35">
                  <c:v>9.1999999999999993</c:v>
                </c:pt>
                <c:pt idx="36">
                  <c:v>9.5</c:v>
                </c:pt>
                <c:pt idx="37">
                  <c:v>9.9</c:v>
                </c:pt>
                <c:pt idx="38">
                  <c:v>9.9700000000000006</c:v>
                </c:pt>
                <c:pt idx="39">
                  <c:v>9.9499999999999993</c:v>
                </c:pt>
                <c:pt idx="40">
                  <c:v>9.86</c:v>
                </c:pt>
                <c:pt idx="41">
                  <c:v>9.6300000000000008</c:v>
                </c:pt>
                <c:pt idx="42">
                  <c:v>9.3800000000000008</c:v>
                </c:pt>
                <c:pt idx="43">
                  <c:v>9.65</c:v>
                </c:pt>
                <c:pt idx="44">
                  <c:v>9.6300000000000008</c:v>
                </c:pt>
                <c:pt idx="45">
                  <c:v>9.57</c:v>
                </c:pt>
                <c:pt idx="46">
                  <c:v>9.7200000000000006</c:v>
                </c:pt>
                <c:pt idx="47">
                  <c:v>9.49</c:v>
                </c:pt>
                <c:pt idx="48">
                  <c:v>9.57</c:v>
                </c:pt>
                <c:pt idx="49">
                  <c:v>9.32</c:v>
                </c:pt>
                <c:pt idx="50">
                  <c:v>9.2200000000000006</c:v>
                </c:pt>
                <c:pt idx="51">
                  <c:v>9.4499999999999993</c:v>
                </c:pt>
                <c:pt idx="52">
                  <c:v>9.41</c:v>
                </c:pt>
                <c:pt idx="53">
                  <c:v>8.86</c:v>
                </c:pt>
                <c:pt idx="54">
                  <c:v>8.26</c:v>
                </c:pt>
                <c:pt idx="55">
                  <c:v>8.11</c:v>
                </c:pt>
                <c:pt idx="56">
                  <c:v>8.1999999999999993</c:v>
                </c:pt>
                <c:pt idx="57">
                  <c:v>8.73</c:v>
                </c:pt>
                <c:pt idx="58">
                  <c:v>9.0299999999999994</c:v>
                </c:pt>
                <c:pt idx="59">
                  <c:v>9.11</c:v>
                </c:pt>
                <c:pt idx="60">
                  <c:v>9.27</c:v>
                </c:pt>
                <c:pt idx="61">
                  <c:v>9.43</c:v>
                </c:pt>
                <c:pt idx="62">
                  <c:v>9.41</c:v>
                </c:pt>
                <c:pt idx="63">
                  <c:v>9.31</c:v>
                </c:pt>
                <c:pt idx="64">
                  <c:v>9.51</c:v>
                </c:pt>
                <c:pt idx="65">
                  <c:v>9.48</c:v>
                </c:pt>
                <c:pt idx="66">
                  <c:v>10.08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8874120"/>
        <c:axId val="358874512"/>
      </c:lineChart>
      <c:dateAx>
        <c:axId val="35887412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8874512"/>
        <c:crosses val="autoZero"/>
        <c:auto val="1"/>
        <c:lblOffset val="100"/>
        <c:baseTimeUnit val="days"/>
      </c:dateAx>
      <c:valAx>
        <c:axId val="358874512"/>
        <c:scaling>
          <c:orientation val="minMax"/>
          <c:min val="8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88741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KATE!$AA$1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rgbClr val="FF0000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KATE!$W$2:$W$68</c:f>
              <c:strCache>
                <c:ptCount val="67"/>
                <c:pt idx="0">
                  <c:v>10-Nov-15</c:v>
                </c:pt>
                <c:pt idx="1">
                  <c:v>9-Nov-15</c:v>
                </c:pt>
                <c:pt idx="2">
                  <c:v>6-Nov-15</c:v>
                </c:pt>
                <c:pt idx="3">
                  <c:v>5-Nov-15</c:v>
                </c:pt>
                <c:pt idx="4">
                  <c:v>4-Nov-15</c:v>
                </c:pt>
                <c:pt idx="5">
                  <c:v>3-Nov-15</c:v>
                </c:pt>
                <c:pt idx="6">
                  <c:v>2-Nov-15</c:v>
                </c:pt>
                <c:pt idx="7">
                  <c:v>30-Oct-15</c:v>
                </c:pt>
                <c:pt idx="8">
                  <c:v>29-Oct-15</c:v>
                </c:pt>
                <c:pt idx="9">
                  <c:v>28-Oct-15</c:v>
                </c:pt>
                <c:pt idx="10">
                  <c:v>27-Oct-15</c:v>
                </c:pt>
                <c:pt idx="11">
                  <c:v>26-Oct-15</c:v>
                </c:pt>
                <c:pt idx="12">
                  <c:v>23-Oct-15</c:v>
                </c:pt>
                <c:pt idx="13">
                  <c:v>22-Oct-15</c:v>
                </c:pt>
                <c:pt idx="14">
                  <c:v>21-Oct-15</c:v>
                </c:pt>
                <c:pt idx="15">
                  <c:v>20-Oct-15</c:v>
                </c:pt>
                <c:pt idx="16">
                  <c:v>19-Oct-15</c:v>
                </c:pt>
                <c:pt idx="17">
                  <c:v>16-Oct-15</c:v>
                </c:pt>
                <c:pt idx="18">
                  <c:v>15-Oct-15</c:v>
                </c:pt>
                <c:pt idx="19">
                  <c:v>14-Oct-15</c:v>
                </c:pt>
                <c:pt idx="20">
                  <c:v>13-Oct-15</c:v>
                </c:pt>
                <c:pt idx="21">
                  <c:v>12-Oct-15</c:v>
                </c:pt>
                <c:pt idx="22">
                  <c:v>9-Oct-15</c:v>
                </c:pt>
                <c:pt idx="23">
                  <c:v>8-Oct-15</c:v>
                </c:pt>
                <c:pt idx="24">
                  <c:v>7-Oct-15</c:v>
                </c:pt>
                <c:pt idx="25">
                  <c:v>6-Oct-15</c:v>
                </c:pt>
                <c:pt idx="26">
                  <c:v>5-Oct-15</c:v>
                </c:pt>
                <c:pt idx="27">
                  <c:v>2-Oct-15</c:v>
                </c:pt>
                <c:pt idx="28">
                  <c:v>1-Oct-15</c:v>
                </c:pt>
                <c:pt idx="29">
                  <c:v>30-Sep-15</c:v>
                </c:pt>
                <c:pt idx="30">
                  <c:v>29-Sep-15</c:v>
                </c:pt>
                <c:pt idx="31">
                  <c:v>28-Sep-15</c:v>
                </c:pt>
                <c:pt idx="32">
                  <c:v>25-Sep-15</c:v>
                </c:pt>
                <c:pt idx="33">
                  <c:v>24-Sep-15</c:v>
                </c:pt>
                <c:pt idx="34">
                  <c:v>23-Sep-15</c:v>
                </c:pt>
                <c:pt idx="35">
                  <c:v>22-Sep-15</c:v>
                </c:pt>
                <c:pt idx="36">
                  <c:v>21-Sep-15</c:v>
                </c:pt>
                <c:pt idx="37">
                  <c:v>18-Sep-15</c:v>
                </c:pt>
                <c:pt idx="38">
                  <c:v>17-Sep-15</c:v>
                </c:pt>
                <c:pt idx="39">
                  <c:v>16-Sep-15</c:v>
                </c:pt>
                <c:pt idx="40">
                  <c:v>15-Sep-15</c:v>
                </c:pt>
                <c:pt idx="41">
                  <c:v>14-Sep-15</c:v>
                </c:pt>
                <c:pt idx="42">
                  <c:v>11-Sep-15</c:v>
                </c:pt>
                <c:pt idx="43">
                  <c:v>10-Sep-15</c:v>
                </c:pt>
                <c:pt idx="44">
                  <c:v>9-Sep-15</c:v>
                </c:pt>
                <c:pt idx="45">
                  <c:v>8-Sep-15</c:v>
                </c:pt>
                <c:pt idx="46">
                  <c:v>4-Sep-15</c:v>
                </c:pt>
                <c:pt idx="47">
                  <c:v>3-Sep-15</c:v>
                </c:pt>
                <c:pt idx="48">
                  <c:v>2-Sep-15</c:v>
                </c:pt>
                <c:pt idx="49">
                  <c:v>1-Sep-15</c:v>
                </c:pt>
                <c:pt idx="50">
                  <c:v>31-Aug-15</c:v>
                </c:pt>
                <c:pt idx="51">
                  <c:v>28-Aug-15</c:v>
                </c:pt>
                <c:pt idx="52">
                  <c:v>27-Aug-15</c:v>
                </c:pt>
                <c:pt idx="53">
                  <c:v>26-Aug-15</c:v>
                </c:pt>
                <c:pt idx="54">
                  <c:v>25-Aug-15</c:v>
                </c:pt>
                <c:pt idx="55">
                  <c:v>24-Aug-15</c:v>
                </c:pt>
                <c:pt idx="56">
                  <c:v>21-Aug-15</c:v>
                </c:pt>
                <c:pt idx="57">
                  <c:v>20-Aug-15</c:v>
                </c:pt>
                <c:pt idx="58">
                  <c:v>19-Aug-15</c:v>
                </c:pt>
                <c:pt idx="59">
                  <c:v>18-Aug-15</c:v>
                </c:pt>
                <c:pt idx="60">
                  <c:v>17-Aug-15</c:v>
                </c:pt>
                <c:pt idx="61">
                  <c:v>14-Aug-15</c:v>
                </c:pt>
                <c:pt idx="62">
                  <c:v>13-Aug-15</c:v>
                </c:pt>
                <c:pt idx="63">
                  <c:v>12-Aug-15</c:v>
                </c:pt>
                <c:pt idx="64">
                  <c:v>11-Aug-15</c:v>
                </c:pt>
                <c:pt idx="65">
                  <c:v>10-Aug-15</c:v>
                </c:pt>
                <c:pt idx="66">
                  <c:v>* Close price adjusted for dividends and splits.</c:v>
                </c:pt>
              </c:strCache>
            </c:strRef>
          </c:cat>
          <c:val>
            <c:numRef>
              <c:f>KATE!$AA$2:$AA$68</c:f>
              <c:numCache>
                <c:formatCode>General</c:formatCode>
                <c:ptCount val="67"/>
                <c:pt idx="0">
                  <c:v>21</c:v>
                </c:pt>
                <c:pt idx="1">
                  <c:v>20.48</c:v>
                </c:pt>
                <c:pt idx="2">
                  <c:v>21.04</c:v>
                </c:pt>
                <c:pt idx="3">
                  <c:v>21.5</c:v>
                </c:pt>
                <c:pt idx="4">
                  <c:v>19.739999999999998</c:v>
                </c:pt>
                <c:pt idx="5">
                  <c:v>19.41</c:v>
                </c:pt>
                <c:pt idx="6">
                  <c:v>18.3</c:v>
                </c:pt>
                <c:pt idx="7">
                  <c:v>17.97</c:v>
                </c:pt>
                <c:pt idx="8">
                  <c:v>18.190000000000001</c:v>
                </c:pt>
                <c:pt idx="9">
                  <c:v>18.54</c:v>
                </c:pt>
                <c:pt idx="10">
                  <c:v>19.309999999999999</c:v>
                </c:pt>
                <c:pt idx="11">
                  <c:v>20.09</c:v>
                </c:pt>
                <c:pt idx="12">
                  <c:v>20</c:v>
                </c:pt>
                <c:pt idx="13">
                  <c:v>20.53</c:v>
                </c:pt>
                <c:pt idx="14">
                  <c:v>20.55</c:v>
                </c:pt>
                <c:pt idx="15">
                  <c:v>20.92</c:v>
                </c:pt>
                <c:pt idx="16">
                  <c:v>20.62</c:v>
                </c:pt>
                <c:pt idx="17">
                  <c:v>20.54</c:v>
                </c:pt>
                <c:pt idx="18">
                  <c:v>20.8</c:v>
                </c:pt>
                <c:pt idx="19">
                  <c:v>20.94</c:v>
                </c:pt>
                <c:pt idx="20">
                  <c:v>21.38</c:v>
                </c:pt>
                <c:pt idx="21">
                  <c:v>21.82</c:v>
                </c:pt>
                <c:pt idx="22">
                  <c:v>21.49</c:v>
                </c:pt>
                <c:pt idx="23">
                  <c:v>21.1</c:v>
                </c:pt>
                <c:pt idx="24">
                  <c:v>21.3</c:v>
                </c:pt>
                <c:pt idx="25">
                  <c:v>21.17</c:v>
                </c:pt>
                <c:pt idx="26">
                  <c:v>21.39</c:v>
                </c:pt>
                <c:pt idx="27">
                  <c:v>20.49</c:v>
                </c:pt>
                <c:pt idx="28">
                  <c:v>19.52</c:v>
                </c:pt>
                <c:pt idx="29">
                  <c:v>19.11</c:v>
                </c:pt>
                <c:pt idx="30">
                  <c:v>18.64</c:v>
                </c:pt>
                <c:pt idx="31">
                  <c:v>18.739999999999998</c:v>
                </c:pt>
                <c:pt idx="32">
                  <c:v>19.36</c:v>
                </c:pt>
                <c:pt idx="33">
                  <c:v>19.52</c:v>
                </c:pt>
                <c:pt idx="34">
                  <c:v>19.41</c:v>
                </c:pt>
                <c:pt idx="35">
                  <c:v>19.79</c:v>
                </c:pt>
                <c:pt idx="36">
                  <c:v>20.190000000000001</c:v>
                </c:pt>
                <c:pt idx="37">
                  <c:v>20.39</c:v>
                </c:pt>
                <c:pt idx="38">
                  <c:v>20.65</c:v>
                </c:pt>
                <c:pt idx="39">
                  <c:v>20.47</c:v>
                </c:pt>
                <c:pt idx="40">
                  <c:v>20.13</c:v>
                </c:pt>
                <c:pt idx="41">
                  <c:v>19.47</c:v>
                </c:pt>
                <c:pt idx="42">
                  <c:v>19.440000000000001</c:v>
                </c:pt>
                <c:pt idx="43">
                  <c:v>18.760000000000002</c:v>
                </c:pt>
                <c:pt idx="44">
                  <c:v>18.54</c:v>
                </c:pt>
                <c:pt idx="45">
                  <c:v>19.84</c:v>
                </c:pt>
                <c:pt idx="46">
                  <c:v>19.29</c:v>
                </c:pt>
                <c:pt idx="47">
                  <c:v>19.41</c:v>
                </c:pt>
                <c:pt idx="48">
                  <c:v>19.02</c:v>
                </c:pt>
                <c:pt idx="49">
                  <c:v>18.45</c:v>
                </c:pt>
                <c:pt idx="50">
                  <c:v>18.96</c:v>
                </c:pt>
                <c:pt idx="51">
                  <c:v>18.88</c:v>
                </c:pt>
                <c:pt idx="52">
                  <c:v>18.420000000000002</c:v>
                </c:pt>
                <c:pt idx="53">
                  <c:v>17.739999999999998</c:v>
                </c:pt>
                <c:pt idx="54">
                  <c:v>17.04</c:v>
                </c:pt>
                <c:pt idx="55">
                  <c:v>17.21</c:v>
                </c:pt>
                <c:pt idx="56">
                  <c:v>18.46</c:v>
                </c:pt>
                <c:pt idx="57">
                  <c:v>18.940000000000001</c:v>
                </c:pt>
                <c:pt idx="58">
                  <c:v>19.75</c:v>
                </c:pt>
                <c:pt idx="59">
                  <c:v>20.41</c:v>
                </c:pt>
                <c:pt idx="60">
                  <c:v>20.81</c:v>
                </c:pt>
                <c:pt idx="61">
                  <c:v>20.420000000000002</c:v>
                </c:pt>
                <c:pt idx="62">
                  <c:v>20.37</c:v>
                </c:pt>
                <c:pt idx="63">
                  <c:v>20.7</c:v>
                </c:pt>
                <c:pt idx="64">
                  <c:v>21.17</c:v>
                </c:pt>
                <c:pt idx="65">
                  <c:v>21.06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8868632"/>
        <c:axId val="358869024"/>
      </c:lineChart>
      <c:catAx>
        <c:axId val="35886863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8869024"/>
        <c:crosses val="autoZero"/>
        <c:auto val="1"/>
        <c:lblAlgn val="ctr"/>
        <c:lblOffset val="100"/>
        <c:noMultiLvlLbl val="0"/>
      </c:catAx>
      <c:valAx>
        <c:axId val="358869024"/>
        <c:scaling>
          <c:orientation val="minMax"/>
          <c:min val="1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8868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KORS!$AA$1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KORS!$W$2:$W$67</c:f>
              <c:numCache>
                <c:formatCode>d\-mmm\-yy</c:formatCode>
                <c:ptCount val="66"/>
                <c:pt idx="0">
                  <c:v>42318</c:v>
                </c:pt>
                <c:pt idx="1">
                  <c:v>42317</c:v>
                </c:pt>
                <c:pt idx="2">
                  <c:v>42314</c:v>
                </c:pt>
                <c:pt idx="3">
                  <c:v>42313</c:v>
                </c:pt>
                <c:pt idx="4">
                  <c:v>42312</c:v>
                </c:pt>
                <c:pt idx="5">
                  <c:v>42311</c:v>
                </c:pt>
                <c:pt idx="6">
                  <c:v>42310</c:v>
                </c:pt>
                <c:pt idx="7">
                  <c:v>42307</c:v>
                </c:pt>
                <c:pt idx="8">
                  <c:v>42306</c:v>
                </c:pt>
                <c:pt idx="9">
                  <c:v>42305</c:v>
                </c:pt>
                <c:pt idx="10">
                  <c:v>42304</c:v>
                </c:pt>
                <c:pt idx="11">
                  <c:v>42303</c:v>
                </c:pt>
                <c:pt idx="12">
                  <c:v>42300</c:v>
                </c:pt>
                <c:pt idx="13">
                  <c:v>42299</c:v>
                </c:pt>
                <c:pt idx="14">
                  <c:v>42298</c:v>
                </c:pt>
                <c:pt idx="15">
                  <c:v>42297</c:v>
                </c:pt>
                <c:pt idx="16">
                  <c:v>42296</c:v>
                </c:pt>
                <c:pt idx="17">
                  <c:v>42293</c:v>
                </c:pt>
                <c:pt idx="18">
                  <c:v>42292</c:v>
                </c:pt>
                <c:pt idx="19">
                  <c:v>42291</c:v>
                </c:pt>
                <c:pt idx="20">
                  <c:v>42290</c:v>
                </c:pt>
                <c:pt idx="21">
                  <c:v>42289</c:v>
                </c:pt>
                <c:pt idx="22">
                  <c:v>42286</c:v>
                </c:pt>
                <c:pt idx="23">
                  <c:v>42285</c:v>
                </c:pt>
                <c:pt idx="24">
                  <c:v>42284</c:v>
                </c:pt>
                <c:pt idx="25">
                  <c:v>42283</c:v>
                </c:pt>
                <c:pt idx="26">
                  <c:v>42282</c:v>
                </c:pt>
                <c:pt idx="27">
                  <c:v>42279</c:v>
                </c:pt>
                <c:pt idx="28">
                  <c:v>42278</c:v>
                </c:pt>
                <c:pt idx="29">
                  <c:v>42277</c:v>
                </c:pt>
                <c:pt idx="30">
                  <c:v>42276</c:v>
                </c:pt>
                <c:pt idx="31">
                  <c:v>42275</c:v>
                </c:pt>
                <c:pt idx="32">
                  <c:v>42272</c:v>
                </c:pt>
                <c:pt idx="33">
                  <c:v>42271</c:v>
                </c:pt>
                <c:pt idx="34">
                  <c:v>42270</c:v>
                </c:pt>
                <c:pt idx="35">
                  <c:v>42269</c:v>
                </c:pt>
                <c:pt idx="36">
                  <c:v>42268</c:v>
                </c:pt>
                <c:pt idx="37">
                  <c:v>42265</c:v>
                </c:pt>
                <c:pt idx="38">
                  <c:v>42264</c:v>
                </c:pt>
                <c:pt idx="39">
                  <c:v>42263</c:v>
                </c:pt>
                <c:pt idx="40">
                  <c:v>42262</c:v>
                </c:pt>
                <c:pt idx="41">
                  <c:v>42261</c:v>
                </c:pt>
                <c:pt idx="42">
                  <c:v>42258</c:v>
                </c:pt>
                <c:pt idx="43">
                  <c:v>42257</c:v>
                </c:pt>
                <c:pt idx="44">
                  <c:v>42256</c:v>
                </c:pt>
                <c:pt idx="45">
                  <c:v>42255</c:v>
                </c:pt>
                <c:pt idx="46">
                  <c:v>42251</c:v>
                </c:pt>
                <c:pt idx="47">
                  <c:v>42250</c:v>
                </c:pt>
                <c:pt idx="48">
                  <c:v>42249</c:v>
                </c:pt>
                <c:pt idx="49">
                  <c:v>42248</c:v>
                </c:pt>
                <c:pt idx="50">
                  <c:v>42247</c:v>
                </c:pt>
                <c:pt idx="51">
                  <c:v>42244</c:v>
                </c:pt>
                <c:pt idx="52">
                  <c:v>42243</c:v>
                </c:pt>
                <c:pt idx="53">
                  <c:v>42242</c:v>
                </c:pt>
                <c:pt idx="54">
                  <c:v>42241</c:v>
                </c:pt>
                <c:pt idx="55">
                  <c:v>42240</c:v>
                </c:pt>
                <c:pt idx="56">
                  <c:v>42237</c:v>
                </c:pt>
                <c:pt idx="57">
                  <c:v>42236</c:v>
                </c:pt>
                <c:pt idx="58">
                  <c:v>42235</c:v>
                </c:pt>
                <c:pt idx="59">
                  <c:v>42234</c:v>
                </c:pt>
                <c:pt idx="60">
                  <c:v>42233</c:v>
                </c:pt>
                <c:pt idx="61">
                  <c:v>42230</c:v>
                </c:pt>
                <c:pt idx="62">
                  <c:v>42229</c:v>
                </c:pt>
                <c:pt idx="63">
                  <c:v>42228</c:v>
                </c:pt>
                <c:pt idx="64">
                  <c:v>42227</c:v>
                </c:pt>
                <c:pt idx="65">
                  <c:v>42226</c:v>
                </c:pt>
              </c:numCache>
            </c:numRef>
          </c:cat>
          <c:val>
            <c:numRef>
              <c:f>KORS!$AA$2:$AA$67</c:f>
              <c:numCache>
                <c:formatCode>General</c:formatCode>
                <c:ptCount val="66"/>
                <c:pt idx="0">
                  <c:v>43.1</c:v>
                </c:pt>
                <c:pt idx="1">
                  <c:v>42.84</c:v>
                </c:pt>
                <c:pt idx="2">
                  <c:v>43.48</c:v>
                </c:pt>
                <c:pt idx="3">
                  <c:v>43.49</c:v>
                </c:pt>
                <c:pt idx="4">
                  <c:v>42.57</c:v>
                </c:pt>
                <c:pt idx="5">
                  <c:v>39.32</c:v>
                </c:pt>
                <c:pt idx="6">
                  <c:v>38.96</c:v>
                </c:pt>
                <c:pt idx="7">
                  <c:v>38.64</c:v>
                </c:pt>
                <c:pt idx="8">
                  <c:v>38.69</c:v>
                </c:pt>
                <c:pt idx="9">
                  <c:v>38.54</c:v>
                </c:pt>
                <c:pt idx="10">
                  <c:v>38.68</c:v>
                </c:pt>
                <c:pt idx="11">
                  <c:v>38.76</c:v>
                </c:pt>
                <c:pt idx="12">
                  <c:v>38.53</c:v>
                </c:pt>
                <c:pt idx="13">
                  <c:v>39.46</c:v>
                </c:pt>
                <c:pt idx="14">
                  <c:v>39.6</c:v>
                </c:pt>
                <c:pt idx="15">
                  <c:v>39.9</c:v>
                </c:pt>
                <c:pt idx="16">
                  <c:v>39.770000000000003</c:v>
                </c:pt>
                <c:pt idx="17">
                  <c:v>40.28</c:v>
                </c:pt>
                <c:pt idx="18">
                  <c:v>41.75</c:v>
                </c:pt>
                <c:pt idx="19">
                  <c:v>41.76</c:v>
                </c:pt>
                <c:pt idx="20">
                  <c:v>41.55</c:v>
                </c:pt>
                <c:pt idx="21">
                  <c:v>41.92</c:v>
                </c:pt>
                <c:pt idx="22">
                  <c:v>42.59</c:v>
                </c:pt>
                <c:pt idx="23">
                  <c:v>43.51</c:v>
                </c:pt>
                <c:pt idx="24">
                  <c:v>42.72</c:v>
                </c:pt>
                <c:pt idx="25">
                  <c:v>43.37</c:v>
                </c:pt>
                <c:pt idx="26">
                  <c:v>43.89</c:v>
                </c:pt>
                <c:pt idx="27">
                  <c:v>43.53</c:v>
                </c:pt>
                <c:pt idx="28">
                  <c:v>41.66</c:v>
                </c:pt>
                <c:pt idx="29">
                  <c:v>42.24</c:v>
                </c:pt>
                <c:pt idx="30">
                  <c:v>40.700000000000003</c:v>
                </c:pt>
                <c:pt idx="31">
                  <c:v>40.549999999999997</c:v>
                </c:pt>
                <c:pt idx="32">
                  <c:v>42.4</c:v>
                </c:pt>
                <c:pt idx="33">
                  <c:v>42.72</c:v>
                </c:pt>
                <c:pt idx="34">
                  <c:v>42.18</c:v>
                </c:pt>
                <c:pt idx="35">
                  <c:v>43.07</c:v>
                </c:pt>
                <c:pt idx="36">
                  <c:v>43.57</c:v>
                </c:pt>
                <c:pt idx="37">
                  <c:v>43.11</c:v>
                </c:pt>
                <c:pt idx="38">
                  <c:v>44.35</c:v>
                </c:pt>
                <c:pt idx="39">
                  <c:v>45.12</c:v>
                </c:pt>
                <c:pt idx="40">
                  <c:v>43.86</c:v>
                </c:pt>
                <c:pt idx="41">
                  <c:v>43.15</c:v>
                </c:pt>
                <c:pt idx="42">
                  <c:v>44.15</c:v>
                </c:pt>
                <c:pt idx="43">
                  <c:v>43.69</c:v>
                </c:pt>
                <c:pt idx="44">
                  <c:v>43.92</c:v>
                </c:pt>
                <c:pt idx="45">
                  <c:v>44.5</c:v>
                </c:pt>
                <c:pt idx="46">
                  <c:v>43.94</c:v>
                </c:pt>
                <c:pt idx="47">
                  <c:v>44.92</c:v>
                </c:pt>
                <c:pt idx="48">
                  <c:v>44.51</c:v>
                </c:pt>
                <c:pt idx="49">
                  <c:v>42.79</c:v>
                </c:pt>
                <c:pt idx="50">
                  <c:v>43.46</c:v>
                </c:pt>
                <c:pt idx="51">
                  <c:v>43.17</c:v>
                </c:pt>
                <c:pt idx="52">
                  <c:v>43.28</c:v>
                </c:pt>
                <c:pt idx="53">
                  <c:v>41.07</c:v>
                </c:pt>
                <c:pt idx="54">
                  <c:v>39.39</c:v>
                </c:pt>
                <c:pt idx="55">
                  <c:v>38.06</c:v>
                </c:pt>
                <c:pt idx="56">
                  <c:v>40.08</c:v>
                </c:pt>
                <c:pt idx="57">
                  <c:v>42.16</c:v>
                </c:pt>
                <c:pt idx="58">
                  <c:v>43.18</c:v>
                </c:pt>
                <c:pt idx="59">
                  <c:v>42.88</c:v>
                </c:pt>
                <c:pt idx="60">
                  <c:v>43.52</c:v>
                </c:pt>
                <c:pt idx="61">
                  <c:v>43.37</c:v>
                </c:pt>
                <c:pt idx="62">
                  <c:v>43.61</c:v>
                </c:pt>
                <c:pt idx="63">
                  <c:v>44.44</c:v>
                </c:pt>
                <c:pt idx="64">
                  <c:v>45.37</c:v>
                </c:pt>
                <c:pt idx="65">
                  <c:v>45.29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03160680"/>
        <c:axId val="303154016"/>
      </c:lineChart>
      <c:dateAx>
        <c:axId val="303160680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3154016"/>
        <c:crosses val="autoZero"/>
        <c:auto val="1"/>
        <c:lblOffset val="100"/>
        <c:baseTimeUnit val="days"/>
      </c:dateAx>
      <c:valAx>
        <c:axId val="303154016"/>
        <c:scaling>
          <c:orientation val="minMax"/>
          <c:min val="3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31606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ALL!$AB$1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ALL!$X$2:$X$69</c:f>
              <c:strCache>
                <c:ptCount val="68"/>
                <c:pt idx="0">
                  <c:v>10-Nov-15</c:v>
                </c:pt>
                <c:pt idx="1">
                  <c:v>9-Nov-15</c:v>
                </c:pt>
                <c:pt idx="2">
                  <c:v>6-Nov-15</c:v>
                </c:pt>
                <c:pt idx="3">
                  <c:v>5-Nov-15</c:v>
                </c:pt>
                <c:pt idx="4">
                  <c:v>4-Nov-15</c:v>
                </c:pt>
                <c:pt idx="5">
                  <c:v>3-Nov-15</c:v>
                </c:pt>
                <c:pt idx="6">
                  <c:v>2-Nov-15</c:v>
                </c:pt>
                <c:pt idx="7">
                  <c:v>30-Oct-15</c:v>
                </c:pt>
                <c:pt idx="8">
                  <c:v>29-Oct-15</c:v>
                </c:pt>
                <c:pt idx="9">
                  <c:v>28-Oct-15</c:v>
                </c:pt>
                <c:pt idx="10">
                  <c:v>27-Oct-15</c:v>
                </c:pt>
                <c:pt idx="11">
                  <c:v>26-Oct-15</c:v>
                </c:pt>
                <c:pt idx="12">
                  <c:v>23-Oct-15</c:v>
                </c:pt>
                <c:pt idx="13">
                  <c:v>22-Oct-15</c:v>
                </c:pt>
                <c:pt idx="14">
                  <c:v>21-Oct-15</c:v>
                </c:pt>
                <c:pt idx="15">
                  <c:v>20-Oct-15</c:v>
                </c:pt>
                <c:pt idx="16">
                  <c:v>19-Oct-15</c:v>
                </c:pt>
                <c:pt idx="17">
                  <c:v>16-Oct-15</c:v>
                </c:pt>
                <c:pt idx="18">
                  <c:v>15-Oct-15</c:v>
                </c:pt>
                <c:pt idx="19">
                  <c:v>14-Oct-15</c:v>
                </c:pt>
                <c:pt idx="20">
                  <c:v>13-Oct-15</c:v>
                </c:pt>
                <c:pt idx="21">
                  <c:v>12-Oct-15</c:v>
                </c:pt>
                <c:pt idx="22">
                  <c:v>9-Oct-15</c:v>
                </c:pt>
                <c:pt idx="23">
                  <c:v>8-Oct-15</c:v>
                </c:pt>
                <c:pt idx="24">
                  <c:v>7-Oct-15</c:v>
                </c:pt>
                <c:pt idx="25">
                  <c:v>6-Oct-15</c:v>
                </c:pt>
                <c:pt idx="26">
                  <c:v>5-Oct-15</c:v>
                </c:pt>
                <c:pt idx="27">
                  <c:v>2-Oct-15</c:v>
                </c:pt>
                <c:pt idx="28">
                  <c:v>1-Oct-15</c:v>
                </c:pt>
                <c:pt idx="29">
                  <c:v>30-Sep-15</c:v>
                </c:pt>
                <c:pt idx="30">
                  <c:v>29-Sep-15</c:v>
                </c:pt>
                <c:pt idx="31">
                  <c:v>28-Sep-15</c:v>
                </c:pt>
                <c:pt idx="32">
                  <c:v>25-Sep-15</c:v>
                </c:pt>
                <c:pt idx="33">
                  <c:v>24-Sep-15</c:v>
                </c:pt>
                <c:pt idx="34">
                  <c:v>23-Sep-15</c:v>
                </c:pt>
                <c:pt idx="35">
                  <c:v>22-Sep-15</c:v>
                </c:pt>
                <c:pt idx="36">
                  <c:v>21-Sep-15</c:v>
                </c:pt>
                <c:pt idx="37">
                  <c:v>18-Sep-15</c:v>
                </c:pt>
                <c:pt idx="38">
                  <c:v>17-Sep-15</c:v>
                </c:pt>
                <c:pt idx="39">
                  <c:v>16-Sep-15</c:v>
                </c:pt>
                <c:pt idx="40">
                  <c:v>15-Sep-15</c:v>
                </c:pt>
                <c:pt idx="41">
                  <c:v>14-Sep-15</c:v>
                </c:pt>
                <c:pt idx="42">
                  <c:v>11-Sep-15</c:v>
                </c:pt>
                <c:pt idx="43">
                  <c:v>10-Sep-15</c:v>
                </c:pt>
                <c:pt idx="44">
                  <c:v>9-Sep-15</c:v>
                </c:pt>
                <c:pt idx="45">
                  <c:v>8-Sep-15</c:v>
                </c:pt>
                <c:pt idx="46">
                  <c:v>4-Sep-15</c:v>
                </c:pt>
                <c:pt idx="47">
                  <c:v>3-Sep-15</c:v>
                </c:pt>
                <c:pt idx="48">
                  <c:v>2-Sep-15</c:v>
                </c:pt>
                <c:pt idx="49">
                  <c:v>1-Sep-15</c:v>
                </c:pt>
                <c:pt idx="50">
                  <c:v>31-Aug-15</c:v>
                </c:pt>
                <c:pt idx="51">
                  <c:v>28-Aug-15</c:v>
                </c:pt>
                <c:pt idx="52">
                  <c:v>27-Aug-15</c:v>
                </c:pt>
                <c:pt idx="53">
                  <c:v>27-Aug-15</c:v>
                </c:pt>
                <c:pt idx="54">
                  <c:v>26-Aug-15</c:v>
                </c:pt>
                <c:pt idx="55">
                  <c:v>25-Aug-15</c:v>
                </c:pt>
                <c:pt idx="56">
                  <c:v>24-Aug-15</c:v>
                </c:pt>
                <c:pt idx="57">
                  <c:v>21-Aug-15</c:v>
                </c:pt>
                <c:pt idx="58">
                  <c:v>20-Aug-15</c:v>
                </c:pt>
                <c:pt idx="59">
                  <c:v>19-Aug-15</c:v>
                </c:pt>
                <c:pt idx="60">
                  <c:v>18-Aug-15</c:v>
                </c:pt>
                <c:pt idx="61">
                  <c:v>17-Aug-15</c:v>
                </c:pt>
                <c:pt idx="62">
                  <c:v>14-Aug-15</c:v>
                </c:pt>
                <c:pt idx="63">
                  <c:v>13-Aug-15</c:v>
                </c:pt>
                <c:pt idx="64">
                  <c:v>12-Aug-15</c:v>
                </c:pt>
                <c:pt idx="65">
                  <c:v>11-Aug-15</c:v>
                </c:pt>
                <c:pt idx="66">
                  <c:v>10-Aug-15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ALL!$AB$2:$AB$69</c:f>
              <c:numCache>
                <c:formatCode>General</c:formatCode>
                <c:ptCount val="68"/>
                <c:pt idx="0">
                  <c:v>63.32</c:v>
                </c:pt>
                <c:pt idx="1">
                  <c:v>63.52</c:v>
                </c:pt>
                <c:pt idx="2">
                  <c:v>64.069999999999993</c:v>
                </c:pt>
                <c:pt idx="3">
                  <c:v>63.55</c:v>
                </c:pt>
                <c:pt idx="4">
                  <c:v>62.89</c:v>
                </c:pt>
                <c:pt idx="5">
                  <c:v>63.16</c:v>
                </c:pt>
                <c:pt idx="6">
                  <c:v>61.8</c:v>
                </c:pt>
                <c:pt idx="7">
                  <c:v>61.88</c:v>
                </c:pt>
                <c:pt idx="8">
                  <c:v>62.79</c:v>
                </c:pt>
                <c:pt idx="9">
                  <c:v>62.31</c:v>
                </c:pt>
                <c:pt idx="10">
                  <c:v>60.29</c:v>
                </c:pt>
                <c:pt idx="11">
                  <c:v>61.82</c:v>
                </c:pt>
                <c:pt idx="12">
                  <c:v>61.68</c:v>
                </c:pt>
                <c:pt idx="13">
                  <c:v>61.55</c:v>
                </c:pt>
                <c:pt idx="14">
                  <c:v>60.65</c:v>
                </c:pt>
                <c:pt idx="15">
                  <c:v>61.44</c:v>
                </c:pt>
                <c:pt idx="16">
                  <c:v>61.59</c:v>
                </c:pt>
                <c:pt idx="17">
                  <c:v>61.2</c:v>
                </c:pt>
                <c:pt idx="18">
                  <c:v>61.59</c:v>
                </c:pt>
                <c:pt idx="19">
                  <c:v>59.86</c:v>
                </c:pt>
                <c:pt idx="20">
                  <c:v>60.64</c:v>
                </c:pt>
                <c:pt idx="21">
                  <c:v>60.91</c:v>
                </c:pt>
                <c:pt idx="22">
                  <c:v>60.44</c:v>
                </c:pt>
                <c:pt idx="23">
                  <c:v>61.12</c:v>
                </c:pt>
                <c:pt idx="24">
                  <c:v>60.04</c:v>
                </c:pt>
                <c:pt idx="25">
                  <c:v>59.88</c:v>
                </c:pt>
                <c:pt idx="26">
                  <c:v>59.9</c:v>
                </c:pt>
                <c:pt idx="27">
                  <c:v>59.15</c:v>
                </c:pt>
                <c:pt idx="28">
                  <c:v>57.97</c:v>
                </c:pt>
                <c:pt idx="29">
                  <c:v>58.24</c:v>
                </c:pt>
                <c:pt idx="30">
                  <c:v>58.36</c:v>
                </c:pt>
                <c:pt idx="31">
                  <c:v>57.74</c:v>
                </c:pt>
                <c:pt idx="32">
                  <c:v>58.99</c:v>
                </c:pt>
                <c:pt idx="33">
                  <c:v>58.59</c:v>
                </c:pt>
                <c:pt idx="34">
                  <c:v>58.51</c:v>
                </c:pt>
                <c:pt idx="35">
                  <c:v>58.1</c:v>
                </c:pt>
                <c:pt idx="36">
                  <c:v>58.56</c:v>
                </c:pt>
                <c:pt idx="37">
                  <c:v>57.57</c:v>
                </c:pt>
                <c:pt idx="38">
                  <c:v>58.99</c:v>
                </c:pt>
                <c:pt idx="39">
                  <c:v>59.2</c:v>
                </c:pt>
                <c:pt idx="40">
                  <c:v>58.98</c:v>
                </c:pt>
                <c:pt idx="41">
                  <c:v>58.24</c:v>
                </c:pt>
                <c:pt idx="42">
                  <c:v>58.14</c:v>
                </c:pt>
                <c:pt idx="43">
                  <c:v>57.67</c:v>
                </c:pt>
                <c:pt idx="44">
                  <c:v>57.35</c:v>
                </c:pt>
                <c:pt idx="45">
                  <c:v>58.2</c:v>
                </c:pt>
                <c:pt idx="46">
                  <c:v>57.04</c:v>
                </c:pt>
                <c:pt idx="47">
                  <c:v>57.98</c:v>
                </c:pt>
                <c:pt idx="48">
                  <c:v>57.93</c:v>
                </c:pt>
                <c:pt idx="49">
                  <c:v>57.14</c:v>
                </c:pt>
                <c:pt idx="50">
                  <c:v>58.28</c:v>
                </c:pt>
                <c:pt idx="51">
                  <c:v>58.63</c:v>
                </c:pt>
                <c:pt idx="52">
                  <c:v>58.74</c:v>
                </c:pt>
                <c:pt idx="54">
                  <c:v>57.4</c:v>
                </c:pt>
                <c:pt idx="55">
                  <c:v>56.99</c:v>
                </c:pt>
                <c:pt idx="56">
                  <c:v>58.39</c:v>
                </c:pt>
                <c:pt idx="57">
                  <c:v>61.25</c:v>
                </c:pt>
                <c:pt idx="58">
                  <c:v>62.7</c:v>
                </c:pt>
                <c:pt idx="59">
                  <c:v>63.66</c:v>
                </c:pt>
                <c:pt idx="60">
                  <c:v>63.57</c:v>
                </c:pt>
                <c:pt idx="61">
                  <c:v>63.85</c:v>
                </c:pt>
                <c:pt idx="62">
                  <c:v>63.86</c:v>
                </c:pt>
                <c:pt idx="63">
                  <c:v>63.49</c:v>
                </c:pt>
                <c:pt idx="64">
                  <c:v>63.61</c:v>
                </c:pt>
                <c:pt idx="65">
                  <c:v>63.47</c:v>
                </c:pt>
                <c:pt idx="66">
                  <c:v>63.1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9502240"/>
        <c:axId val="389498320"/>
      </c:lineChart>
      <c:catAx>
        <c:axId val="38950224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9498320"/>
        <c:crosses val="autoZero"/>
        <c:auto val="1"/>
        <c:lblAlgn val="ctr"/>
        <c:lblOffset val="100"/>
        <c:noMultiLvlLbl val="0"/>
      </c:catAx>
      <c:valAx>
        <c:axId val="389498320"/>
        <c:scaling>
          <c:orientation val="minMax"/>
          <c:max val="70"/>
          <c:min val="5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95022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Close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NSC!$AA$1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NSC!$W$2:$W$70</c:f>
              <c:strCache>
                <c:ptCount val="68"/>
                <c:pt idx="0">
                  <c:v>11/10/2015</c:v>
                </c:pt>
                <c:pt idx="1">
                  <c:v>11/9/2015</c:v>
                </c:pt>
                <c:pt idx="2">
                  <c:v>11/6/2015</c:v>
                </c:pt>
                <c:pt idx="3">
                  <c:v>11/5/2015</c:v>
                </c:pt>
                <c:pt idx="4">
                  <c:v>11/4/2015</c:v>
                </c:pt>
                <c:pt idx="5">
                  <c:v>11/4/2015</c:v>
                </c:pt>
                <c:pt idx="6">
                  <c:v>11/3/2015</c:v>
                </c:pt>
                <c:pt idx="7">
                  <c:v>11/2/2015</c:v>
                </c:pt>
                <c:pt idx="8">
                  <c:v>10/30/2015</c:v>
                </c:pt>
                <c:pt idx="9">
                  <c:v>10/29/2015</c:v>
                </c:pt>
                <c:pt idx="10">
                  <c:v>10/28/2015</c:v>
                </c:pt>
                <c:pt idx="11">
                  <c:v>10/27/2015</c:v>
                </c:pt>
                <c:pt idx="12">
                  <c:v>10/26/2015</c:v>
                </c:pt>
                <c:pt idx="13">
                  <c:v>10/23/2015</c:v>
                </c:pt>
                <c:pt idx="14">
                  <c:v>10/22/2015</c:v>
                </c:pt>
                <c:pt idx="15">
                  <c:v>10/21/2015</c:v>
                </c:pt>
                <c:pt idx="16">
                  <c:v>10/20/2015</c:v>
                </c:pt>
                <c:pt idx="17">
                  <c:v>10/19/2015</c:v>
                </c:pt>
                <c:pt idx="18">
                  <c:v>10/16/2015</c:v>
                </c:pt>
                <c:pt idx="19">
                  <c:v>10/15/2015</c:v>
                </c:pt>
                <c:pt idx="20">
                  <c:v>10/14/2015</c:v>
                </c:pt>
                <c:pt idx="21">
                  <c:v>10/13/2015</c:v>
                </c:pt>
                <c:pt idx="22">
                  <c:v>10/12/2015</c:v>
                </c:pt>
                <c:pt idx="23">
                  <c:v>10/9/2015</c:v>
                </c:pt>
                <c:pt idx="24">
                  <c:v>10/8/2015</c:v>
                </c:pt>
                <c:pt idx="25">
                  <c:v>10/7/2015</c:v>
                </c:pt>
                <c:pt idx="26">
                  <c:v>10/6/2015</c:v>
                </c:pt>
                <c:pt idx="27">
                  <c:v>10/5/2015</c:v>
                </c:pt>
                <c:pt idx="28">
                  <c:v>10/2/2015</c:v>
                </c:pt>
                <c:pt idx="29">
                  <c:v>10/1/2015</c:v>
                </c:pt>
                <c:pt idx="30">
                  <c:v>9/30/2015</c:v>
                </c:pt>
                <c:pt idx="31">
                  <c:v>9/29/2015</c:v>
                </c:pt>
                <c:pt idx="32">
                  <c:v>9/28/2015</c:v>
                </c:pt>
                <c:pt idx="33">
                  <c:v>9/25/2015</c:v>
                </c:pt>
                <c:pt idx="34">
                  <c:v>9/24/2015</c:v>
                </c:pt>
                <c:pt idx="35">
                  <c:v>9/23/2015</c:v>
                </c:pt>
                <c:pt idx="36">
                  <c:v>9/22/2015</c:v>
                </c:pt>
                <c:pt idx="37">
                  <c:v>9/21/2015</c:v>
                </c:pt>
                <c:pt idx="38">
                  <c:v>9/18/2015</c:v>
                </c:pt>
                <c:pt idx="39">
                  <c:v>9/17/2015</c:v>
                </c:pt>
                <c:pt idx="40">
                  <c:v>9/16/2015</c:v>
                </c:pt>
                <c:pt idx="41">
                  <c:v>9/15/2015</c:v>
                </c:pt>
                <c:pt idx="42">
                  <c:v>9/14/2015</c:v>
                </c:pt>
                <c:pt idx="43">
                  <c:v>9/11/2015</c:v>
                </c:pt>
                <c:pt idx="44">
                  <c:v>9/10/2015</c:v>
                </c:pt>
                <c:pt idx="45">
                  <c:v>9/9/2015</c:v>
                </c:pt>
                <c:pt idx="46">
                  <c:v>9/8/2015</c:v>
                </c:pt>
                <c:pt idx="47">
                  <c:v>9/4/2015</c:v>
                </c:pt>
                <c:pt idx="48">
                  <c:v>9/3/2015</c:v>
                </c:pt>
                <c:pt idx="49">
                  <c:v>9/2/2015</c:v>
                </c:pt>
                <c:pt idx="50">
                  <c:v>9/1/2015</c:v>
                </c:pt>
                <c:pt idx="51">
                  <c:v>8/31/2015</c:v>
                </c:pt>
                <c:pt idx="52">
                  <c:v>8/28/2015</c:v>
                </c:pt>
                <c:pt idx="53">
                  <c:v>8/27/2015</c:v>
                </c:pt>
                <c:pt idx="54">
                  <c:v>8/26/2015</c:v>
                </c:pt>
                <c:pt idx="55">
                  <c:v>8/25/2015</c:v>
                </c:pt>
                <c:pt idx="56">
                  <c:v>8/24/2015</c:v>
                </c:pt>
                <c:pt idx="57">
                  <c:v>8/21/2015</c:v>
                </c:pt>
                <c:pt idx="58">
                  <c:v>8/20/2015</c:v>
                </c:pt>
                <c:pt idx="59">
                  <c:v>8/19/2015</c:v>
                </c:pt>
                <c:pt idx="60">
                  <c:v>8/18/2015</c:v>
                </c:pt>
                <c:pt idx="61">
                  <c:v>8/17/2015</c:v>
                </c:pt>
                <c:pt idx="62">
                  <c:v>8/14/2015</c:v>
                </c:pt>
                <c:pt idx="63">
                  <c:v>8/13/2015</c:v>
                </c:pt>
                <c:pt idx="64">
                  <c:v>8/12/2015</c:v>
                </c:pt>
                <c:pt idx="65">
                  <c:v>8/11/2015</c:v>
                </c:pt>
                <c:pt idx="66">
                  <c:v>8/10/2015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NSC!$AA$2:$AA$70</c:f>
              <c:numCache>
                <c:formatCode>0.00</c:formatCode>
                <c:ptCount val="69"/>
                <c:pt idx="0">
                  <c:v>88.57</c:v>
                </c:pt>
                <c:pt idx="1">
                  <c:v>88.62</c:v>
                </c:pt>
                <c:pt idx="2">
                  <c:v>79.87</c:v>
                </c:pt>
                <c:pt idx="3">
                  <c:v>80.150000000000006</c:v>
                </c:pt>
                <c:pt idx="4">
                  <c:v>80.349999999999994</c:v>
                </c:pt>
                <c:pt idx="6">
                  <c:v>80.680000000000007</c:v>
                </c:pt>
                <c:pt idx="7">
                  <c:v>80.38</c:v>
                </c:pt>
                <c:pt idx="8">
                  <c:v>80.03</c:v>
                </c:pt>
                <c:pt idx="9">
                  <c:v>81.09</c:v>
                </c:pt>
                <c:pt idx="10">
                  <c:v>81.599999999999994</c:v>
                </c:pt>
                <c:pt idx="11">
                  <c:v>77.44</c:v>
                </c:pt>
                <c:pt idx="12">
                  <c:v>80.28</c:v>
                </c:pt>
                <c:pt idx="13">
                  <c:v>81</c:v>
                </c:pt>
                <c:pt idx="14">
                  <c:v>80.52</c:v>
                </c:pt>
                <c:pt idx="15">
                  <c:v>78.7</c:v>
                </c:pt>
                <c:pt idx="16">
                  <c:v>78.84</c:v>
                </c:pt>
                <c:pt idx="17">
                  <c:v>77.77</c:v>
                </c:pt>
                <c:pt idx="18">
                  <c:v>78.36</c:v>
                </c:pt>
                <c:pt idx="19">
                  <c:v>79.459999999999994</c:v>
                </c:pt>
                <c:pt idx="20">
                  <c:v>78.23</c:v>
                </c:pt>
                <c:pt idx="21">
                  <c:v>79.290000000000006</c:v>
                </c:pt>
                <c:pt idx="22">
                  <c:v>80.98</c:v>
                </c:pt>
                <c:pt idx="23">
                  <c:v>82.91</c:v>
                </c:pt>
                <c:pt idx="24">
                  <c:v>82.98</c:v>
                </c:pt>
                <c:pt idx="25">
                  <c:v>81.2</c:v>
                </c:pt>
                <c:pt idx="26">
                  <c:v>79.430000000000007</c:v>
                </c:pt>
                <c:pt idx="27">
                  <c:v>79.98</c:v>
                </c:pt>
                <c:pt idx="28">
                  <c:v>79.010000000000005</c:v>
                </c:pt>
                <c:pt idx="29">
                  <c:v>77.33</c:v>
                </c:pt>
                <c:pt idx="30">
                  <c:v>76.400000000000006</c:v>
                </c:pt>
                <c:pt idx="31">
                  <c:v>74.91</c:v>
                </c:pt>
                <c:pt idx="32">
                  <c:v>74.66</c:v>
                </c:pt>
                <c:pt idx="33">
                  <c:v>75.62</c:v>
                </c:pt>
                <c:pt idx="34">
                  <c:v>75.69</c:v>
                </c:pt>
                <c:pt idx="35">
                  <c:v>76.34</c:v>
                </c:pt>
                <c:pt idx="36">
                  <c:v>77.430000000000007</c:v>
                </c:pt>
                <c:pt idx="37">
                  <c:v>79.569999999999993</c:v>
                </c:pt>
                <c:pt idx="38">
                  <c:v>78.95</c:v>
                </c:pt>
                <c:pt idx="39">
                  <c:v>81.11</c:v>
                </c:pt>
                <c:pt idx="40">
                  <c:v>81.69</c:v>
                </c:pt>
                <c:pt idx="41">
                  <c:v>80.52</c:v>
                </c:pt>
                <c:pt idx="42">
                  <c:v>78.69</c:v>
                </c:pt>
                <c:pt idx="43">
                  <c:v>79.17</c:v>
                </c:pt>
                <c:pt idx="44">
                  <c:v>79.040000000000006</c:v>
                </c:pt>
                <c:pt idx="45">
                  <c:v>78.94</c:v>
                </c:pt>
                <c:pt idx="46">
                  <c:v>78.69</c:v>
                </c:pt>
                <c:pt idx="47">
                  <c:v>76.53</c:v>
                </c:pt>
                <c:pt idx="48">
                  <c:v>77.16</c:v>
                </c:pt>
                <c:pt idx="49">
                  <c:v>76.540000000000006</c:v>
                </c:pt>
                <c:pt idx="50">
                  <c:v>75.709999999999994</c:v>
                </c:pt>
                <c:pt idx="51">
                  <c:v>77.91</c:v>
                </c:pt>
                <c:pt idx="52">
                  <c:v>79.2</c:v>
                </c:pt>
                <c:pt idx="53">
                  <c:v>77.92</c:v>
                </c:pt>
                <c:pt idx="54">
                  <c:v>74.12</c:v>
                </c:pt>
                <c:pt idx="55">
                  <c:v>72.44</c:v>
                </c:pt>
                <c:pt idx="56">
                  <c:v>74.739999999999995</c:v>
                </c:pt>
                <c:pt idx="57">
                  <c:v>77.98</c:v>
                </c:pt>
                <c:pt idx="58">
                  <c:v>79.95</c:v>
                </c:pt>
                <c:pt idx="59">
                  <c:v>81.5</c:v>
                </c:pt>
                <c:pt idx="60">
                  <c:v>82.35</c:v>
                </c:pt>
                <c:pt idx="61">
                  <c:v>82.15</c:v>
                </c:pt>
                <c:pt idx="62">
                  <c:v>81.739999999999995</c:v>
                </c:pt>
                <c:pt idx="63">
                  <c:v>81.02</c:v>
                </c:pt>
                <c:pt idx="64">
                  <c:v>81.34</c:v>
                </c:pt>
                <c:pt idx="65">
                  <c:v>80.98</c:v>
                </c:pt>
                <c:pt idx="66">
                  <c:v>82.62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9504984"/>
        <c:axId val="389499496"/>
      </c:lineChart>
      <c:catAx>
        <c:axId val="38950498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9499496"/>
        <c:crosses val="autoZero"/>
        <c:auto val="1"/>
        <c:lblAlgn val="ctr"/>
        <c:lblOffset val="100"/>
        <c:noMultiLvlLbl val="0"/>
      </c:catAx>
      <c:valAx>
        <c:axId val="389499496"/>
        <c:scaling>
          <c:orientation val="minMax"/>
          <c:min val="7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95049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SCTY!$AA$1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SCTY!$W$2:$W$67</c:f>
              <c:numCache>
                <c:formatCode>d\-mmm\-yy</c:formatCode>
                <c:ptCount val="66"/>
                <c:pt idx="0">
                  <c:v>42318</c:v>
                </c:pt>
                <c:pt idx="1">
                  <c:v>42317</c:v>
                </c:pt>
                <c:pt idx="2">
                  <c:v>42314</c:v>
                </c:pt>
                <c:pt idx="3">
                  <c:v>42313</c:v>
                </c:pt>
                <c:pt idx="4">
                  <c:v>42312</c:v>
                </c:pt>
                <c:pt idx="5">
                  <c:v>42311</c:v>
                </c:pt>
                <c:pt idx="6">
                  <c:v>42310</c:v>
                </c:pt>
                <c:pt idx="7">
                  <c:v>42307</c:v>
                </c:pt>
                <c:pt idx="8">
                  <c:v>42306</c:v>
                </c:pt>
                <c:pt idx="9">
                  <c:v>42305</c:v>
                </c:pt>
                <c:pt idx="10">
                  <c:v>42304</c:v>
                </c:pt>
                <c:pt idx="11">
                  <c:v>42303</c:v>
                </c:pt>
                <c:pt idx="12">
                  <c:v>42300</c:v>
                </c:pt>
                <c:pt idx="13">
                  <c:v>42299</c:v>
                </c:pt>
                <c:pt idx="14">
                  <c:v>42298</c:v>
                </c:pt>
                <c:pt idx="15">
                  <c:v>42297</c:v>
                </c:pt>
                <c:pt idx="16">
                  <c:v>42296</c:v>
                </c:pt>
                <c:pt idx="17">
                  <c:v>42293</c:v>
                </c:pt>
                <c:pt idx="18">
                  <c:v>42292</c:v>
                </c:pt>
                <c:pt idx="19">
                  <c:v>42291</c:v>
                </c:pt>
                <c:pt idx="20">
                  <c:v>42290</c:v>
                </c:pt>
                <c:pt idx="21">
                  <c:v>42289</c:v>
                </c:pt>
                <c:pt idx="22">
                  <c:v>42286</c:v>
                </c:pt>
                <c:pt idx="23">
                  <c:v>42285</c:v>
                </c:pt>
                <c:pt idx="24">
                  <c:v>42284</c:v>
                </c:pt>
                <c:pt idx="25">
                  <c:v>42283</c:v>
                </c:pt>
                <c:pt idx="26">
                  <c:v>42282</c:v>
                </c:pt>
                <c:pt idx="27">
                  <c:v>42279</c:v>
                </c:pt>
                <c:pt idx="28">
                  <c:v>42278</c:v>
                </c:pt>
                <c:pt idx="29">
                  <c:v>42277</c:v>
                </c:pt>
                <c:pt idx="30">
                  <c:v>42276</c:v>
                </c:pt>
                <c:pt idx="31">
                  <c:v>42275</c:v>
                </c:pt>
                <c:pt idx="32">
                  <c:v>42272</c:v>
                </c:pt>
                <c:pt idx="33">
                  <c:v>42271</c:v>
                </c:pt>
                <c:pt idx="34">
                  <c:v>42270</c:v>
                </c:pt>
                <c:pt idx="35">
                  <c:v>42269</c:v>
                </c:pt>
                <c:pt idx="36">
                  <c:v>42268</c:v>
                </c:pt>
                <c:pt idx="37">
                  <c:v>42265</c:v>
                </c:pt>
                <c:pt idx="38">
                  <c:v>42264</c:v>
                </c:pt>
                <c:pt idx="39">
                  <c:v>42263</c:v>
                </c:pt>
                <c:pt idx="40">
                  <c:v>42262</c:v>
                </c:pt>
                <c:pt idx="41">
                  <c:v>42261</c:v>
                </c:pt>
                <c:pt idx="42">
                  <c:v>42258</c:v>
                </c:pt>
                <c:pt idx="43">
                  <c:v>42257</c:v>
                </c:pt>
                <c:pt idx="44">
                  <c:v>42256</c:v>
                </c:pt>
                <c:pt idx="45">
                  <c:v>42255</c:v>
                </c:pt>
                <c:pt idx="46">
                  <c:v>42251</c:v>
                </c:pt>
                <c:pt idx="47">
                  <c:v>42250</c:v>
                </c:pt>
                <c:pt idx="48">
                  <c:v>42249</c:v>
                </c:pt>
                <c:pt idx="49">
                  <c:v>42248</c:v>
                </c:pt>
                <c:pt idx="50">
                  <c:v>42247</c:v>
                </c:pt>
                <c:pt idx="51">
                  <c:v>42244</c:v>
                </c:pt>
                <c:pt idx="52">
                  <c:v>42243</c:v>
                </c:pt>
                <c:pt idx="53">
                  <c:v>42242</c:v>
                </c:pt>
                <c:pt idx="54">
                  <c:v>42241</c:v>
                </c:pt>
                <c:pt idx="55">
                  <c:v>42240</c:v>
                </c:pt>
                <c:pt idx="56">
                  <c:v>42237</c:v>
                </c:pt>
                <c:pt idx="57">
                  <c:v>42236</c:v>
                </c:pt>
                <c:pt idx="58">
                  <c:v>42235</c:v>
                </c:pt>
                <c:pt idx="59">
                  <c:v>42234</c:v>
                </c:pt>
                <c:pt idx="60">
                  <c:v>42233</c:v>
                </c:pt>
                <c:pt idx="61">
                  <c:v>42230</c:v>
                </c:pt>
                <c:pt idx="62">
                  <c:v>42229</c:v>
                </c:pt>
                <c:pt idx="63">
                  <c:v>42228</c:v>
                </c:pt>
                <c:pt idx="64">
                  <c:v>42227</c:v>
                </c:pt>
                <c:pt idx="65">
                  <c:v>42226</c:v>
                </c:pt>
              </c:numCache>
            </c:numRef>
          </c:cat>
          <c:val>
            <c:numRef>
              <c:f>SCTY!$AA$2:$AA$67</c:f>
              <c:numCache>
                <c:formatCode>General</c:formatCode>
                <c:ptCount val="66"/>
                <c:pt idx="0">
                  <c:v>26.46</c:v>
                </c:pt>
                <c:pt idx="1">
                  <c:v>27.89</c:v>
                </c:pt>
                <c:pt idx="2">
                  <c:v>29.05</c:v>
                </c:pt>
                <c:pt idx="3">
                  <c:v>29.72</c:v>
                </c:pt>
                <c:pt idx="4">
                  <c:v>29.8</c:v>
                </c:pt>
                <c:pt idx="5">
                  <c:v>30.17</c:v>
                </c:pt>
                <c:pt idx="6">
                  <c:v>29.44</c:v>
                </c:pt>
                <c:pt idx="7">
                  <c:v>29.65</c:v>
                </c:pt>
                <c:pt idx="8">
                  <c:v>38.07</c:v>
                </c:pt>
                <c:pt idx="9">
                  <c:v>38.340000000000003</c:v>
                </c:pt>
                <c:pt idx="10">
                  <c:v>37.96</c:v>
                </c:pt>
                <c:pt idx="11">
                  <c:v>38.840000000000003</c:v>
                </c:pt>
                <c:pt idx="12">
                  <c:v>39.24</c:v>
                </c:pt>
                <c:pt idx="13">
                  <c:v>38.9</c:v>
                </c:pt>
                <c:pt idx="14">
                  <c:v>38.049999999999997</c:v>
                </c:pt>
                <c:pt idx="15">
                  <c:v>39.39</c:v>
                </c:pt>
                <c:pt idx="16">
                  <c:v>41.28</c:v>
                </c:pt>
                <c:pt idx="17">
                  <c:v>44.16</c:v>
                </c:pt>
                <c:pt idx="18">
                  <c:v>46.65</c:v>
                </c:pt>
                <c:pt idx="19">
                  <c:v>46.85</c:v>
                </c:pt>
                <c:pt idx="20">
                  <c:v>47.03</c:v>
                </c:pt>
                <c:pt idx="21">
                  <c:v>48.05</c:v>
                </c:pt>
                <c:pt idx="22">
                  <c:v>48.94</c:v>
                </c:pt>
                <c:pt idx="23">
                  <c:v>47.11</c:v>
                </c:pt>
                <c:pt idx="24">
                  <c:v>47.34</c:v>
                </c:pt>
                <c:pt idx="25">
                  <c:v>47.28</c:v>
                </c:pt>
                <c:pt idx="26">
                  <c:v>47.22</c:v>
                </c:pt>
                <c:pt idx="27">
                  <c:v>46.38</c:v>
                </c:pt>
                <c:pt idx="28">
                  <c:v>43.23</c:v>
                </c:pt>
                <c:pt idx="29">
                  <c:v>42.71</c:v>
                </c:pt>
                <c:pt idx="30">
                  <c:v>41.04</c:v>
                </c:pt>
                <c:pt idx="31">
                  <c:v>40.340000000000003</c:v>
                </c:pt>
                <c:pt idx="32">
                  <c:v>41.33</c:v>
                </c:pt>
                <c:pt idx="33">
                  <c:v>42.99</c:v>
                </c:pt>
                <c:pt idx="34">
                  <c:v>43.78</c:v>
                </c:pt>
                <c:pt idx="35">
                  <c:v>47.44</c:v>
                </c:pt>
                <c:pt idx="36">
                  <c:v>47.9</c:v>
                </c:pt>
                <c:pt idx="37">
                  <c:v>48.09</c:v>
                </c:pt>
                <c:pt idx="38">
                  <c:v>48.5</c:v>
                </c:pt>
                <c:pt idx="39">
                  <c:v>48.2</c:v>
                </c:pt>
                <c:pt idx="40">
                  <c:v>48.97</c:v>
                </c:pt>
                <c:pt idx="41">
                  <c:v>48.07</c:v>
                </c:pt>
                <c:pt idx="42">
                  <c:v>48.14</c:v>
                </c:pt>
                <c:pt idx="43">
                  <c:v>48.12</c:v>
                </c:pt>
                <c:pt idx="44">
                  <c:v>47.11</c:v>
                </c:pt>
                <c:pt idx="45">
                  <c:v>50.1</c:v>
                </c:pt>
                <c:pt idx="46">
                  <c:v>49.09</c:v>
                </c:pt>
                <c:pt idx="47">
                  <c:v>49.79</c:v>
                </c:pt>
                <c:pt idx="48">
                  <c:v>49.42</c:v>
                </c:pt>
                <c:pt idx="49">
                  <c:v>46.16</c:v>
                </c:pt>
                <c:pt idx="50">
                  <c:v>48.28</c:v>
                </c:pt>
                <c:pt idx="51">
                  <c:v>48</c:v>
                </c:pt>
                <c:pt idx="52">
                  <c:v>46.23</c:v>
                </c:pt>
                <c:pt idx="53">
                  <c:v>43.05</c:v>
                </c:pt>
                <c:pt idx="54">
                  <c:v>43.63</c:v>
                </c:pt>
                <c:pt idx="55">
                  <c:v>43.87</c:v>
                </c:pt>
                <c:pt idx="56">
                  <c:v>40.99</c:v>
                </c:pt>
                <c:pt idx="57">
                  <c:v>46.98</c:v>
                </c:pt>
                <c:pt idx="58">
                  <c:v>49.18</c:v>
                </c:pt>
                <c:pt idx="59">
                  <c:v>50.62</c:v>
                </c:pt>
                <c:pt idx="60">
                  <c:v>49.94</c:v>
                </c:pt>
                <c:pt idx="61">
                  <c:v>48.81</c:v>
                </c:pt>
                <c:pt idx="62">
                  <c:v>50.06</c:v>
                </c:pt>
                <c:pt idx="63">
                  <c:v>50.86</c:v>
                </c:pt>
                <c:pt idx="64">
                  <c:v>48.79</c:v>
                </c:pt>
                <c:pt idx="65">
                  <c:v>51.17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9503808"/>
        <c:axId val="389499104"/>
      </c:lineChart>
      <c:dateAx>
        <c:axId val="389503808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9499104"/>
        <c:crosses val="autoZero"/>
        <c:auto val="1"/>
        <c:lblOffset val="100"/>
        <c:baseTimeUnit val="days"/>
      </c:dateAx>
      <c:valAx>
        <c:axId val="389499104"/>
        <c:scaling>
          <c:orientation val="minMax"/>
          <c:min val="2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95038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ATE!$AA$1</c:f>
              <c:strCache>
                <c:ptCount val="1"/>
                <c:pt idx="0">
                  <c:v>Close</c:v>
                </c:pt>
              </c:strCache>
            </c:strRef>
          </c:tx>
          <c:spPr>
            <a:ln w="31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2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ATE!$W$2:$W$67</c:f>
              <c:numCache>
                <c:formatCode>d\-mmm\-yy</c:formatCode>
                <c:ptCount val="66"/>
                <c:pt idx="0">
                  <c:v>42318</c:v>
                </c:pt>
                <c:pt idx="1">
                  <c:v>42317</c:v>
                </c:pt>
                <c:pt idx="2">
                  <c:v>42314</c:v>
                </c:pt>
                <c:pt idx="3">
                  <c:v>42313</c:v>
                </c:pt>
                <c:pt idx="4">
                  <c:v>42312</c:v>
                </c:pt>
                <c:pt idx="5">
                  <c:v>42311</c:v>
                </c:pt>
                <c:pt idx="6">
                  <c:v>42310</c:v>
                </c:pt>
                <c:pt idx="7">
                  <c:v>42307</c:v>
                </c:pt>
                <c:pt idx="8">
                  <c:v>42306</c:v>
                </c:pt>
                <c:pt idx="9">
                  <c:v>42305</c:v>
                </c:pt>
                <c:pt idx="10">
                  <c:v>42304</c:v>
                </c:pt>
                <c:pt idx="11">
                  <c:v>42303</c:v>
                </c:pt>
                <c:pt idx="12">
                  <c:v>42300</c:v>
                </c:pt>
                <c:pt idx="13">
                  <c:v>42299</c:v>
                </c:pt>
                <c:pt idx="14">
                  <c:v>42298</c:v>
                </c:pt>
                <c:pt idx="15">
                  <c:v>42297</c:v>
                </c:pt>
                <c:pt idx="16">
                  <c:v>42296</c:v>
                </c:pt>
                <c:pt idx="17">
                  <c:v>42293</c:v>
                </c:pt>
                <c:pt idx="18">
                  <c:v>42292</c:v>
                </c:pt>
                <c:pt idx="19">
                  <c:v>42291</c:v>
                </c:pt>
                <c:pt idx="20">
                  <c:v>42290</c:v>
                </c:pt>
                <c:pt idx="21">
                  <c:v>42289</c:v>
                </c:pt>
                <c:pt idx="22">
                  <c:v>42286</c:v>
                </c:pt>
                <c:pt idx="23">
                  <c:v>42285</c:v>
                </c:pt>
                <c:pt idx="24">
                  <c:v>42284</c:v>
                </c:pt>
                <c:pt idx="25">
                  <c:v>42283</c:v>
                </c:pt>
                <c:pt idx="26">
                  <c:v>42282</c:v>
                </c:pt>
                <c:pt idx="27">
                  <c:v>42279</c:v>
                </c:pt>
                <c:pt idx="28">
                  <c:v>42278</c:v>
                </c:pt>
                <c:pt idx="29">
                  <c:v>42277</c:v>
                </c:pt>
                <c:pt idx="30">
                  <c:v>42276</c:v>
                </c:pt>
                <c:pt idx="31">
                  <c:v>42275</c:v>
                </c:pt>
                <c:pt idx="32">
                  <c:v>42272</c:v>
                </c:pt>
                <c:pt idx="33">
                  <c:v>42271</c:v>
                </c:pt>
                <c:pt idx="34">
                  <c:v>42270</c:v>
                </c:pt>
                <c:pt idx="35">
                  <c:v>42269</c:v>
                </c:pt>
                <c:pt idx="36">
                  <c:v>42268</c:v>
                </c:pt>
                <c:pt idx="37">
                  <c:v>42265</c:v>
                </c:pt>
                <c:pt idx="38">
                  <c:v>42264</c:v>
                </c:pt>
                <c:pt idx="39">
                  <c:v>42263</c:v>
                </c:pt>
                <c:pt idx="40">
                  <c:v>42262</c:v>
                </c:pt>
                <c:pt idx="41">
                  <c:v>42261</c:v>
                </c:pt>
                <c:pt idx="42">
                  <c:v>42258</c:v>
                </c:pt>
                <c:pt idx="43">
                  <c:v>42257</c:v>
                </c:pt>
                <c:pt idx="44">
                  <c:v>42256</c:v>
                </c:pt>
                <c:pt idx="45">
                  <c:v>42255</c:v>
                </c:pt>
                <c:pt idx="46">
                  <c:v>42251</c:v>
                </c:pt>
                <c:pt idx="47">
                  <c:v>42250</c:v>
                </c:pt>
                <c:pt idx="48">
                  <c:v>42249</c:v>
                </c:pt>
                <c:pt idx="49">
                  <c:v>42248</c:v>
                </c:pt>
                <c:pt idx="50">
                  <c:v>42247</c:v>
                </c:pt>
                <c:pt idx="51">
                  <c:v>42244</c:v>
                </c:pt>
                <c:pt idx="52">
                  <c:v>42243</c:v>
                </c:pt>
                <c:pt idx="53">
                  <c:v>42242</c:v>
                </c:pt>
                <c:pt idx="54">
                  <c:v>42241</c:v>
                </c:pt>
                <c:pt idx="55">
                  <c:v>42240</c:v>
                </c:pt>
                <c:pt idx="56">
                  <c:v>42237</c:v>
                </c:pt>
                <c:pt idx="57">
                  <c:v>42236</c:v>
                </c:pt>
                <c:pt idx="58">
                  <c:v>42235</c:v>
                </c:pt>
                <c:pt idx="59">
                  <c:v>42234</c:v>
                </c:pt>
                <c:pt idx="60">
                  <c:v>42233</c:v>
                </c:pt>
                <c:pt idx="61">
                  <c:v>42230</c:v>
                </c:pt>
                <c:pt idx="62">
                  <c:v>42229</c:v>
                </c:pt>
                <c:pt idx="63">
                  <c:v>42228</c:v>
                </c:pt>
                <c:pt idx="64">
                  <c:v>42227</c:v>
                </c:pt>
                <c:pt idx="65">
                  <c:v>42226</c:v>
                </c:pt>
              </c:numCache>
            </c:numRef>
          </c:cat>
          <c:val>
            <c:numRef>
              <c:f>ATE!$AA$2:$AA$67</c:f>
              <c:numCache>
                <c:formatCode>General</c:formatCode>
                <c:ptCount val="66"/>
                <c:pt idx="0">
                  <c:v>8.3800000000000008</c:v>
                </c:pt>
                <c:pt idx="1">
                  <c:v>8.11</c:v>
                </c:pt>
                <c:pt idx="2">
                  <c:v>7.91</c:v>
                </c:pt>
                <c:pt idx="3">
                  <c:v>8.0299999999999994</c:v>
                </c:pt>
                <c:pt idx="4">
                  <c:v>8</c:v>
                </c:pt>
                <c:pt idx="5">
                  <c:v>7.99</c:v>
                </c:pt>
                <c:pt idx="6">
                  <c:v>8</c:v>
                </c:pt>
                <c:pt idx="7">
                  <c:v>7.95</c:v>
                </c:pt>
                <c:pt idx="8">
                  <c:v>7.93</c:v>
                </c:pt>
                <c:pt idx="9">
                  <c:v>8.11</c:v>
                </c:pt>
                <c:pt idx="10">
                  <c:v>8.02</c:v>
                </c:pt>
                <c:pt idx="11">
                  <c:v>7.67</c:v>
                </c:pt>
                <c:pt idx="12">
                  <c:v>8.52</c:v>
                </c:pt>
                <c:pt idx="13">
                  <c:v>8.41</c:v>
                </c:pt>
                <c:pt idx="14">
                  <c:v>8.25</c:v>
                </c:pt>
                <c:pt idx="15">
                  <c:v>8.2200000000000006</c:v>
                </c:pt>
                <c:pt idx="16">
                  <c:v>8.18</c:v>
                </c:pt>
                <c:pt idx="17">
                  <c:v>8.36</c:v>
                </c:pt>
                <c:pt idx="18">
                  <c:v>8.1999999999999993</c:v>
                </c:pt>
                <c:pt idx="19">
                  <c:v>7.8</c:v>
                </c:pt>
                <c:pt idx="20">
                  <c:v>8.11</c:v>
                </c:pt>
                <c:pt idx="21">
                  <c:v>8.11</c:v>
                </c:pt>
                <c:pt idx="22">
                  <c:v>8.1</c:v>
                </c:pt>
                <c:pt idx="23">
                  <c:v>8.08</c:v>
                </c:pt>
                <c:pt idx="24">
                  <c:v>7.85</c:v>
                </c:pt>
                <c:pt idx="25">
                  <c:v>7.75</c:v>
                </c:pt>
                <c:pt idx="26">
                  <c:v>7.6</c:v>
                </c:pt>
                <c:pt idx="27">
                  <c:v>7.47</c:v>
                </c:pt>
                <c:pt idx="28">
                  <c:v>7.14</c:v>
                </c:pt>
                <c:pt idx="29">
                  <c:v>7.17</c:v>
                </c:pt>
                <c:pt idx="30">
                  <c:v>7.01</c:v>
                </c:pt>
                <c:pt idx="31">
                  <c:v>7.19</c:v>
                </c:pt>
                <c:pt idx="32">
                  <c:v>7.41</c:v>
                </c:pt>
                <c:pt idx="33">
                  <c:v>7.42</c:v>
                </c:pt>
                <c:pt idx="34">
                  <c:v>7.59</c:v>
                </c:pt>
                <c:pt idx="35">
                  <c:v>7.57</c:v>
                </c:pt>
                <c:pt idx="36">
                  <c:v>7.81</c:v>
                </c:pt>
                <c:pt idx="37">
                  <c:v>7.74</c:v>
                </c:pt>
                <c:pt idx="38">
                  <c:v>8.02</c:v>
                </c:pt>
                <c:pt idx="39">
                  <c:v>7.97</c:v>
                </c:pt>
                <c:pt idx="40">
                  <c:v>7.72</c:v>
                </c:pt>
                <c:pt idx="41">
                  <c:v>7.66</c:v>
                </c:pt>
                <c:pt idx="42">
                  <c:v>7.65</c:v>
                </c:pt>
                <c:pt idx="43">
                  <c:v>7.72</c:v>
                </c:pt>
                <c:pt idx="44">
                  <c:v>7.97</c:v>
                </c:pt>
                <c:pt idx="45">
                  <c:v>8.11</c:v>
                </c:pt>
                <c:pt idx="46">
                  <c:v>7.69</c:v>
                </c:pt>
                <c:pt idx="47">
                  <c:v>7.83</c:v>
                </c:pt>
                <c:pt idx="48">
                  <c:v>7.79</c:v>
                </c:pt>
                <c:pt idx="49">
                  <c:v>7.66</c:v>
                </c:pt>
                <c:pt idx="50">
                  <c:v>8.2200000000000006</c:v>
                </c:pt>
                <c:pt idx="51">
                  <c:v>8.2899999999999991</c:v>
                </c:pt>
                <c:pt idx="52">
                  <c:v>8.33</c:v>
                </c:pt>
                <c:pt idx="53">
                  <c:v>8.18</c:v>
                </c:pt>
                <c:pt idx="54">
                  <c:v>7.62</c:v>
                </c:pt>
                <c:pt idx="55">
                  <c:v>7.62</c:v>
                </c:pt>
                <c:pt idx="56">
                  <c:v>7.91</c:v>
                </c:pt>
                <c:pt idx="57">
                  <c:v>7.95</c:v>
                </c:pt>
                <c:pt idx="58">
                  <c:v>8.16</c:v>
                </c:pt>
                <c:pt idx="59">
                  <c:v>8.65</c:v>
                </c:pt>
                <c:pt idx="60">
                  <c:v>8.6999999999999993</c:v>
                </c:pt>
                <c:pt idx="61">
                  <c:v>8.69</c:v>
                </c:pt>
                <c:pt idx="62">
                  <c:v>8.61</c:v>
                </c:pt>
                <c:pt idx="63">
                  <c:v>8.56</c:v>
                </c:pt>
                <c:pt idx="64">
                  <c:v>8.77</c:v>
                </c:pt>
                <c:pt idx="65">
                  <c:v>8.66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0836592"/>
        <c:axId val="390835024"/>
      </c:lineChart>
      <c:dateAx>
        <c:axId val="39083659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0835024"/>
        <c:crosses val="autoZero"/>
        <c:auto val="1"/>
        <c:lblOffset val="100"/>
        <c:baseTimeUnit val="days"/>
      </c:dateAx>
      <c:valAx>
        <c:axId val="390835024"/>
        <c:scaling>
          <c:orientation val="minMax"/>
          <c:max val="9"/>
          <c:min val="6.8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0836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AVGO!$AA$1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AVGO!$W$2:$W$69</c:f>
              <c:strCache>
                <c:ptCount val="68"/>
                <c:pt idx="0">
                  <c:v>10-Nov-15</c:v>
                </c:pt>
                <c:pt idx="1">
                  <c:v>9-Nov-15</c:v>
                </c:pt>
                <c:pt idx="2">
                  <c:v>6-Nov-15</c:v>
                </c:pt>
                <c:pt idx="3">
                  <c:v>5-Nov-15</c:v>
                </c:pt>
                <c:pt idx="4">
                  <c:v>4-Nov-15</c:v>
                </c:pt>
                <c:pt idx="5">
                  <c:v>3-Nov-15</c:v>
                </c:pt>
                <c:pt idx="6">
                  <c:v>2-Nov-15</c:v>
                </c:pt>
                <c:pt idx="7">
                  <c:v>30-Oct-15</c:v>
                </c:pt>
                <c:pt idx="8">
                  <c:v>29-Oct-15</c:v>
                </c:pt>
                <c:pt idx="9">
                  <c:v>28-Oct-15</c:v>
                </c:pt>
                <c:pt idx="10">
                  <c:v>27-Oct-15</c:v>
                </c:pt>
                <c:pt idx="11">
                  <c:v>26-Oct-15</c:v>
                </c:pt>
                <c:pt idx="12">
                  <c:v>23-Oct-15</c:v>
                </c:pt>
                <c:pt idx="13">
                  <c:v>22-Oct-15</c:v>
                </c:pt>
                <c:pt idx="14">
                  <c:v>21-Oct-15</c:v>
                </c:pt>
                <c:pt idx="15">
                  <c:v>20-Oct-15</c:v>
                </c:pt>
                <c:pt idx="16">
                  <c:v>19-Oct-15</c:v>
                </c:pt>
                <c:pt idx="17">
                  <c:v>16-Oct-15</c:v>
                </c:pt>
                <c:pt idx="18">
                  <c:v>15-Oct-15</c:v>
                </c:pt>
                <c:pt idx="19">
                  <c:v>14-Oct-15</c:v>
                </c:pt>
                <c:pt idx="20">
                  <c:v>13-Oct-15</c:v>
                </c:pt>
                <c:pt idx="21">
                  <c:v>12-Oct-15</c:v>
                </c:pt>
                <c:pt idx="22">
                  <c:v>9-Oct-15</c:v>
                </c:pt>
                <c:pt idx="23">
                  <c:v>8-Oct-15</c:v>
                </c:pt>
                <c:pt idx="24">
                  <c:v>7-Oct-15</c:v>
                </c:pt>
                <c:pt idx="25">
                  <c:v>6-Oct-15</c:v>
                </c:pt>
                <c:pt idx="26">
                  <c:v>5-Oct-15</c:v>
                </c:pt>
                <c:pt idx="27">
                  <c:v>2-Oct-15</c:v>
                </c:pt>
                <c:pt idx="28">
                  <c:v>1-Oct-15</c:v>
                </c:pt>
                <c:pt idx="29">
                  <c:v>30-Sep-15</c:v>
                </c:pt>
                <c:pt idx="30">
                  <c:v>29-Sep-15</c:v>
                </c:pt>
                <c:pt idx="31">
                  <c:v>28-Sep-15</c:v>
                </c:pt>
                <c:pt idx="32">
                  <c:v>25-Sep-15</c:v>
                </c:pt>
                <c:pt idx="33">
                  <c:v>24-Sep-15</c:v>
                </c:pt>
                <c:pt idx="34">
                  <c:v>23-Sep-15</c:v>
                </c:pt>
                <c:pt idx="35">
                  <c:v>22-Sep-15</c:v>
                </c:pt>
                <c:pt idx="36">
                  <c:v>21-Sep-15</c:v>
                </c:pt>
                <c:pt idx="37">
                  <c:v>18-Sep-15</c:v>
                </c:pt>
                <c:pt idx="38">
                  <c:v>17-Sep-15</c:v>
                </c:pt>
                <c:pt idx="39">
                  <c:v>16-Sep-15</c:v>
                </c:pt>
                <c:pt idx="40">
                  <c:v>16-Sep-15</c:v>
                </c:pt>
                <c:pt idx="41">
                  <c:v>15-Sep-15</c:v>
                </c:pt>
                <c:pt idx="42">
                  <c:v>14-Sep-15</c:v>
                </c:pt>
                <c:pt idx="43">
                  <c:v>11-Sep-15</c:v>
                </c:pt>
                <c:pt idx="44">
                  <c:v>10-Sep-15</c:v>
                </c:pt>
                <c:pt idx="45">
                  <c:v>9-Sep-15</c:v>
                </c:pt>
                <c:pt idx="46">
                  <c:v>8-Sep-15</c:v>
                </c:pt>
                <c:pt idx="47">
                  <c:v>4-Sep-15</c:v>
                </c:pt>
                <c:pt idx="48">
                  <c:v>3-Sep-15</c:v>
                </c:pt>
                <c:pt idx="49">
                  <c:v>2-Sep-15</c:v>
                </c:pt>
                <c:pt idx="50">
                  <c:v>1-Sep-15</c:v>
                </c:pt>
                <c:pt idx="51">
                  <c:v>31-Aug-15</c:v>
                </c:pt>
                <c:pt idx="52">
                  <c:v>28-Aug-15</c:v>
                </c:pt>
                <c:pt idx="53">
                  <c:v>27-Aug-15</c:v>
                </c:pt>
                <c:pt idx="54">
                  <c:v>26-Aug-15</c:v>
                </c:pt>
                <c:pt idx="55">
                  <c:v>25-Aug-15</c:v>
                </c:pt>
                <c:pt idx="56">
                  <c:v>24-Aug-15</c:v>
                </c:pt>
                <c:pt idx="57">
                  <c:v>21-Aug-15</c:v>
                </c:pt>
                <c:pt idx="58">
                  <c:v>20-Aug-15</c:v>
                </c:pt>
                <c:pt idx="59">
                  <c:v>19-Aug-15</c:v>
                </c:pt>
                <c:pt idx="60">
                  <c:v>18-Aug-15</c:v>
                </c:pt>
                <c:pt idx="61">
                  <c:v>17-Aug-15</c:v>
                </c:pt>
                <c:pt idx="62">
                  <c:v>14-Aug-15</c:v>
                </c:pt>
                <c:pt idx="63">
                  <c:v>13-Aug-15</c:v>
                </c:pt>
                <c:pt idx="64">
                  <c:v>12-Aug-15</c:v>
                </c:pt>
                <c:pt idx="65">
                  <c:v>11-Aug-15</c:v>
                </c:pt>
                <c:pt idx="66">
                  <c:v>10-Aug-15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AVGO!$AA$2:$AA$69</c:f>
              <c:numCache>
                <c:formatCode>General</c:formatCode>
                <c:ptCount val="68"/>
                <c:pt idx="0">
                  <c:v>119.86</c:v>
                </c:pt>
                <c:pt idx="1">
                  <c:v>126.5</c:v>
                </c:pt>
                <c:pt idx="2">
                  <c:v>129.66999999999999</c:v>
                </c:pt>
                <c:pt idx="3">
                  <c:v>121.06</c:v>
                </c:pt>
                <c:pt idx="4">
                  <c:v>124.11</c:v>
                </c:pt>
                <c:pt idx="5">
                  <c:v>122.14</c:v>
                </c:pt>
                <c:pt idx="6">
                  <c:v>123.8</c:v>
                </c:pt>
                <c:pt idx="7">
                  <c:v>123.13</c:v>
                </c:pt>
                <c:pt idx="8">
                  <c:v>120.09</c:v>
                </c:pt>
                <c:pt idx="9">
                  <c:v>127.09</c:v>
                </c:pt>
                <c:pt idx="10">
                  <c:v>121.49</c:v>
                </c:pt>
                <c:pt idx="11">
                  <c:v>123.61</c:v>
                </c:pt>
                <c:pt idx="12">
                  <c:v>129.58000000000001</c:v>
                </c:pt>
                <c:pt idx="13">
                  <c:v>125.34</c:v>
                </c:pt>
                <c:pt idx="14">
                  <c:v>120.5</c:v>
                </c:pt>
                <c:pt idx="15">
                  <c:v>119.89</c:v>
                </c:pt>
                <c:pt idx="16">
                  <c:v>118.96</c:v>
                </c:pt>
                <c:pt idx="17">
                  <c:v>121.07</c:v>
                </c:pt>
                <c:pt idx="18">
                  <c:v>121.87</c:v>
                </c:pt>
                <c:pt idx="19">
                  <c:v>117.46</c:v>
                </c:pt>
                <c:pt idx="20">
                  <c:v>113.42</c:v>
                </c:pt>
                <c:pt idx="21">
                  <c:v>117.68</c:v>
                </c:pt>
                <c:pt idx="22">
                  <c:v>116.91</c:v>
                </c:pt>
                <c:pt idx="23">
                  <c:v>116.69</c:v>
                </c:pt>
                <c:pt idx="24">
                  <c:v>118.64</c:v>
                </c:pt>
                <c:pt idx="25">
                  <c:v>117.11</c:v>
                </c:pt>
                <c:pt idx="26">
                  <c:v>121.22</c:v>
                </c:pt>
                <c:pt idx="27">
                  <c:v>123.33</c:v>
                </c:pt>
                <c:pt idx="28">
                  <c:v>122.14</c:v>
                </c:pt>
                <c:pt idx="29">
                  <c:v>125.01</c:v>
                </c:pt>
                <c:pt idx="30">
                  <c:v>119.67</c:v>
                </c:pt>
                <c:pt idx="31">
                  <c:v>120.85</c:v>
                </c:pt>
                <c:pt idx="32">
                  <c:v>126.74</c:v>
                </c:pt>
                <c:pt idx="33">
                  <c:v>124.1</c:v>
                </c:pt>
                <c:pt idx="34">
                  <c:v>125.54</c:v>
                </c:pt>
                <c:pt idx="35">
                  <c:v>124.7</c:v>
                </c:pt>
                <c:pt idx="36">
                  <c:v>127.26</c:v>
                </c:pt>
                <c:pt idx="37">
                  <c:v>127.59</c:v>
                </c:pt>
                <c:pt idx="38">
                  <c:v>130.61000000000001</c:v>
                </c:pt>
                <c:pt idx="39">
                  <c:v>131.49</c:v>
                </c:pt>
                <c:pt idx="41">
                  <c:v>134.38</c:v>
                </c:pt>
                <c:pt idx="42">
                  <c:v>131.19</c:v>
                </c:pt>
                <c:pt idx="43">
                  <c:v>131.08000000000001</c:v>
                </c:pt>
                <c:pt idx="44">
                  <c:v>128.72</c:v>
                </c:pt>
                <c:pt idx="45">
                  <c:v>127.17</c:v>
                </c:pt>
                <c:pt idx="46">
                  <c:v>129.16</c:v>
                </c:pt>
                <c:pt idx="47">
                  <c:v>121.15</c:v>
                </c:pt>
                <c:pt idx="48">
                  <c:v>123.77</c:v>
                </c:pt>
                <c:pt idx="49">
                  <c:v>124.04</c:v>
                </c:pt>
                <c:pt idx="50">
                  <c:v>119.37</c:v>
                </c:pt>
                <c:pt idx="51">
                  <c:v>125.97</c:v>
                </c:pt>
                <c:pt idx="52">
                  <c:v>127.62</c:v>
                </c:pt>
                <c:pt idx="53">
                  <c:v>126.26</c:v>
                </c:pt>
                <c:pt idx="54">
                  <c:v>116.2</c:v>
                </c:pt>
                <c:pt idx="55">
                  <c:v>108.51</c:v>
                </c:pt>
                <c:pt idx="56">
                  <c:v>109.94</c:v>
                </c:pt>
                <c:pt idx="57">
                  <c:v>111.45</c:v>
                </c:pt>
                <c:pt idx="58">
                  <c:v>115.03</c:v>
                </c:pt>
                <c:pt idx="59">
                  <c:v>121.45</c:v>
                </c:pt>
                <c:pt idx="60">
                  <c:v>122.24</c:v>
                </c:pt>
                <c:pt idx="61">
                  <c:v>125.52</c:v>
                </c:pt>
                <c:pt idx="62">
                  <c:v>121.96</c:v>
                </c:pt>
                <c:pt idx="63">
                  <c:v>124.19</c:v>
                </c:pt>
                <c:pt idx="64">
                  <c:v>125.73</c:v>
                </c:pt>
                <c:pt idx="65">
                  <c:v>124.21</c:v>
                </c:pt>
                <c:pt idx="66">
                  <c:v>127.28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0832280"/>
        <c:axId val="390839728"/>
      </c:lineChart>
      <c:catAx>
        <c:axId val="39083228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0839728"/>
        <c:crosses val="autoZero"/>
        <c:auto val="1"/>
        <c:lblAlgn val="ctr"/>
        <c:lblOffset val="100"/>
        <c:noMultiLvlLbl val="0"/>
      </c:catAx>
      <c:valAx>
        <c:axId val="390839728"/>
        <c:scaling>
          <c:orientation val="minMax"/>
          <c:min val="10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08322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DIS!$AA$1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DIS!$W$2:$W$67</c:f>
              <c:numCache>
                <c:formatCode>d\-mmm\-yy</c:formatCode>
                <c:ptCount val="66"/>
                <c:pt idx="0">
                  <c:v>42318</c:v>
                </c:pt>
                <c:pt idx="1">
                  <c:v>42317</c:v>
                </c:pt>
                <c:pt idx="2">
                  <c:v>42314</c:v>
                </c:pt>
                <c:pt idx="3">
                  <c:v>42313</c:v>
                </c:pt>
                <c:pt idx="4">
                  <c:v>42312</c:v>
                </c:pt>
                <c:pt idx="5">
                  <c:v>42311</c:v>
                </c:pt>
                <c:pt idx="6">
                  <c:v>42310</c:v>
                </c:pt>
                <c:pt idx="7">
                  <c:v>42307</c:v>
                </c:pt>
                <c:pt idx="8">
                  <c:v>42306</c:v>
                </c:pt>
                <c:pt idx="9">
                  <c:v>42305</c:v>
                </c:pt>
                <c:pt idx="10">
                  <c:v>42304</c:v>
                </c:pt>
                <c:pt idx="11">
                  <c:v>42303</c:v>
                </c:pt>
                <c:pt idx="12">
                  <c:v>42300</c:v>
                </c:pt>
                <c:pt idx="13">
                  <c:v>42299</c:v>
                </c:pt>
                <c:pt idx="14">
                  <c:v>42298</c:v>
                </c:pt>
                <c:pt idx="15">
                  <c:v>42297</c:v>
                </c:pt>
                <c:pt idx="16">
                  <c:v>42296</c:v>
                </c:pt>
                <c:pt idx="17">
                  <c:v>42293</c:v>
                </c:pt>
                <c:pt idx="18">
                  <c:v>42292</c:v>
                </c:pt>
                <c:pt idx="19">
                  <c:v>42291</c:v>
                </c:pt>
                <c:pt idx="20">
                  <c:v>42290</c:v>
                </c:pt>
                <c:pt idx="21">
                  <c:v>42289</c:v>
                </c:pt>
                <c:pt idx="22">
                  <c:v>42286</c:v>
                </c:pt>
                <c:pt idx="23">
                  <c:v>42285</c:v>
                </c:pt>
                <c:pt idx="24">
                  <c:v>42284</c:v>
                </c:pt>
                <c:pt idx="25">
                  <c:v>42283</c:v>
                </c:pt>
                <c:pt idx="26">
                  <c:v>42282</c:v>
                </c:pt>
                <c:pt idx="27">
                  <c:v>42279</c:v>
                </c:pt>
                <c:pt idx="28">
                  <c:v>42278</c:v>
                </c:pt>
                <c:pt idx="29">
                  <c:v>42277</c:v>
                </c:pt>
                <c:pt idx="30">
                  <c:v>42276</c:v>
                </c:pt>
                <c:pt idx="31">
                  <c:v>42275</c:v>
                </c:pt>
                <c:pt idx="32">
                  <c:v>42272</c:v>
                </c:pt>
                <c:pt idx="33">
                  <c:v>42271</c:v>
                </c:pt>
                <c:pt idx="34">
                  <c:v>42270</c:v>
                </c:pt>
                <c:pt idx="35">
                  <c:v>42269</c:v>
                </c:pt>
                <c:pt idx="36">
                  <c:v>42268</c:v>
                </c:pt>
                <c:pt idx="37">
                  <c:v>42265</c:v>
                </c:pt>
                <c:pt idx="38">
                  <c:v>42264</c:v>
                </c:pt>
                <c:pt idx="39">
                  <c:v>42263</c:v>
                </c:pt>
                <c:pt idx="40">
                  <c:v>42262</c:v>
                </c:pt>
                <c:pt idx="41">
                  <c:v>42261</c:v>
                </c:pt>
                <c:pt idx="42">
                  <c:v>42258</c:v>
                </c:pt>
                <c:pt idx="43">
                  <c:v>42257</c:v>
                </c:pt>
                <c:pt idx="44">
                  <c:v>42256</c:v>
                </c:pt>
                <c:pt idx="45">
                  <c:v>42255</c:v>
                </c:pt>
                <c:pt idx="46">
                  <c:v>42251</c:v>
                </c:pt>
                <c:pt idx="47">
                  <c:v>42250</c:v>
                </c:pt>
                <c:pt idx="48">
                  <c:v>42249</c:v>
                </c:pt>
                <c:pt idx="49">
                  <c:v>42248</c:v>
                </c:pt>
                <c:pt idx="50">
                  <c:v>42247</c:v>
                </c:pt>
                <c:pt idx="51">
                  <c:v>42244</c:v>
                </c:pt>
                <c:pt idx="52">
                  <c:v>42243</c:v>
                </c:pt>
                <c:pt idx="53">
                  <c:v>42242</c:v>
                </c:pt>
                <c:pt idx="54">
                  <c:v>42241</c:v>
                </c:pt>
                <c:pt idx="55">
                  <c:v>42240</c:v>
                </c:pt>
                <c:pt idx="56">
                  <c:v>42237</c:v>
                </c:pt>
                <c:pt idx="57">
                  <c:v>42236</c:v>
                </c:pt>
                <c:pt idx="58">
                  <c:v>42235</c:v>
                </c:pt>
                <c:pt idx="59">
                  <c:v>42234</c:v>
                </c:pt>
                <c:pt idx="60">
                  <c:v>42233</c:v>
                </c:pt>
                <c:pt idx="61">
                  <c:v>42230</c:v>
                </c:pt>
                <c:pt idx="62">
                  <c:v>42229</c:v>
                </c:pt>
                <c:pt idx="63">
                  <c:v>42228</c:v>
                </c:pt>
                <c:pt idx="64">
                  <c:v>42227</c:v>
                </c:pt>
                <c:pt idx="65">
                  <c:v>42226</c:v>
                </c:pt>
              </c:numCache>
            </c:numRef>
          </c:cat>
          <c:val>
            <c:numRef>
              <c:f>DIS!$AA$2:$AA$67</c:f>
              <c:numCache>
                <c:formatCode>General</c:formatCode>
                <c:ptCount val="66"/>
                <c:pt idx="0">
                  <c:v>117.42</c:v>
                </c:pt>
                <c:pt idx="1">
                  <c:v>116.42</c:v>
                </c:pt>
                <c:pt idx="2">
                  <c:v>115.67</c:v>
                </c:pt>
                <c:pt idx="3">
                  <c:v>113</c:v>
                </c:pt>
                <c:pt idx="4">
                  <c:v>113.25</c:v>
                </c:pt>
                <c:pt idx="5">
                  <c:v>115.54</c:v>
                </c:pt>
                <c:pt idx="6">
                  <c:v>115.04</c:v>
                </c:pt>
                <c:pt idx="7">
                  <c:v>113.74</c:v>
                </c:pt>
                <c:pt idx="8">
                  <c:v>115.04</c:v>
                </c:pt>
                <c:pt idx="9">
                  <c:v>114.34</c:v>
                </c:pt>
                <c:pt idx="10">
                  <c:v>113.77</c:v>
                </c:pt>
                <c:pt idx="11">
                  <c:v>113.52</c:v>
                </c:pt>
                <c:pt idx="12">
                  <c:v>113.09</c:v>
                </c:pt>
                <c:pt idx="13">
                  <c:v>113.25</c:v>
                </c:pt>
                <c:pt idx="14">
                  <c:v>110.09</c:v>
                </c:pt>
                <c:pt idx="15">
                  <c:v>109.84</c:v>
                </c:pt>
                <c:pt idx="16">
                  <c:v>109.47</c:v>
                </c:pt>
                <c:pt idx="17">
                  <c:v>108.24</c:v>
                </c:pt>
                <c:pt idx="18">
                  <c:v>107.89</c:v>
                </c:pt>
                <c:pt idx="19">
                  <c:v>105.73</c:v>
                </c:pt>
                <c:pt idx="20">
                  <c:v>106.59</c:v>
                </c:pt>
                <c:pt idx="21">
                  <c:v>106.35</c:v>
                </c:pt>
                <c:pt idx="22">
                  <c:v>105.56</c:v>
                </c:pt>
                <c:pt idx="23">
                  <c:v>104.61</c:v>
                </c:pt>
                <c:pt idx="24">
                  <c:v>103.39</c:v>
                </c:pt>
                <c:pt idx="25">
                  <c:v>103.77</c:v>
                </c:pt>
                <c:pt idx="26">
                  <c:v>103.85</c:v>
                </c:pt>
                <c:pt idx="27">
                  <c:v>103</c:v>
                </c:pt>
                <c:pt idx="28">
                  <c:v>102.67</c:v>
                </c:pt>
                <c:pt idx="29">
                  <c:v>102.2</c:v>
                </c:pt>
                <c:pt idx="30">
                  <c:v>99.42</c:v>
                </c:pt>
                <c:pt idx="31">
                  <c:v>98.49</c:v>
                </c:pt>
                <c:pt idx="32">
                  <c:v>100.3</c:v>
                </c:pt>
                <c:pt idx="33">
                  <c:v>100.62</c:v>
                </c:pt>
                <c:pt idx="34">
                  <c:v>101.57</c:v>
                </c:pt>
                <c:pt idx="35">
                  <c:v>102.49</c:v>
                </c:pt>
                <c:pt idx="36">
                  <c:v>103.41</c:v>
                </c:pt>
                <c:pt idx="37">
                  <c:v>102.84</c:v>
                </c:pt>
                <c:pt idx="38">
                  <c:v>104.2</c:v>
                </c:pt>
                <c:pt idx="39">
                  <c:v>103.96</c:v>
                </c:pt>
                <c:pt idx="40">
                  <c:v>103.43</c:v>
                </c:pt>
                <c:pt idx="41">
                  <c:v>103.82</c:v>
                </c:pt>
                <c:pt idx="42">
                  <c:v>104.48</c:v>
                </c:pt>
                <c:pt idx="43">
                  <c:v>102.6</c:v>
                </c:pt>
                <c:pt idx="44">
                  <c:v>101.91</c:v>
                </c:pt>
                <c:pt idx="45">
                  <c:v>104.01</c:v>
                </c:pt>
                <c:pt idx="46">
                  <c:v>100.97</c:v>
                </c:pt>
                <c:pt idx="47">
                  <c:v>101.99</c:v>
                </c:pt>
                <c:pt idx="48">
                  <c:v>101.89</c:v>
                </c:pt>
                <c:pt idx="49">
                  <c:v>99.51</c:v>
                </c:pt>
                <c:pt idx="50">
                  <c:v>101.88</c:v>
                </c:pt>
                <c:pt idx="51">
                  <c:v>102.48</c:v>
                </c:pt>
                <c:pt idx="52">
                  <c:v>102.17</c:v>
                </c:pt>
                <c:pt idx="53">
                  <c:v>99.23</c:v>
                </c:pt>
                <c:pt idx="54">
                  <c:v>95.89</c:v>
                </c:pt>
                <c:pt idx="55">
                  <c:v>95.36</c:v>
                </c:pt>
                <c:pt idx="56">
                  <c:v>98.84</c:v>
                </c:pt>
                <c:pt idx="57">
                  <c:v>100.02</c:v>
                </c:pt>
                <c:pt idx="58">
                  <c:v>106.45</c:v>
                </c:pt>
                <c:pt idx="59">
                  <c:v>106.94</c:v>
                </c:pt>
                <c:pt idx="60">
                  <c:v>109.05</c:v>
                </c:pt>
                <c:pt idx="61">
                  <c:v>107.16</c:v>
                </c:pt>
                <c:pt idx="62">
                  <c:v>107.52</c:v>
                </c:pt>
                <c:pt idx="63">
                  <c:v>106.99</c:v>
                </c:pt>
                <c:pt idx="64">
                  <c:v>108</c:v>
                </c:pt>
                <c:pt idx="65">
                  <c:v>111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0834240"/>
        <c:axId val="390836984"/>
      </c:lineChart>
      <c:dateAx>
        <c:axId val="39083424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0836984"/>
        <c:crosses val="autoZero"/>
        <c:auto val="1"/>
        <c:lblOffset val="100"/>
        <c:baseTimeUnit val="days"/>
      </c:dateAx>
      <c:valAx>
        <c:axId val="390836984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08342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GILD!$AA$1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GILD!$W$2:$W$69</c:f>
              <c:strCache>
                <c:ptCount val="68"/>
                <c:pt idx="0">
                  <c:v>10-Nov-15</c:v>
                </c:pt>
                <c:pt idx="1">
                  <c:v>9-Nov-15</c:v>
                </c:pt>
                <c:pt idx="2">
                  <c:v>6-Nov-15</c:v>
                </c:pt>
                <c:pt idx="3">
                  <c:v>5-Nov-15</c:v>
                </c:pt>
                <c:pt idx="4">
                  <c:v>4-Nov-15</c:v>
                </c:pt>
                <c:pt idx="5">
                  <c:v>3-Nov-15</c:v>
                </c:pt>
                <c:pt idx="6">
                  <c:v>2-Nov-15</c:v>
                </c:pt>
                <c:pt idx="7">
                  <c:v>30-Oct-15</c:v>
                </c:pt>
                <c:pt idx="8">
                  <c:v>29-Oct-15</c:v>
                </c:pt>
                <c:pt idx="9">
                  <c:v>28-Oct-15</c:v>
                </c:pt>
                <c:pt idx="10">
                  <c:v>27-Oct-15</c:v>
                </c:pt>
                <c:pt idx="11">
                  <c:v>26-Oct-15</c:v>
                </c:pt>
                <c:pt idx="12">
                  <c:v>23-Oct-15</c:v>
                </c:pt>
                <c:pt idx="13">
                  <c:v>22-Oct-15</c:v>
                </c:pt>
                <c:pt idx="14">
                  <c:v>21-Oct-15</c:v>
                </c:pt>
                <c:pt idx="15">
                  <c:v>20-Oct-15</c:v>
                </c:pt>
                <c:pt idx="16">
                  <c:v>19-Oct-15</c:v>
                </c:pt>
                <c:pt idx="17">
                  <c:v>16-Oct-15</c:v>
                </c:pt>
                <c:pt idx="18">
                  <c:v>15-Oct-15</c:v>
                </c:pt>
                <c:pt idx="19">
                  <c:v>14-Oct-15</c:v>
                </c:pt>
                <c:pt idx="20">
                  <c:v>13-Oct-15</c:v>
                </c:pt>
                <c:pt idx="21">
                  <c:v>12-Oct-15</c:v>
                </c:pt>
                <c:pt idx="22">
                  <c:v>9-Oct-15</c:v>
                </c:pt>
                <c:pt idx="23">
                  <c:v>8-Oct-15</c:v>
                </c:pt>
                <c:pt idx="24">
                  <c:v>7-Oct-15</c:v>
                </c:pt>
                <c:pt idx="25">
                  <c:v>6-Oct-15</c:v>
                </c:pt>
                <c:pt idx="26">
                  <c:v>5-Oct-15</c:v>
                </c:pt>
                <c:pt idx="27">
                  <c:v>2-Oct-15</c:v>
                </c:pt>
                <c:pt idx="28">
                  <c:v>1-Oct-15</c:v>
                </c:pt>
                <c:pt idx="29">
                  <c:v>30-Sep-15</c:v>
                </c:pt>
                <c:pt idx="30">
                  <c:v>29-Sep-15</c:v>
                </c:pt>
                <c:pt idx="31">
                  <c:v>28-Sep-15</c:v>
                </c:pt>
                <c:pt idx="32">
                  <c:v>25-Sep-15</c:v>
                </c:pt>
                <c:pt idx="33">
                  <c:v>24-Sep-15</c:v>
                </c:pt>
                <c:pt idx="34">
                  <c:v>23-Sep-15</c:v>
                </c:pt>
                <c:pt idx="35">
                  <c:v>22-Sep-15</c:v>
                </c:pt>
                <c:pt idx="36">
                  <c:v>21-Sep-15</c:v>
                </c:pt>
                <c:pt idx="37">
                  <c:v>18-Sep-15</c:v>
                </c:pt>
                <c:pt idx="38">
                  <c:v>17-Sep-15</c:v>
                </c:pt>
                <c:pt idx="39">
                  <c:v>16-Sep-15</c:v>
                </c:pt>
                <c:pt idx="40">
                  <c:v>15-Sep-15</c:v>
                </c:pt>
                <c:pt idx="41">
                  <c:v>14-Sep-15</c:v>
                </c:pt>
                <c:pt idx="42">
                  <c:v>14-Sep-15</c:v>
                </c:pt>
                <c:pt idx="43">
                  <c:v>11-Sep-15</c:v>
                </c:pt>
                <c:pt idx="44">
                  <c:v>10-Sep-15</c:v>
                </c:pt>
                <c:pt idx="45">
                  <c:v>9-Sep-15</c:v>
                </c:pt>
                <c:pt idx="46">
                  <c:v>8-Sep-15</c:v>
                </c:pt>
                <c:pt idx="47">
                  <c:v>4-Sep-15</c:v>
                </c:pt>
                <c:pt idx="48">
                  <c:v>3-Sep-15</c:v>
                </c:pt>
                <c:pt idx="49">
                  <c:v>2-Sep-15</c:v>
                </c:pt>
                <c:pt idx="50">
                  <c:v>1-Sep-15</c:v>
                </c:pt>
                <c:pt idx="51">
                  <c:v>31-Aug-15</c:v>
                </c:pt>
                <c:pt idx="52">
                  <c:v>28-Aug-15</c:v>
                </c:pt>
                <c:pt idx="53">
                  <c:v>27-Aug-15</c:v>
                </c:pt>
                <c:pt idx="54">
                  <c:v>26-Aug-15</c:v>
                </c:pt>
                <c:pt idx="55">
                  <c:v>25-Aug-15</c:v>
                </c:pt>
                <c:pt idx="56">
                  <c:v>24-Aug-15</c:v>
                </c:pt>
                <c:pt idx="57">
                  <c:v>21-Aug-15</c:v>
                </c:pt>
                <c:pt idx="58">
                  <c:v>20-Aug-15</c:v>
                </c:pt>
                <c:pt idx="59">
                  <c:v>19-Aug-15</c:v>
                </c:pt>
                <c:pt idx="60">
                  <c:v>18-Aug-15</c:v>
                </c:pt>
                <c:pt idx="61">
                  <c:v>17-Aug-15</c:v>
                </c:pt>
                <c:pt idx="62">
                  <c:v>14-Aug-15</c:v>
                </c:pt>
                <c:pt idx="63">
                  <c:v>13-Aug-15</c:v>
                </c:pt>
                <c:pt idx="64">
                  <c:v>12-Aug-15</c:v>
                </c:pt>
                <c:pt idx="65">
                  <c:v>11-Aug-15</c:v>
                </c:pt>
                <c:pt idx="66">
                  <c:v>10-Aug-15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GILD!$AA$2:$AA$69</c:f>
              <c:numCache>
                <c:formatCode>General</c:formatCode>
                <c:ptCount val="68"/>
                <c:pt idx="0">
                  <c:v>108.85</c:v>
                </c:pt>
                <c:pt idx="1">
                  <c:v>108.11</c:v>
                </c:pt>
                <c:pt idx="2">
                  <c:v>108.34</c:v>
                </c:pt>
                <c:pt idx="3">
                  <c:v>107.83</c:v>
                </c:pt>
                <c:pt idx="4">
                  <c:v>108.98</c:v>
                </c:pt>
                <c:pt idx="5">
                  <c:v>109.1</c:v>
                </c:pt>
                <c:pt idx="6">
                  <c:v>109.6</c:v>
                </c:pt>
                <c:pt idx="7">
                  <c:v>108.13</c:v>
                </c:pt>
                <c:pt idx="8">
                  <c:v>109.21</c:v>
                </c:pt>
                <c:pt idx="9">
                  <c:v>108.13</c:v>
                </c:pt>
                <c:pt idx="10">
                  <c:v>110.96</c:v>
                </c:pt>
                <c:pt idx="11">
                  <c:v>108.63</c:v>
                </c:pt>
                <c:pt idx="12">
                  <c:v>107.99</c:v>
                </c:pt>
                <c:pt idx="13">
                  <c:v>107.6</c:v>
                </c:pt>
                <c:pt idx="14">
                  <c:v>101.73</c:v>
                </c:pt>
                <c:pt idx="15">
                  <c:v>101.66</c:v>
                </c:pt>
                <c:pt idx="16">
                  <c:v>103.61</c:v>
                </c:pt>
                <c:pt idx="17">
                  <c:v>102.83</c:v>
                </c:pt>
                <c:pt idx="18">
                  <c:v>101.64</c:v>
                </c:pt>
                <c:pt idx="19">
                  <c:v>98.39</c:v>
                </c:pt>
                <c:pt idx="20">
                  <c:v>98.19</c:v>
                </c:pt>
                <c:pt idx="21">
                  <c:v>99.51</c:v>
                </c:pt>
                <c:pt idx="22">
                  <c:v>100.65</c:v>
                </c:pt>
                <c:pt idx="23">
                  <c:v>100.81</c:v>
                </c:pt>
                <c:pt idx="24">
                  <c:v>100.27</c:v>
                </c:pt>
                <c:pt idx="25">
                  <c:v>97.54</c:v>
                </c:pt>
                <c:pt idx="26">
                  <c:v>99.26</c:v>
                </c:pt>
                <c:pt idx="27">
                  <c:v>98.28</c:v>
                </c:pt>
                <c:pt idx="28">
                  <c:v>98.27</c:v>
                </c:pt>
                <c:pt idx="29">
                  <c:v>98.19</c:v>
                </c:pt>
                <c:pt idx="30">
                  <c:v>96</c:v>
                </c:pt>
                <c:pt idx="31">
                  <c:v>94.8</c:v>
                </c:pt>
                <c:pt idx="32">
                  <c:v>100.14</c:v>
                </c:pt>
                <c:pt idx="33">
                  <c:v>102.51</c:v>
                </c:pt>
                <c:pt idx="34">
                  <c:v>105.49</c:v>
                </c:pt>
                <c:pt idx="35">
                  <c:v>106.51</c:v>
                </c:pt>
                <c:pt idx="36">
                  <c:v>105.74</c:v>
                </c:pt>
                <c:pt idx="37">
                  <c:v>108.44</c:v>
                </c:pt>
                <c:pt idx="38">
                  <c:v>111.61</c:v>
                </c:pt>
                <c:pt idx="39">
                  <c:v>111.03</c:v>
                </c:pt>
                <c:pt idx="40">
                  <c:v>111.05</c:v>
                </c:pt>
                <c:pt idx="41">
                  <c:v>109.35</c:v>
                </c:pt>
                <c:pt idx="43">
                  <c:v>109.63</c:v>
                </c:pt>
                <c:pt idx="44">
                  <c:v>107.25</c:v>
                </c:pt>
                <c:pt idx="45">
                  <c:v>103.82</c:v>
                </c:pt>
                <c:pt idx="46">
                  <c:v>104.9</c:v>
                </c:pt>
                <c:pt idx="47">
                  <c:v>102.06</c:v>
                </c:pt>
                <c:pt idx="48">
                  <c:v>101.91</c:v>
                </c:pt>
                <c:pt idx="49">
                  <c:v>104.27</c:v>
                </c:pt>
                <c:pt idx="50">
                  <c:v>101.49</c:v>
                </c:pt>
                <c:pt idx="51">
                  <c:v>105.07</c:v>
                </c:pt>
                <c:pt idx="52">
                  <c:v>107.78</c:v>
                </c:pt>
                <c:pt idx="53">
                  <c:v>107.99</c:v>
                </c:pt>
                <c:pt idx="54">
                  <c:v>106.96</c:v>
                </c:pt>
                <c:pt idx="55">
                  <c:v>102.56</c:v>
                </c:pt>
                <c:pt idx="56">
                  <c:v>100.66</c:v>
                </c:pt>
                <c:pt idx="57">
                  <c:v>105.33</c:v>
                </c:pt>
                <c:pt idx="58">
                  <c:v>112.39</c:v>
                </c:pt>
                <c:pt idx="59">
                  <c:v>116.21</c:v>
                </c:pt>
                <c:pt idx="60">
                  <c:v>117.06</c:v>
                </c:pt>
                <c:pt idx="61">
                  <c:v>116.42</c:v>
                </c:pt>
                <c:pt idx="62">
                  <c:v>115.6</c:v>
                </c:pt>
                <c:pt idx="63">
                  <c:v>115.2</c:v>
                </c:pt>
                <c:pt idx="64">
                  <c:v>116.25</c:v>
                </c:pt>
                <c:pt idx="65">
                  <c:v>115.61</c:v>
                </c:pt>
                <c:pt idx="66">
                  <c:v>116.58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1446816"/>
        <c:axId val="391447208"/>
      </c:lineChart>
      <c:catAx>
        <c:axId val="39144681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1447208"/>
        <c:crosses val="autoZero"/>
        <c:auto val="1"/>
        <c:lblAlgn val="ctr"/>
        <c:lblOffset val="100"/>
        <c:noMultiLvlLbl val="0"/>
      </c:catAx>
      <c:valAx>
        <c:axId val="391447208"/>
        <c:scaling>
          <c:orientation val="minMax"/>
          <c:min val="9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14468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WWD!$AA$1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WWD!$W$2:$W$69</c:f>
              <c:strCache>
                <c:ptCount val="68"/>
                <c:pt idx="0">
                  <c:v>10-Nov-15</c:v>
                </c:pt>
                <c:pt idx="1">
                  <c:v>9-Nov-15</c:v>
                </c:pt>
                <c:pt idx="2">
                  <c:v>6-Nov-15</c:v>
                </c:pt>
                <c:pt idx="3">
                  <c:v>5-Nov-15</c:v>
                </c:pt>
                <c:pt idx="4">
                  <c:v>4-Nov-15</c:v>
                </c:pt>
                <c:pt idx="5">
                  <c:v>3-Nov-15</c:v>
                </c:pt>
                <c:pt idx="6">
                  <c:v>2-Nov-15</c:v>
                </c:pt>
                <c:pt idx="7">
                  <c:v>30-Oct-15</c:v>
                </c:pt>
                <c:pt idx="8">
                  <c:v>29-Oct-15</c:v>
                </c:pt>
                <c:pt idx="9">
                  <c:v>28-Oct-15</c:v>
                </c:pt>
                <c:pt idx="10">
                  <c:v>27-Oct-15</c:v>
                </c:pt>
                <c:pt idx="11">
                  <c:v>26-Oct-15</c:v>
                </c:pt>
                <c:pt idx="12">
                  <c:v>23-Oct-15</c:v>
                </c:pt>
                <c:pt idx="13">
                  <c:v>22-Oct-15</c:v>
                </c:pt>
                <c:pt idx="14">
                  <c:v>21-Oct-15</c:v>
                </c:pt>
                <c:pt idx="15">
                  <c:v>20-Oct-15</c:v>
                </c:pt>
                <c:pt idx="16">
                  <c:v>19-Oct-15</c:v>
                </c:pt>
                <c:pt idx="17">
                  <c:v>16-Oct-15</c:v>
                </c:pt>
                <c:pt idx="18">
                  <c:v>15-Oct-15</c:v>
                </c:pt>
                <c:pt idx="19">
                  <c:v>14-Oct-15</c:v>
                </c:pt>
                <c:pt idx="20">
                  <c:v>13-Oct-15</c:v>
                </c:pt>
                <c:pt idx="21">
                  <c:v>12-Oct-15</c:v>
                </c:pt>
                <c:pt idx="22">
                  <c:v>9-Oct-15</c:v>
                </c:pt>
                <c:pt idx="23">
                  <c:v>8-Oct-15</c:v>
                </c:pt>
                <c:pt idx="24">
                  <c:v>7-Oct-15</c:v>
                </c:pt>
                <c:pt idx="25">
                  <c:v>6-Oct-15</c:v>
                </c:pt>
                <c:pt idx="26">
                  <c:v>5-Oct-15</c:v>
                </c:pt>
                <c:pt idx="27">
                  <c:v>2-Oct-15</c:v>
                </c:pt>
                <c:pt idx="28">
                  <c:v>1-Oct-15</c:v>
                </c:pt>
                <c:pt idx="29">
                  <c:v>30-Sep-15</c:v>
                </c:pt>
                <c:pt idx="30">
                  <c:v>29-Sep-15</c:v>
                </c:pt>
                <c:pt idx="31">
                  <c:v>28-Sep-15</c:v>
                </c:pt>
                <c:pt idx="32">
                  <c:v>25-Sep-15</c:v>
                </c:pt>
                <c:pt idx="33">
                  <c:v>24-Sep-15</c:v>
                </c:pt>
                <c:pt idx="34">
                  <c:v>23-Sep-15</c:v>
                </c:pt>
                <c:pt idx="35">
                  <c:v>22-Sep-15</c:v>
                </c:pt>
                <c:pt idx="36">
                  <c:v>21-Sep-15</c:v>
                </c:pt>
                <c:pt idx="37">
                  <c:v>18-Sep-15</c:v>
                </c:pt>
                <c:pt idx="38">
                  <c:v>17-Sep-15</c:v>
                </c:pt>
                <c:pt idx="39">
                  <c:v>16-Sep-15</c:v>
                </c:pt>
                <c:pt idx="40">
                  <c:v>15-Sep-15</c:v>
                </c:pt>
                <c:pt idx="41">
                  <c:v>14-Sep-15</c:v>
                </c:pt>
                <c:pt idx="42">
                  <c:v>11-Sep-15</c:v>
                </c:pt>
                <c:pt idx="43">
                  <c:v>10-Sep-15</c:v>
                </c:pt>
                <c:pt idx="44">
                  <c:v>9-Sep-15</c:v>
                </c:pt>
                <c:pt idx="45">
                  <c:v>8-Sep-15</c:v>
                </c:pt>
                <c:pt idx="46">
                  <c:v>4-Sep-15</c:v>
                </c:pt>
                <c:pt idx="47">
                  <c:v>3-Sep-15</c:v>
                </c:pt>
                <c:pt idx="48">
                  <c:v>2-Sep-15</c:v>
                </c:pt>
                <c:pt idx="49">
                  <c:v>1-Sep-15</c:v>
                </c:pt>
                <c:pt idx="50">
                  <c:v>31-Aug-15</c:v>
                </c:pt>
                <c:pt idx="51">
                  <c:v>28-Aug-15</c:v>
                </c:pt>
                <c:pt idx="52">
                  <c:v>27-Aug-15</c:v>
                </c:pt>
                <c:pt idx="53">
                  <c:v>26-Aug-15</c:v>
                </c:pt>
                <c:pt idx="54">
                  <c:v>25-Aug-15</c:v>
                </c:pt>
                <c:pt idx="55">
                  <c:v>24-Aug-15</c:v>
                </c:pt>
                <c:pt idx="56">
                  <c:v>21-Aug-15</c:v>
                </c:pt>
                <c:pt idx="57">
                  <c:v>20-Aug-15</c:v>
                </c:pt>
                <c:pt idx="58">
                  <c:v>19-Aug-15</c:v>
                </c:pt>
                <c:pt idx="59">
                  <c:v>18-Aug-15</c:v>
                </c:pt>
                <c:pt idx="60">
                  <c:v>17-Aug-15</c:v>
                </c:pt>
                <c:pt idx="61">
                  <c:v>14-Aug-15</c:v>
                </c:pt>
                <c:pt idx="62">
                  <c:v>13-Aug-15</c:v>
                </c:pt>
                <c:pt idx="63">
                  <c:v>13-Aug-15</c:v>
                </c:pt>
                <c:pt idx="64">
                  <c:v>12-Aug-15</c:v>
                </c:pt>
                <c:pt idx="65">
                  <c:v>11-Aug-15</c:v>
                </c:pt>
                <c:pt idx="66">
                  <c:v>10-Aug-15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WWD!$AA$3:$AA$70</c:f>
              <c:numCache>
                <c:formatCode>General</c:formatCode>
                <c:ptCount val="68"/>
                <c:pt idx="0">
                  <c:v>45.95</c:v>
                </c:pt>
                <c:pt idx="1">
                  <c:v>47.7</c:v>
                </c:pt>
                <c:pt idx="2">
                  <c:v>47.25</c:v>
                </c:pt>
                <c:pt idx="3">
                  <c:v>47.48</c:v>
                </c:pt>
                <c:pt idx="4">
                  <c:v>46.92</c:v>
                </c:pt>
                <c:pt idx="5">
                  <c:v>46.15</c:v>
                </c:pt>
                <c:pt idx="6">
                  <c:v>45.5</c:v>
                </c:pt>
                <c:pt idx="7">
                  <c:v>45.99</c:v>
                </c:pt>
                <c:pt idx="8">
                  <c:v>45.74</c:v>
                </c:pt>
                <c:pt idx="9">
                  <c:v>43.76</c:v>
                </c:pt>
                <c:pt idx="10">
                  <c:v>45.12</c:v>
                </c:pt>
                <c:pt idx="11">
                  <c:v>45.1</c:v>
                </c:pt>
                <c:pt idx="12">
                  <c:v>44.71</c:v>
                </c:pt>
                <c:pt idx="13">
                  <c:v>43.11</c:v>
                </c:pt>
                <c:pt idx="14">
                  <c:v>43.25</c:v>
                </c:pt>
                <c:pt idx="15">
                  <c:v>43</c:v>
                </c:pt>
                <c:pt idx="16">
                  <c:v>43.14</c:v>
                </c:pt>
                <c:pt idx="17">
                  <c:v>43.74</c:v>
                </c:pt>
                <c:pt idx="18">
                  <c:v>43.26</c:v>
                </c:pt>
                <c:pt idx="19">
                  <c:v>44.27</c:v>
                </c:pt>
                <c:pt idx="20">
                  <c:v>45.54</c:v>
                </c:pt>
                <c:pt idx="21">
                  <c:v>46.37</c:v>
                </c:pt>
                <c:pt idx="22">
                  <c:v>46.2</c:v>
                </c:pt>
                <c:pt idx="23">
                  <c:v>44.65</c:v>
                </c:pt>
                <c:pt idx="24">
                  <c:v>42.9</c:v>
                </c:pt>
                <c:pt idx="25">
                  <c:v>42.84</c:v>
                </c:pt>
                <c:pt idx="26">
                  <c:v>40.840000000000003</c:v>
                </c:pt>
                <c:pt idx="27">
                  <c:v>40.26</c:v>
                </c:pt>
                <c:pt idx="28">
                  <c:v>40.700000000000003</c:v>
                </c:pt>
                <c:pt idx="29">
                  <c:v>40.39</c:v>
                </c:pt>
                <c:pt idx="30">
                  <c:v>40</c:v>
                </c:pt>
                <c:pt idx="31">
                  <c:v>40.36</c:v>
                </c:pt>
                <c:pt idx="32">
                  <c:v>40.58</c:v>
                </c:pt>
                <c:pt idx="33">
                  <c:v>41.3</c:v>
                </c:pt>
                <c:pt idx="34">
                  <c:v>42.16</c:v>
                </c:pt>
                <c:pt idx="35">
                  <c:v>43.26</c:v>
                </c:pt>
                <c:pt idx="36">
                  <c:v>43.26</c:v>
                </c:pt>
                <c:pt idx="37">
                  <c:v>43.35</c:v>
                </c:pt>
                <c:pt idx="38">
                  <c:v>44.39</c:v>
                </c:pt>
                <c:pt idx="39">
                  <c:v>43.67</c:v>
                </c:pt>
                <c:pt idx="40">
                  <c:v>43.13</c:v>
                </c:pt>
                <c:pt idx="41">
                  <c:v>44.26</c:v>
                </c:pt>
                <c:pt idx="42">
                  <c:v>44.32</c:v>
                </c:pt>
                <c:pt idx="43">
                  <c:v>44.74</c:v>
                </c:pt>
                <c:pt idx="44">
                  <c:v>45.4</c:v>
                </c:pt>
                <c:pt idx="45">
                  <c:v>44.36</c:v>
                </c:pt>
                <c:pt idx="46">
                  <c:v>45.43</c:v>
                </c:pt>
                <c:pt idx="47">
                  <c:v>45.17</c:v>
                </c:pt>
                <c:pt idx="48">
                  <c:v>44.06</c:v>
                </c:pt>
                <c:pt idx="49">
                  <c:v>45.6</c:v>
                </c:pt>
                <c:pt idx="50">
                  <c:v>44.83</c:v>
                </c:pt>
                <c:pt idx="51">
                  <c:v>44.93</c:v>
                </c:pt>
                <c:pt idx="52">
                  <c:v>43.97</c:v>
                </c:pt>
                <c:pt idx="53">
                  <c:v>43.4</c:v>
                </c:pt>
                <c:pt idx="54">
                  <c:v>43.64</c:v>
                </c:pt>
                <c:pt idx="55">
                  <c:v>45.17</c:v>
                </c:pt>
                <c:pt idx="56">
                  <c:v>46.56</c:v>
                </c:pt>
                <c:pt idx="57">
                  <c:v>47.75</c:v>
                </c:pt>
                <c:pt idx="58">
                  <c:v>48.41</c:v>
                </c:pt>
                <c:pt idx="59">
                  <c:v>48.56</c:v>
                </c:pt>
                <c:pt idx="60">
                  <c:v>48.26</c:v>
                </c:pt>
                <c:pt idx="61">
                  <c:v>48.01</c:v>
                </c:pt>
                <c:pt idx="63">
                  <c:v>48.31</c:v>
                </c:pt>
                <c:pt idx="64">
                  <c:v>48.27</c:v>
                </c:pt>
                <c:pt idx="65">
                  <c:v>49.3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1447992"/>
        <c:axId val="391446032"/>
      </c:lineChart>
      <c:catAx>
        <c:axId val="39144799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1446032"/>
        <c:crosses val="autoZero"/>
        <c:auto val="1"/>
        <c:lblAlgn val="ctr"/>
        <c:lblOffset val="100"/>
        <c:noMultiLvlLbl val="0"/>
      </c:catAx>
      <c:valAx>
        <c:axId val="391446032"/>
        <c:scaling>
          <c:orientation val="minMax"/>
          <c:min val="38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14479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GM!$AA$1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GM!$W$2:$W$69</c:f>
              <c:strCache>
                <c:ptCount val="68"/>
                <c:pt idx="0">
                  <c:v>10-Nov-15</c:v>
                </c:pt>
                <c:pt idx="1">
                  <c:v>9-Nov-15</c:v>
                </c:pt>
                <c:pt idx="2">
                  <c:v>6-Nov-15</c:v>
                </c:pt>
                <c:pt idx="3">
                  <c:v>5-Nov-15</c:v>
                </c:pt>
                <c:pt idx="4">
                  <c:v>4-Nov-15</c:v>
                </c:pt>
                <c:pt idx="5">
                  <c:v>3-Nov-15</c:v>
                </c:pt>
                <c:pt idx="6">
                  <c:v>2-Nov-15</c:v>
                </c:pt>
                <c:pt idx="7">
                  <c:v>30-Oct-15</c:v>
                </c:pt>
                <c:pt idx="8">
                  <c:v>29-Oct-15</c:v>
                </c:pt>
                <c:pt idx="9">
                  <c:v>28-Oct-15</c:v>
                </c:pt>
                <c:pt idx="10">
                  <c:v>27-Oct-15</c:v>
                </c:pt>
                <c:pt idx="11">
                  <c:v>26-Oct-15</c:v>
                </c:pt>
                <c:pt idx="12">
                  <c:v>23-Oct-15</c:v>
                </c:pt>
                <c:pt idx="13">
                  <c:v>22-Oct-15</c:v>
                </c:pt>
                <c:pt idx="14">
                  <c:v>21-Oct-15</c:v>
                </c:pt>
                <c:pt idx="15">
                  <c:v>20-Oct-15</c:v>
                </c:pt>
                <c:pt idx="16">
                  <c:v>19-Oct-15</c:v>
                </c:pt>
                <c:pt idx="17">
                  <c:v>16-Oct-15</c:v>
                </c:pt>
                <c:pt idx="18">
                  <c:v>15-Oct-15</c:v>
                </c:pt>
                <c:pt idx="19">
                  <c:v>14-Oct-15</c:v>
                </c:pt>
                <c:pt idx="20">
                  <c:v>13-Oct-15</c:v>
                </c:pt>
                <c:pt idx="21">
                  <c:v>12-Oct-15</c:v>
                </c:pt>
                <c:pt idx="22">
                  <c:v>9-Oct-15</c:v>
                </c:pt>
                <c:pt idx="23">
                  <c:v>8-Oct-15</c:v>
                </c:pt>
                <c:pt idx="24">
                  <c:v>7-Oct-15</c:v>
                </c:pt>
                <c:pt idx="25">
                  <c:v>6-Oct-15</c:v>
                </c:pt>
                <c:pt idx="26">
                  <c:v>5-Oct-15</c:v>
                </c:pt>
                <c:pt idx="27">
                  <c:v>2-Oct-15</c:v>
                </c:pt>
                <c:pt idx="28">
                  <c:v>1-Oct-15</c:v>
                </c:pt>
                <c:pt idx="29">
                  <c:v>30-Sep-15</c:v>
                </c:pt>
                <c:pt idx="30">
                  <c:v>29-Sep-15</c:v>
                </c:pt>
                <c:pt idx="31">
                  <c:v>28-Sep-15</c:v>
                </c:pt>
                <c:pt idx="32">
                  <c:v>25-Sep-15</c:v>
                </c:pt>
                <c:pt idx="33">
                  <c:v>24-Sep-15</c:v>
                </c:pt>
                <c:pt idx="34">
                  <c:v>23-Sep-15</c:v>
                </c:pt>
                <c:pt idx="35">
                  <c:v>22-Sep-15</c:v>
                </c:pt>
                <c:pt idx="36">
                  <c:v>21-Sep-15</c:v>
                </c:pt>
                <c:pt idx="37">
                  <c:v>18-Sep-15</c:v>
                </c:pt>
                <c:pt idx="38">
                  <c:v>17-Sep-15</c:v>
                </c:pt>
                <c:pt idx="39">
                  <c:v>16-Sep-15</c:v>
                </c:pt>
                <c:pt idx="40">
                  <c:v>15-Sep-15</c:v>
                </c:pt>
                <c:pt idx="41">
                  <c:v>14-Sep-15</c:v>
                </c:pt>
                <c:pt idx="42">
                  <c:v>11-Sep-15</c:v>
                </c:pt>
                <c:pt idx="43">
                  <c:v>10-Sep-15</c:v>
                </c:pt>
                <c:pt idx="44">
                  <c:v>10-Sep-15</c:v>
                </c:pt>
                <c:pt idx="45">
                  <c:v>9-Sep-15</c:v>
                </c:pt>
                <c:pt idx="46">
                  <c:v>8-Sep-15</c:v>
                </c:pt>
                <c:pt idx="47">
                  <c:v>4-Sep-15</c:v>
                </c:pt>
                <c:pt idx="48">
                  <c:v>3-Sep-15</c:v>
                </c:pt>
                <c:pt idx="49">
                  <c:v>2-Sep-15</c:v>
                </c:pt>
                <c:pt idx="50">
                  <c:v>1-Sep-15</c:v>
                </c:pt>
                <c:pt idx="51">
                  <c:v>31-Aug-15</c:v>
                </c:pt>
                <c:pt idx="52">
                  <c:v>28-Aug-15</c:v>
                </c:pt>
                <c:pt idx="53">
                  <c:v>27-Aug-15</c:v>
                </c:pt>
                <c:pt idx="54">
                  <c:v>26-Aug-15</c:v>
                </c:pt>
                <c:pt idx="55">
                  <c:v>25-Aug-15</c:v>
                </c:pt>
                <c:pt idx="56">
                  <c:v>24-Aug-15</c:v>
                </c:pt>
                <c:pt idx="57">
                  <c:v>21-Aug-15</c:v>
                </c:pt>
                <c:pt idx="58">
                  <c:v>20-Aug-15</c:v>
                </c:pt>
                <c:pt idx="59">
                  <c:v>19-Aug-15</c:v>
                </c:pt>
                <c:pt idx="60">
                  <c:v>18-Aug-15</c:v>
                </c:pt>
                <c:pt idx="61">
                  <c:v>17-Aug-15</c:v>
                </c:pt>
                <c:pt idx="62">
                  <c:v>14-Aug-15</c:v>
                </c:pt>
                <c:pt idx="63">
                  <c:v>13-Aug-15</c:v>
                </c:pt>
                <c:pt idx="64">
                  <c:v>12-Aug-15</c:v>
                </c:pt>
                <c:pt idx="65">
                  <c:v>11-Aug-15</c:v>
                </c:pt>
                <c:pt idx="66">
                  <c:v>10-Aug-15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GM!$AA$2:$AA$69</c:f>
              <c:numCache>
                <c:formatCode>General</c:formatCode>
                <c:ptCount val="68"/>
                <c:pt idx="0">
                  <c:v>35.619999999999997</c:v>
                </c:pt>
                <c:pt idx="1">
                  <c:v>35.67</c:v>
                </c:pt>
                <c:pt idx="2">
                  <c:v>35.75</c:v>
                </c:pt>
                <c:pt idx="3">
                  <c:v>35.44</c:v>
                </c:pt>
                <c:pt idx="4">
                  <c:v>35.42</c:v>
                </c:pt>
                <c:pt idx="5">
                  <c:v>35.78</c:v>
                </c:pt>
                <c:pt idx="6">
                  <c:v>35.57</c:v>
                </c:pt>
                <c:pt idx="7">
                  <c:v>34.909999999999997</c:v>
                </c:pt>
                <c:pt idx="8">
                  <c:v>34.75</c:v>
                </c:pt>
                <c:pt idx="9">
                  <c:v>35.22</c:v>
                </c:pt>
                <c:pt idx="10">
                  <c:v>34.97</c:v>
                </c:pt>
                <c:pt idx="11">
                  <c:v>35.67</c:v>
                </c:pt>
                <c:pt idx="12">
                  <c:v>35.950000000000003</c:v>
                </c:pt>
                <c:pt idx="13">
                  <c:v>35.42</c:v>
                </c:pt>
                <c:pt idx="14">
                  <c:v>35.42</c:v>
                </c:pt>
                <c:pt idx="15">
                  <c:v>33.479999999999997</c:v>
                </c:pt>
                <c:pt idx="16">
                  <c:v>33.24</c:v>
                </c:pt>
                <c:pt idx="17">
                  <c:v>33.15</c:v>
                </c:pt>
                <c:pt idx="18">
                  <c:v>33.32</c:v>
                </c:pt>
                <c:pt idx="19">
                  <c:v>33.33</c:v>
                </c:pt>
                <c:pt idx="20">
                  <c:v>33.130000000000003</c:v>
                </c:pt>
                <c:pt idx="21">
                  <c:v>33.020000000000003</c:v>
                </c:pt>
                <c:pt idx="22">
                  <c:v>32.950000000000003</c:v>
                </c:pt>
                <c:pt idx="23">
                  <c:v>33.43</c:v>
                </c:pt>
                <c:pt idx="24">
                  <c:v>33.049999999999997</c:v>
                </c:pt>
                <c:pt idx="25">
                  <c:v>32.22</c:v>
                </c:pt>
                <c:pt idx="26">
                  <c:v>31.76</c:v>
                </c:pt>
                <c:pt idx="27">
                  <c:v>31.73</c:v>
                </c:pt>
                <c:pt idx="28">
                  <c:v>30.67</c:v>
                </c:pt>
                <c:pt idx="29">
                  <c:v>30.02</c:v>
                </c:pt>
                <c:pt idx="30">
                  <c:v>29.15</c:v>
                </c:pt>
                <c:pt idx="31">
                  <c:v>28.56</c:v>
                </c:pt>
                <c:pt idx="32">
                  <c:v>29.41</c:v>
                </c:pt>
                <c:pt idx="33">
                  <c:v>29.44</c:v>
                </c:pt>
                <c:pt idx="34">
                  <c:v>29.72</c:v>
                </c:pt>
                <c:pt idx="35">
                  <c:v>30.03</c:v>
                </c:pt>
                <c:pt idx="36">
                  <c:v>30.62</c:v>
                </c:pt>
                <c:pt idx="37">
                  <c:v>30.51</c:v>
                </c:pt>
                <c:pt idx="38">
                  <c:v>31.31</c:v>
                </c:pt>
                <c:pt idx="39">
                  <c:v>31.2</c:v>
                </c:pt>
                <c:pt idx="40">
                  <c:v>30.99</c:v>
                </c:pt>
                <c:pt idx="41">
                  <c:v>30.72</c:v>
                </c:pt>
                <c:pt idx="42">
                  <c:v>30.15</c:v>
                </c:pt>
                <c:pt idx="43">
                  <c:v>30</c:v>
                </c:pt>
                <c:pt idx="45">
                  <c:v>29.62</c:v>
                </c:pt>
                <c:pt idx="46">
                  <c:v>29.88</c:v>
                </c:pt>
                <c:pt idx="47">
                  <c:v>28.88</c:v>
                </c:pt>
                <c:pt idx="48">
                  <c:v>29.11</c:v>
                </c:pt>
                <c:pt idx="49">
                  <c:v>29.21</c:v>
                </c:pt>
                <c:pt idx="50">
                  <c:v>28.64</c:v>
                </c:pt>
                <c:pt idx="51">
                  <c:v>29.44</c:v>
                </c:pt>
                <c:pt idx="52">
                  <c:v>29</c:v>
                </c:pt>
                <c:pt idx="53">
                  <c:v>28.58</c:v>
                </c:pt>
                <c:pt idx="54">
                  <c:v>28.1</c:v>
                </c:pt>
                <c:pt idx="55">
                  <c:v>27.28</c:v>
                </c:pt>
                <c:pt idx="56">
                  <c:v>27.8</c:v>
                </c:pt>
                <c:pt idx="57">
                  <c:v>29.6</c:v>
                </c:pt>
                <c:pt idx="58">
                  <c:v>30.84</c:v>
                </c:pt>
                <c:pt idx="59">
                  <c:v>31.63</c:v>
                </c:pt>
                <c:pt idx="60">
                  <c:v>31.71</c:v>
                </c:pt>
                <c:pt idx="61">
                  <c:v>31.61</c:v>
                </c:pt>
                <c:pt idx="62">
                  <c:v>31.49</c:v>
                </c:pt>
                <c:pt idx="63">
                  <c:v>31.06</c:v>
                </c:pt>
                <c:pt idx="64">
                  <c:v>30.87</c:v>
                </c:pt>
                <c:pt idx="65">
                  <c:v>30.83</c:v>
                </c:pt>
                <c:pt idx="66">
                  <c:v>31.94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1437016"/>
        <c:axId val="391438976"/>
      </c:lineChart>
      <c:catAx>
        <c:axId val="39143701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1438976"/>
        <c:crosses val="autoZero"/>
        <c:auto val="1"/>
        <c:lblAlgn val="ctr"/>
        <c:lblOffset val="100"/>
        <c:noMultiLvlLbl val="0"/>
      </c:catAx>
      <c:valAx>
        <c:axId val="391438976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14370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TKR!$AA$1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TKR!$W$2:$W$69</c:f>
              <c:strCache>
                <c:ptCount val="68"/>
                <c:pt idx="0">
                  <c:v>10-Nov-15</c:v>
                </c:pt>
                <c:pt idx="1">
                  <c:v>9-Nov-15</c:v>
                </c:pt>
                <c:pt idx="2">
                  <c:v>6-Nov-15</c:v>
                </c:pt>
                <c:pt idx="3">
                  <c:v>5-Nov-15</c:v>
                </c:pt>
                <c:pt idx="4">
                  <c:v>4-Nov-15</c:v>
                </c:pt>
                <c:pt idx="5">
                  <c:v>3-Nov-15</c:v>
                </c:pt>
                <c:pt idx="6">
                  <c:v>2-Nov-15</c:v>
                </c:pt>
                <c:pt idx="7">
                  <c:v>30-Oct-15</c:v>
                </c:pt>
                <c:pt idx="8">
                  <c:v>29-Oct-15</c:v>
                </c:pt>
                <c:pt idx="9">
                  <c:v>28-Oct-15</c:v>
                </c:pt>
                <c:pt idx="10">
                  <c:v>27-Oct-15</c:v>
                </c:pt>
                <c:pt idx="11">
                  <c:v>26-Oct-15</c:v>
                </c:pt>
                <c:pt idx="12">
                  <c:v>23-Oct-15</c:v>
                </c:pt>
                <c:pt idx="13">
                  <c:v>22-Oct-15</c:v>
                </c:pt>
                <c:pt idx="14">
                  <c:v>21-Oct-15</c:v>
                </c:pt>
                <c:pt idx="15">
                  <c:v>20-Oct-15</c:v>
                </c:pt>
                <c:pt idx="16">
                  <c:v>19-Oct-15</c:v>
                </c:pt>
                <c:pt idx="17">
                  <c:v>16-Oct-15</c:v>
                </c:pt>
                <c:pt idx="18">
                  <c:v>15-Oct-15</c:v>
                </c:pt>
                <c:pt idx="19">
                  <c:v>14-Oct-15</c:v>
                </c:pt>
                <c:pt idx="20">
                  <c:v>13-Oct-15</c:v>
                </c:pt>
                <c:pt idx="21">
                  <c:v>12-Oct-15</c:v>
                </c:pt>
                <c:pt idx="22">
                  <c:v>9-Oct-15</c:v>
                </c:pt>
                <c:pt idx="23">
                  <c:v>8-Oct-15</c:v>
                </c:pt>
                <c:pt idx="24">
                  <c:v>7-Oct-15</c:v>
                </c:pt>
                <c:pt idx="25">
                  <c:v>6-Oct-15</c:v>
                </c:pt>
                <c:pt idx="26">
                  <c:v>5-Oct-15</c:v>
                </c:pt>
                <c:pt idx="27">
                  <c:v>2-Oct-15</c:v>
                </c:pt>
                <c:pt idx="28">
                  <c:v>1-Oct-15</c:v>
                </c:pt>
                <c:pt idx="29">
                  <c:v>30-Sep-15</c:v>
                </c:pt>
                <c:pt idx="30">
                  <c:v>29-Sep-15</c:v>
                </c:pt>
                <c:pt idx="31">
                  <c:v>28-Sep-15</c:v>
                </c:pt>
                <c:pt idx="32">
                  <c:v>25-Sep-15</c:v>
                </c:pt>
                <c:pt idx="33">
                  <c:v>24-Sep-15</c:v>
                </c:pt>
                <c:pt idx="34">
                  <c:v>23-Sep-15</c:v>
                </c:pt>
                <c:pt idx="35">
                  <c:v>22-Sep-15</c:v>
                </c:pt>
                <c:pt idx="36">
                  <c:v>21-Sep-15</c:v>
                </c:pt>
                <c:pt idx="37">
                  <c:v>18-Sep-15</c:v>
                </c:pt>
                <c:pt idx="38">
                  <c:v>17-Sep-15</c:v>
                </c:pt>
                <c:pt idx="39">
                  <c:v>16-Sep-15</c:v>
                </c:pt>
                <c:pt idx="40">
                  <c:v>15-Sep-15</c:v>
                </c:pt>
                <c:pt idx="41">
                  <c:v>14-Sep-15</c:v>
                </c:pt>
                <c:pt idx="42">
                  <c:v>11-Sep-15</c:v>
                </c:pt>
                <c:pt idx="43">
                  <c:v>10-Sep-15</c:v>
                </c:pt>
                <c:pt idx="44">
                  <c:v>9-Sep-15</c:v>
                </c:pt>
                <c:pt idx="45">
                  <c:v>8-Sep-15</c:v>
                </c:pt>
                <c:pt idx="46">
                  <c:v>4-Sep-15</c:v>
                </c:pt>
                <c:pt idx="47">
                  <c:v>3-Sep-15</c:v>
                </c:pt>
                <c:pt idx="48">
                  <c:v>2-Sep-15</c:v>
                </c:pt>
                <c:pt idx="49">
                  <c:v>1-Sep-15</c:v>
                </c:pt>
                <c:pt idx="50">
                  <c:v>31-Aug-15</c:v>
                </c:pt>
                <c:pt idx="51">
                  <c:v>28-Aug-15</c:v>
                </c:pt>
                <c:pt idx="52">
                  <c:v>27-Aug-15</c:v>
                </c:pt>
                <c:pt idx="53">
                  <c:v>26-Aug-15</c:v>
                </c:pt>
                <c:pt idx="54">
                  <c:v>25-Aug-15</c:v>
                </c:pt>
                <c:pt idx="55">
                  <c:v>24-Aug-15</c:v>
                </c:pt>
                <c:pt idx="56">
                  <c:v>21-Aug-15</c:v>
                </c:pt>
                <c:pt idx="57">
                  <c:v>20-Aug-15</c:v>
                </c:pt>
                <c:pt idx="58">
                  <c:v>20-Aug-15</c:v>
                </c:pt>
                <c:pt idx="59">
                  <c:v>19-Aug-15</c:v>
                </c:pt>
                <c:pt idx="60">
                  <c:v>18-Aug-15</c:v>
                </c:pt>
                <c:pt idx="61">
                  <c:v>17-Aug-15</c:v>
                </c:pt>
                <c:pt idx="62">
                  <c:v>14-Aug-15</c:v>
                </c:pt>
                <c:pt idx="63">
                  <c:v>13-Aug-15</c:v>
                </c:pt>
                <c:pt idx="64">
                  <c:v>12-Aug-15</c:v>
                </c:pt>
                <c:pt idx="65">
                  <c:v>11-Aug-15</c:v>
                </c:pt>
                <c:pt idx="66">
                  <c:v>10-Aug-15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TKR!$AA$2:$AA$69</c:f>
              <c:numCache>
                <c:formatCode>General</c:formatCode>
                <c:ptCount val="68"/>
                <c:pt idx="0">
                  <c:v>31.9</c:v>
                </c:pt>
                <c:pt idx="1">
                  <c:v>31.55</c:v>
                </c:pt>
                <c:pt idx="2">
                  <c:v>32.26</c:v>
                </c:pt>
                <c:pt idx="3">
                  <c:v>32.369999999999997</c:v>
                </c:pt>
                <c:pt idx="4">
                  <c:v>32.25</c:v>
                </c:pt>
                <c:pt idx="5">
                  <c:v>32.409999999999997</c:v>
                </c:pt>
                <c:pt idx="6">
                  <c:v>32.28</c:v>
                </c:pt>
                <c:pt idx="7">
                  <c:v>31.6</c:v>
                </c:pt>
                <c:pt idx="8">
                  <c:v>31.06</c:v>
                </c:pt>
                <c:pt idx="9">
                  <c:v>30.6</c:v>
                </c:pt>
                <c:pt idx="10">
                  <c:v>28.78</c:v>
                </c:pt>
                <c:pt idx="11">
                  <c:v>29.53</c:v>
                </c:pt>
                <c:pt idx="12">
                  <c:v>29.72</c:v>
                </c:pt>
                <c:pt idx="13">
                  <c:v>29.29</c:v>
                </c:pt>
                <c:pt idx="14">
                  <c:v>28.57</c:v>
                </c:pt>
                <c:pt idx="15">
                  <c:v>28.69</c:v>
                </c:pt>
                <c:pt idx="16">
                  <c:v>28.69</c:v>
                </c:pt>
                <c:pt idx="17">
                  <c:v>28.59</c:v>
                </c:pt>
                <c:pt idx="18">
                  <c:v>30.33</c:v>
                </c:pt>
                <c:pt idx="19">
                  <c:v>29.9</c:v>
                </c:pt>
                <c:pt idx="20">
                  <c:v>29.88</c:v>
                </c:pt>
                <c:pt idx="21">
                  <c:v>30.39</c:v>
                </c:pt>
                <c:pt idx="22">
                  <c:v>30.99</c:v>
                </c:pt>
                <c:pt idx="23">
                  <c:v>31</c:v>
                </c:pt>
                <c:pt idx="24">
                  <c:v>29.84</c:v>
                </c:pt>
                <c:pt idx="25">
                  <c:v>29.77</c:v>
                </c:pt>
                <c:pt idx="26">
                  <c:v>29.52</c:v>
                </c:pt>
                <c:pt idx="27">
                  <c:v>28.22</c:v>
                </c:pt>
                <c:pt idx="28">
                  <c:v>27.46</c:v>
                </c:pt>
                <c:pt idx="29">
                  <c:v>27.49</c:v>
                </c:pt>
                <c:pt idx="30">
                  <c:v>26.92</c:v>
                </c:pt>
                <c:pt idx="31">
                  <c:v>26.46</c:v>
                </c:pt>
                <c:pt idx="32">
                  <c:v>27.1</c:v>
                </c:pt>
                <c:pt idx="33">
                  <c:v>27.31</c:v>
                </c:pt>
                <c:pt idx="34">
                  <c:v>28.1</c:v>
                </c:pt>
                <c:pt idx="35">
                  <c:v>28.48</c:v>
                </c:pt>
                <c:pt idx="36">
                  <c:v>28.91</c:v>
                </c:pt>
                <c:pt idx="37">
                  <c:v>29.02</c:v>
                </c:pt>
                <c:pt idx="38">
                  <c:v>29.89</c:v>
                </c:pt>
                <c:pt idx="39">
                  <c:v>30.07</c:v>
                </c:pt>
                <c:pt idx="40">
                  <c:v>29.75</c:v>
                </c:pt>
                <c:pt idx="41">
                  <c:v>29.17</c:v>
                </c:pt>
                <c:pt idx="42">
                  <c:v>30.39</c:v>
                </c:pt>
                <c:pt idx="43">
                  <c:v>30.36</c:v>
                </c:pt>
                <c:pt idx="44">
                  <c:v>30.51</c:v>
                </c:pt>
                <c:pt idx="45">
                  <c:v>31.06</c:v>
                </c:pt>
                <c:pt idx="46">
                  <c:v>30.32</c:v>
                </c:pt>
                <c:pt idx="47">
                  <c:v>30.88</c:v>
                </c:pt>
                <c:pt idx="48">
                  <c:v>30.7</c:v>
                </c:pt>
                <c:pt idx="49">
                  <c:v>30.44</c:v>
                </c:pt>
                <c:pt idx="50">
                  <c:v>31.75</c:v>
                </c:pt>
                <c:pt idx="51">
                  <c:v>31.35</c:v>
                </c:pt>
                <c:pt idx="52">
                  <c:v>30.76</c:v>
                </c:pt>
                <c:pt idx="53">
                  <c:v>29.97</c:v>
                </c:pt>
                <c:pt idx="54">
                  <c:v>29.4</c:v>
                </c:pt>
                <c:pt idx="55">
                  <c:v>29.97</c:v>
                </c:pt>
                <c:pt idx="56">
                  <c:v>31.22</c:v>
                </c:pt>
                <c:pt idx="57">
                  <c:v>31.99</c:v>
                </c:pt>
                <c:pt idx="59">
                  <c:v>32.78</c:v>
                </c:pt>
                <c:pt idx="60">
                  <c:v>32.96</c:v>
                </c:pt>
                <c:pt idx="61">
                  <c:v>33.21</c:v>
                </c:pt>
                <c:pt idx="62">
                  <c:v>32.96</c:v>
                </c:pt>
                <c:pt idx="63">
                  <c:v>32.770000000000003</c:v>
                </c:pt>
                <c:pt idx="64">
                  <c:v>32.950000000000003</c:v>
                </c:pt>
                <c:pt idx="65">
                  <c:v>32.78</c:v>
                </c:pt>
                <c:pt idx="66">
                  <c:v>33.61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1442504"/>
        <c:axId val="391444464"/>
      </c:lineChart>
      <c:catAx>
        <c:axId val="39144250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1444464"/>
        <c:crosses val="autoZero"/>
        <c:auto val="1"/>
        <c:lblAlgn val="ctr"/>
        <c:lblOffset val="100"/>
        <c:noMultiLvlLbl val="0"/>
      </c:catAx>
      <c:valAx>
        <c:axId val="391444464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14425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ONCS!$AA$1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ONCS!$W$2:$W$67</c:f>
              <c:numCache>
                <c:formatCode>d\-mmm\-yy</c:formatCode>
                <c:ptCount val="66"/>
                <c:pt idx="0">
                  <c:v>42318</c:v>
                </c:pt>
                <c:pt idx="1">
                  <c:v>42317</c:v>
                </c:pt>
                <c:pt idx="2">
                  <c:v>42314</c:v>
                </c:pt>
                <c:pt idx="3">
                  <c:v>42313</c:v>
                </c:pt>
                <c:pt idx="4">
                  <c:v>42312</c:v>
                </c:pt>
                <c:pt idx="5">
                  <c:v>42311</c:v>
                </c:pt>
                <c:pt idx="6">
                  <c:v>42310</c:v>
                </c:pt>
                <c:pt idx="7">
                  <c:v>42307</c:v>
                </c:pt>
                <c:pt idx="8">
                  <c:v>42306</c:v>
                </c:pt>
                <c:pt idx="9">
                  <c:v>42305</c:v>
                </c:pt>
                <c:pt idx="10">
                  <c:v>42304</c:v>
                </c:pt>
                <c:pt idx="11">
                  <c:v>42303</c:v>
                </c:pt>
                <c:pt idx="12">
                  <c:v>42300</c:v>
                </c:pt>
                <c:pt idx="13">
                  <c:v>42299</c:v>
                </c:pt>
                <c:pt idx="14">
                  <c:v>42298</c:v>
                </c:pt>
                <c:pt idx="15">
                  <c:v>42297</c:v>
                </c:pt>
                <c:pt idx="16">
                  <c:v>42296</c:v>
                </c:pt>
                <c:pt idx="17">
                  <c:v>42293</c:v>
                </c:pt>
                <c:pt idx="18">
                  <c:v>42292</c:v>
                </c:pt>
                <c:pt idx="19">
                  <c:v>42291</c:v>
                </c:pt>
                <c:pt idx="20">
                  <c:v>42290</c:v>
                </c:pt>
                <c:pt idx="21">
                  <c:v>42289</c:v>
                </c:pt>
                <c:pt idx="22">
                  <c:v>42286</c:v>
                </c:pt>
                <c:pt idx="23">
                  <c:v>42285</c:v>
                </c:pt>
                <c:pt idx="24">
                  <c:v>42284</c:v>
                </c:pt>
                <c:pt idx="25">
                  <c:v>42283</c:v>
                </c:pt>
                <c:pt idx="26">
                  <c:v>42282</c:v>
                </c:pt>
                <c:pt idx="27">
                  <c:v>42279</c:v>
                </c:pt>
                <c:pt idx="28">
                  <c:v>42278</c:v>
                </c:pt>
                <c:pt idx="29">
                  <c:v>42277</c:v>
                </c:pt>
                <c:pt idx="30">
                  <c:v>42276</c:v>
                </c:pt>
                <c:pt idx="31">
                  <c:v>42275</c:v>
                </c:pt>
                <c:pt idx="32">
                  <c:v>42272</c:v>
                </c:pt>
                <c:pt idx="33">
                  <c:v>42271</c:v>
                </c:pt>
                <c:pt idx="34">
                  <c:v>42270</c:v>
                </c:pt>
                <c:pt idx="35">
                  <c:v>42269</c:v>
                </c:pt>
                <c:pt idx="36">
                  <c:v>42268</c:v>
                </c:pt>
                <c:pt idx="37">
                  <c:v>42265</c:v>
                </c:pt>
                <c:pt idx="38">
                  <c:v>42264</c:v>
                </c:pt>
                <c:pt idx="39">
                  <c:v>42263</c:v>
                </c:pt>
                <c:pt idx="40">
                  <c:v>42262</c:v>
                </c:pt>
                <c:pt idx="41">
                  <c:v>42261</c:v>
                </c:pt>
                <c:pt idx="42">
                  <c:v>42258</c:v>
                </c:pt>
                <c:pt idx="43">
                  <c:v>42257</c:v>
                </c:pt>
                <c:pt idx="44">
                  <c:v>42256</c:v>
                </c:pt>
                <c:pt idx="45">
                  <c:v>42255</c:v>
                </c:pt>
                <c:pt idx="46">
                  <c:v>42251</c:v>
                </c:pt>
                <c:pt idx="47">
                  <c:v>42250</c:v>
                </c:pt>
                <c:pt idx="48">
                  <c:v>42249</c:v>
                </c:pt>
                <c:pt idx="49">
                  <c:v>42248</c:v>
                </c:pt>
                <c:pt idx="50">
                  <c:v>42247</c:v>
                </c:pt>
                <c:pt idx="51">
                  <c:v>42244</c:v>
                </c:pt>
                <c:pt idx="52">
                  <c:v>42243</c:v>
                </c:pt>
                <c:pt idx="53">
                  <c:v>42242</c:v>
                </c:pt>
                <c:pt idx="54">
                  <c:v>42241</c:v>
                </c:pt>
                <c:pt idx="55">
                  <c:v>42240</c:v>
                </c:pt>
                <c:pt idx="56">
                  <c:v>42237</c:v>
                </c:pt>
                <c:pt idx="57">
                  <c:v>42236</c:v>
                </c:pt>
                <c:pt idx="58">
                  <c:v>42235</c:v>
                </c:pt>
                <c:pt idx="59">
                  <c:v>42234</c:v>
                </c:pt>
                <c:pt idx="60">
                  <c:v>42233</c:v>
                </c:pt>
                <c:pt idx="61">
                  <c:v>42230</c:v>
                </c:pt>
                <c:pt idx="62">
                  <c:v>42229</c:v>
                </c:pt>
                <c:pt idx="63">
                  <c:v>42228</c:v>
                </c:pt>
                <c:pt idx="64">
                  <c:v>42227</c:v>
                </c:pt>
                <c:pt idx="65">
                  <c:v>42226</c:v>
                </c:pt>
              </c:numCache>
            </c:numRef>
          </c:cat>
          <c:val>
            <c:numRef>
              <c:f>ONCS!$AA$2:$AA$67</c:f>
              <c:numCache>
                <c:formatCode>General</c:formatCode>
                <c:ptCount val="66"/>
                <c:pt idx="0">
                  <c:v>3.42</c:v>
                </c:pt>
                <c:pt idx="1">
                  <c:v>3.44</c:v>
                </c:pt>
                <c:pt idx="2">
                  <c:v>3.49</c:v>
                </c:pt>
                <c:pt idx="3">
                  <c:v>3.66</c:v>
                </c:pt>
                <c:pt idx="4">
                  <c:v>3.85</c:v>
                </c:pt>
                <c:pt idx="5">
                  <c:v>4.29</c:v>
                </c:pt>
                <c:pt idx="6">
                  <c:v>4.33</c:v>
                </c:pt>
                <c:pt idx="7">
                  <c:v>4.26</c:v>
                </c:pt>
                <c:pt idx="8">
                  <c:v>4.3499999999999996</c:v>
                </c:pt>
                <c:pt idx="9">
                  <c:v>4.29</c:v>
                </c:pt>
                <c:pt idx="10">
                  <c:v>4.13</c:v>
                </c:pt>
                <c:pt idx="11">
                  <c:v>4</c:v>
                </c:pt>
                <c:pt idx="12">
                  <c:v>4.03</c:v>
                </c:pt>
                <c:pt idx="13">
                  <c:v>4.07</c:v>
                </c:pt>
                <c:pt idx="14">
                  <c:v>4.21</c:v>
                </c:pt>
                <c:pt idx="15">
                  <c:v>4.29</c:v>
                </c:pt>
                <c:pt idx="16">
                  <c:v>4.34</c:v>
                </c:pt>
                <c:pt idx="17">
                  <c:v>4.3099999999999996</c:v>
                </c:pt>
                <c:pt idx="18">
                  <c:v>4.0599999999999996</c:v>
                </c:pt>
                <c:pt idx="19">
                  <c:v>4.1500000000000004</c:v>
                </c:pt>
                <c:pt idx="20">
                  <c:v>4.1399999999999997</c:v>
                </c:pt>
                <c:pt idx="21">
                  <c:v>4.08</c:v>
                </c:pt>
                <c:pt idx="22">
                  <c:v>4.3</c:v>
                </c:pt>
                <c:pt idx="23">
                  <c:v>4.34</c:v>
                </c:pt>
                <c:pt idx="24">
                  <c:v>4.07</c:v>
                </c:pt>
                <c:pt idx="25">
                  <c:v>4.1900000000000004</c:v>
                </c:pt>
                <c:pt idx="26">
                  <c:v>4.22</c:v>
                </c:pt>
                <c:pt idx="27">
                  <c:v>4.0599999999999996</c:v>
                </c:pt>
                <c:pt idx="28">
                  <c:v>3.83</c:v>
                </c:pt>
                <c:pt idx="29">
                  <c:v>5.15</c:v>
                </c:pt>
                <c:pt idx="30">
                  <c:v>5.3</c:v>
                </c:pt>
                <c:pt idx="31">
                  <c:v>5.78</c:v>
                </c:pt>
                <c:pt idx="32">
                  <c:v>6.73</c:v>
                </c:pt>
                <c:pt idx="33">
                  <c:v>6.76</c:v>
                </c:pt>
                <c:pt idx="34">
                  <c:v>6.84</c:v>
                </c:pt>
                <c:pt idx="35">
                  <c:v>6.89</c:v>
                </c:pt>
                <c:pt idx="36">
                  <c:v>6.81</c:v>
                </c:pt>
                <c:pt idx="37">
                  <c:v>6.58</c:v>
                </c:pt>
                <c:pt idx="38">
                  <c:v>6.31</c:v>
                </c:pt>
                <c:pt idx="39">
                  <c:v>6.25</c:v>
                </c:pt>
                <c:pt idx="40">
                  <c:v>6.21</c:v>
                </c:pt>
                <c:pt idx="41">
                  <c:v>6.3</c:v>
                </c:pt>
                <c:pt idx="42">
                  <c:v>6.33</c:v>
                </c:pt>
                <c:pt idx="43">
                  <c:v>6.12</c:v>
                </c:pt>
                <c:pt idx="44">
                  <c:v>6.17</c:v>
                </c:pt>
                <c:pt idx="45">
                  <c:v>5.99</c:v>
                </c:pt>
                <c:pt idx="46">
                  <c:v>5.85</c:v>
                </c:pt>
                <c:pt idx="47">
                  <c:v>5.81</c:v>
                </c:pt>
                <c:pt idx="48">
                  <c:v>5.76</c:v>
                </c:pt>
                <c:pt idx="49">
                  <c:v>5.77</c:v>
                </c:pt>
                <c:pt idx="50">
                  <c:v>5.38</c:v>
                </c:pt>
                <c:pt idx="51">
                  <c:v>5.2</c:v>
                </c:pt>
                <c:pt idx="52">
                  <c:v>5.18</c:v>
                </c:pt>
                <c:pt idx="53">
                  <c:v>5.12</c:v>
                </c:pt>
                <c:pt idx="54">
                  <c:v>5.17</c:v>
                </c:pt>
                <c:pt idx="55">
                  <c:v>5.33</c:v>
                </c:pt>
                <c:pt idx="56">
                  <c:v>5.76</c:v>
                </c:pt>
                <c:pt idx="57">
                  <c:v>5.67</c:v>
                </c:pt>
                <c:pt idx="58">
                  <c:v>5.76</c:v>
                </c:pt>
                <c:pt idx="59">
                  <c:v>5.93</c:v>
                </c:pt>
                <c:pt idx="60">
                  <c:v>5.99</c:v>
                </c:pt>
                <c:pt idx="61">
                  <c:v>5.96</c:v>
                </c:pt>
                <c:pt idx="62">
                  <c:v>6.1</c:v>
                </c:pt>
                <c:pt idx="63">
                  <c:v>5.99</c:v>
                </c:pt>
                <c:pt idx="64">
                  <c:v>5.55</c:v>
                </c:pt>
                <c:pt idx="65">
                  <c:v>5.66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1443288"/>
        <c:axId val="391437408"/>
      </c:lineChart>
      <c:dateAx>
        <c:axId val="391443288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1437408"/>
        <c:crosses val="autoZero"/>
        <c:auto val="1"/>
        <c:lblOffset val="100"/>
        <c:baseTimeUnit val="days"/>
      </c:dateAx>
      <c:valAx>
        <c:axId val="391437408"/>
        <c:scaling>
          <c:orientation val="minMax"/>
          <c:min val="3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14432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UTX!$AA$1</c:f>
              <c:strCache>
                <c:ptCount val="1"/>
                <c:pt idx="0">
                  <c:v>Close</c:v>
                </c:pt>
              </c:strCache>
            </c:strRef>
          </c:tx>
          <c:spPr>
            <a:ln w="31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2"/>
            <c:spPr>
              <a:solidFill>
                <a:schemeClr val="accent1"/>
              </a:solidFill>
              <a:ln w="9525">
                <a:solidFill>
                  <a:srgbClr val="FF0000">
                    <a:alpha val="97000"/>
                  </a:srgbClr>
                </a:solidFill>
              </a:ln>
              <a:effectLst/>
            </c:spPr>
          </c:marker>
          <c:cat>
            <c:numRef>
              <c:f>UTX!$W$2:$W$68</c:f>
              <c:numCache>
                <c:formatCode>d\-mmm\-yy</c:formatCode>
                <c:ptCount val="67"/>
                <c:pt idx="0">
                  <c:v>42318</c:v>
                </c:pt>
                <c:pt idx="1">
                  <c:v>42318</c:v>
                </c:pt>
                <c:pt idx="2">
                  <c:v>42317</c:v>
                </c:pt>
                <c:pt idx="3">
                  <c:v>42314</c:v>
                </c:pt>
                <c:pt idx="4">
                  <c:v>42313</c:v>
                </c:pt>
                <c:pt idx="5">
                  <c:v>42312</c:v>
                </c:pt>
                <c:pt idx="6">
                  <c:v>42311</c:v>
                </c:pt>
                <c:pt idx="7">
                  <c:v>42310</c:v>
                </c:pt>
                <c:pt idx="8">
                  <c:v>42307</c:v>
                </c:pt>
                <c:pt idx="9">
                  <c:v>42306</c:v>
                </c:pt>
                <c:pt idx="10">
                  <c:v>42305</c:v>
                </c:pt>
                <c:pt idx="11">
                  <c:v>42304</c:v>
                </c:pt>
                <c:pt idx="12">
                  <c:v>42303</c:v>
                </c:pt>
                <c:pt idx="13">
                  <c:v>42300</c:v>
                </c:pt>
                <c:pt idx="14">
                  <c:v>42299</c:v>
                </c:pt>
                <c:pt idx="15">
                  <c:v>42298</c:v>
                </c:pt>
                <c:pt idx="16">
                  <c:v>42297</c:v>
                </c:pt>
                <c:pt idx="17">
                  <c:v>42296</c:v>
                </c:pt>
                <c:pt idx="18">
                  <c:v>42293</c:v>
                </c:pt>
                <c:pt idx="19">
                  <c:v>42292</c:v>
                </c:pt>
                <c:pt idx="20">
                  <c:v>42291</c:v>
                </c:pt>
                <c:pt idx="21">
                  <c:v>42290</c:v>
                </c:pt>
                <c:pt idx="22">
                  <c:v>42289</c:v>
                </c:pt>
                <c:pt idx="23">
                  <c:v>42286</c:v>
                </c:pt>
                <c:pt idx="24">
                  <c:v>42285</c:v>
                </c:pt>
                <c:pt idx="25">
                  <c:v>42284</c:v>
                </c:pt>
                <c:pt idx="26">
                  <c:v>42283</c:v>
                </c:pt>
                <c:pt idx="27">
                  <c:v>42282</c:v>
                </c:pt>
                <c:pt idx="28">
                  <c:v>42279</c:v>
                </c:pt>
                <c:pt idx="29">
                  <c:v>42278</c:v>
                </c:pt>
                <c:pt idx="30">
                  <c:v>42277</c:v>
                </c:pt>
                <c:pt idx="31">
                  <c:v>42276</c:v>
                </c:pt>
                <c:pt idx="32">
                  <c:v>42275</c:v>
                </c:pt>
                <c:pt idx="33">
                  <c:v>42272</c:v>
                </c:pt>
                <c:pt idx="34">
                  <c:v>42271</c:v>
                </c:pt>
                <c:pt idx="35">
                  <c:v>42270</c:v>
                </c:pt>
                <c:pt idx="36">
                  <c:v>42269</c:v>
                </c:pt>
                <c:pt idx="37">
                  <c:v>42268</c:v>
                </c:pt>
                <c:pt idx="38">
                  <c:v>42265</c:v>
                </c:pt>
                <c:pt idx="39">
                  <c:v>42264</c:v>
                </c:pt>
                <c:pt idx="40">
                  <c:v>42263</c:v>
                </c:pt>
                <c:pt idx="41">
                  <c:v>42262</c:v>
                </c:pt>
                <c:pt idx="42">
                  <c:v>42261</c:v>
                </c:pt>
                <c:pt idx="43">
                  <c:v>42258</c:v>
                </c:pt>
                <c:pt idx="44">
                  <c:v>42257</c:v>
                </c:pt>
                <c:pt idx="45">
                  <c:v>42256</c:v>
                </c:pt>
                <c:pt idx="46">
                  <c:v>42255</c:v>
                </c:pt>
                <c:pt idx="47">
                  <c:v>42251</c:v>
                </c:pt>
                <c:pt idx="48">
                  <c:v>42250</c:v>
                </c:pt>
                <c:pt idx="49">
                  <c:v>42249</c:v>
                </c:pt>
                <c:pt idx="50">
                  <c:v>42248</c:v>
                </c:pt>
                <c:pt idx="51">
                  <c:v>42247</c:v>
                </c:pt>
                <c:pt idx="52">
                  <c:v>42244</c:v>
                </c:pt>
                <c:pt idx="53">
                  <c:v>42243</c:v>
                </c:pt>
                <c:pt idx="54">
                  <c:v>42242</c:v>
                </c:pt>
                <c:pt idx="55">
                  <c:v>42241</c:v>
                </c:pt>
                <c:pt idx="56">
                  <c:v>42240</c:v>
                </c:pt>
                <c:pt idx="57">
                  <c:v>42237</c:v>
                </c:pt>
                <c:pt idx="58">
                  <c:v>42236</c:v>
                </c:pt>
                <c:pt idx="59">
                  <c:v>42235</c:v>
                </c:pt>
                <c:pt idx="60">
                  <c:v>42234</c:v>
                </c:pt>
                <c:pt idx="61">
                  <c:v>42233</c:v>
                </c:pt>
                <c:pt idx="62">
                  <c:v>42230</c:v>
                </c:pt>
                <c:pt idx="63">
                  <c:v>42229</c:v>
                </c:pt>
                <c:pt idx="64">
                  <c:v>42228</c:v>
                </c:pt>
                <c:pt idx="65">
                  <c:v>42228</c:v>
                </c:pt>
                <c:pt idx="66">
                  <c:v>42227</c:v>
                </c:pt>
              </c:numCache>
            </c:numRef>
          </c:cat>
          <c:val>
            <c:numRef>
              <c:f>UTX!$AA$2:$AA$68</c:f>
              <c:numCache>
                <c:formatCode>General</c:formatCode>
                <c:ptCount val="67"/>
                <c:pt idx="0">
                  <c:v>98.68</c:v>
                </c:pt>
                <c:pt idx="2">
                  <c:v>99.66</c:v>
                </c:pt>
                <c:pt idx="3">
                  <c:v>100.8</c:v>
                </c:pt>
                <c:pt idx="4">
                  <c:v>100.8</c:v>
                </c:pt>
                <c:pt idx="5">
                  <c:v>100.33</c:v>
                </c:pt>
                <c:pt idx="6">
                  <c:v>100</c:v>
                </c:pt>
                <c:pt idx="7">
                  <c:v>99.39</c:v>
                </c:pt>
                <c:pt idx="8">
                  <c:v>98.41</c:v>
                </c:pt>
                <c:pt idx="9">
                  <c:v>99.05</c:v>
                </c:pt>
                <c:pt idx="10">
                  <c:v>99.32</c:v>
                </c:pt>
                <c:pt idx="11">
                  <c:v>98.88</c:v>
                </c:pt>
                <c:pt idx="12">
                  <c:v>100.23</c:v>
                </c:pt>
                <c:pt idx="13">
                  <c:v>100.62</c:v>
                </c:pt>
                <c:pt idx="14">
                  <c:v>99.79</c:v>
                </c:pt>
                <c:pt idx="15">
                  <c:v>97.97</c:v>
                </c:pt>
                <c:pt idx="16">
                  <c:v>95.62</c:v>
                </c:pt>
                <c:pt idx="17">
                  <c:v>92.05</c:v>
                </c:pt>
                <c:pt idx="18">
                  <c:v>93</c:v>
                </c:pt>
                <c:pt idx="19">
                  <c:v>93.18</c:v>
                </c:pt>
                <c:pt idx="20">
                  <c:v>92.17</c:v>
                </c:pt>
                <c:pt idx="21">
                  <c:v>94.28</c:v>
                </c:pt>
                <c:pt idx="22">
                  <c:v>95.43</c:v>
                </c:pt>
                <c:pt idx="23">
                  <c:v>95.37</c:v>
                </c:pt>
                <c:pt idx="24">
                  <c:v>94.33</c:v>
                </c:pt>
                <c:pt idx="25">
                  <c:v>93.51</c:v>
                </c:pt>
                <c:pt idx="26">
                  <c:v>92.55</c:v>
                </c:pt>
                <c:pt idx="27">
                  <c:v>92.26</c:v>
                </c:pt>
                <c:pt idx="28">
                  <c:v>89.77</c:v>
                </c:pt>
                <c:pt idx="29">
                  <c:v>88.36</c:v>
                </c:pt>
                <c:pt idx="30">
                  <c:v>88.99</c:v>
                </c:pt>
                <c:pt idx="31">
                  <c:v>87.98</c:v>
                </c:pt>
                <c:pt idx="32">
                  <c:v>86.83</c:v>
                </c:pt>
                <c:pt idx="33">
                  <c:v>87.3</c:v>
                </c:pt>
                <c:pt idx="34">
                  <c:v>86.82</c:v>
                </c:pt>
                <c:pt idx="35">
                  <c:v>86.96</c:v>
                </c:pt>
                <c:pt idx="36">
                  <c:v>88.2</c:v>
                </c:pt>
                <c:pt idx="37">
                  <c:v>91.55</c:v>
                </c:pt>
                <c:pt idx="38">
                  <c:v>91.07</c:v>
                </c:pt>
                <c:pt idx="39">
                  <c:v>93.31</c:v>
                </c:pt>
                <c:pt idx="40">
                  <c:v>93.94</c:v>
                </c:pt>
                <c:pt idx="41">
                  <c:v>92.68</c:v>
                </c:pt>
                <c:pt idx="42">
                  <c:v>91.83</c:v>
                </c:pt>
                <c:pt idx="43">
                  <c:v>92.33</c:v>
                </c:pt>
                <c:pt idx="44">
                  <c:v>91.4</c:v>
                </c:pt>
                <c:pt idx="45">
                  <c:v>91.85</c:v>
                </c:pt>
                <c:pt idx="46">
                  <c:v>92.82</c:v>
                </c:pt>
                <c:pt idx="47">
                  <c:v>90.68</c:v>
                </c:pt>
                <c:pt idx="48">
                  <c:v>91.91</c:v>
                </c:pt>
                <c:pt idx="49">
                  <c:v>91.24</c:v>
                </c:pt>
                <c:pt idx="50">
                  <c:v>89.72</c:v>
                </c:pt>
                <c:pt idx="51">
                  <c:v>91.61</c:v>
                </c:pt>
                <c:pt idx="52">
                  <c:v>93.24</c:v>
                </c:pt>
                <c:pt idx="53">
                  <c:v>93.27</c:v>
                </c:pt>
                <c:pt idx="54">
                  <c:v>91.56</c:v>
                </c:pt>
                <c:pt idx="55">
                  <c:v>88.8</c:v>
                </c:pt>
                <c:pt idx="56">
                  <c:v>90.87</c:v>
                </c:pt>
                <c:pt idx="57">
                  <c:v>93.01</c:v>
                </c:pt>
                <c:pt idx="58">
                  <c:v>95.82</c:v>
                </c:pt>
                <c:pt idx="59">
                  <c:v>98.21</c:v>
                </c:pt>
                <c:pt idx="60">
                  <c:v>99.41</c:v>
                </c:pt>
                <c:pt idx="61">
                  <c:v>99.36</c:v>
                </c:pt>
                <c:pt idx="62">
                  <c:v>98.7</c:v>
                </c:pt>
                <c:pt idx="63">
                  <c:v>98.38</c:v>
                </c:pt>
                <c:pt idx="64">
                  <c:v>98.69</c:v>
                </c:pt>
                <c:pt idx="66">
                  <c:v>98.61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1436232"/>
        <c:axId val="391437800"/>
      </c:lineChart>
      <c:dateAx>
        <c:axId val="391436232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1437800"/>
        <c:crosses val="autoZero"/>
        <c:auto val="1"/>
        <c:lblOffset val="100"/>
        <c:baseTimeUnit val="days"/>
      </c:dateAx>
      <c:valAx>
        <c:axId val="391437800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14362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UNH!$AA$1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UNH!$W$2:$W$68</c:f>
              <c:numCache>
                <c:formatCode>d\-mmm\-yy</c:formatCode>
                <c:ptCount val="67"/>
                <c:pt idx="0">
                  <c:v>42318</c:v>
                </c:pt>
                <c:pt idx="1">
                  <c:v>42317</c:v>
                </c:pt>
                <c:pt idx="2">
                  <c:v>42314</c:v>
                </c:pt>
                <c:pt idx="3">
                  <c:v>42313</c:v>
                </c:pt>
                <c:pt idx="4">
                  <c:v>42312</c:v>
                </c:pt>
                <c:pt idx="5">
                  <c:v>42311</c:v>
                </c:pt>
                <c:pt idx="6">
                  <c:v>42310</c:v>
                </c:pt>
                <c:pt idx="7">
                  <c:v>42307</c:v>
                </c:pt>
                <c:pt idx="8">
                  <c:v>42306</c:v>
                </c:pt>
                <c:pt idx="9">
                  <c:v>42305</c:v>
                </c:pt>
                <c:pt idx="10">
                  <c:v>42304</c:v>
                </c:pt>
                <c:pt idx="11">
                  <c:v>42303</c:v>
                </c:pt>
                <c:pt idx="12">
                  <c:v>42300</c:v>
                </c:pt>
                <c:pt idx="13">
                  <c:v>42299</c:v>
                </c:pt>
                <c:pt idx="14">
                  <c:v>42298</c:v>
                </c:pt>
                <c:pt idx="15">
                  <c:v>42297</c:v>
                </c:pt>
                <c:pt idx="16">
                  <c:v>42296</c:v>
                </c:pt>
                <c:pt idx="17">
                  <c:v>42293</c:v>
                </c:pt>
                <c:pt idx="18">
                  <c:v>42292</c:v>
                </c:pt>
                <c:pt idx="19">
                  <c:v>42291</c:v>
                </c:pt>
                <c:pt idx="20">
                  <c:v>42290</c:v>
                </c:pt>
                <c:pt idx="21">
                  <c:v>42289</c:v>
                </c:pt>
                <c:pt idx="22">
                  <c:v>42286</c:v>
                </c:pt>
                <c:pt idx="23">
                  <c:v>42285</c:v>
                </c:pt>
                <c:pt idx="24">
                  <c:v>42284</c:v>
                </c:pt>
                <c:pt idx="25">
                  <c:v>42283</c:v>
                </c:pt>
                <c:pt idx="26">
                  <c:v>42282</c:v>
                </c:pt>
                <c:pt idx="27">
                  <c:v>42279</c:v>
                </c:pt>
                <c:pt idx="28">
                  <c:v>42278</c:v>
                </c:pt>
                <c:pt idx="29">
                  <c:v>42277</c:v>
                </c:pt>
                <c:pt idx="30">
                  <c:v>42276</c:v>
                </c:pt>
                <c:pt idx="31">
                  <c:v>42275</c:v>
                </c:pt>
                <c:pt idx="32">
                  <c:v>42272</c:v>
                </c:pt>
                <c:pt idx="33">
                  <c:v>42271</c:v>
                </c:pt>
                <c:pt idx="34">
                  <c:v>42270</c:v>
                </c:pt>
                <c:pt idx="35">
                  <c:v>42269</c:v>
                </c:pt>
                <c:pt idx="36">
                  <c:v>42268</c:v>
                </c:pt>
                <c:pt idx="37">
                  <c:v>42265</c:v>
                </c:pt>
                <c:pt idx="38">
                  <c:v>42264</c:v>
                </c:pt>
                <c:pt idx="39">
                  <c:v>42263</c:v>
                </c:pt>
                <c:pt idx="40">
                  <c:v>42262</c:v>
                </c:pt>
                <c:pt idx="41">
                  <c:v>42261</c:v>
                </c:pt>
                <c:pt idx="42">
                  <c:v>42258</c:v>
                </c:pt>
                <c:pt idx="43">
                  <c:v>42257</c:v>
                </c:pt>
                <c:pt idx="44">
                  <c:v>42256</c:v>
                </c:pt>
                <c:pt idx="45">
                  <c:v>42256</c:v>
                </c:pt>
                <c:pt idx="46">
                  <c:v>42255</c:v>
                </c:pt>
                <c:pt idx="47">
                  <c:v>42251</c:v>
                </c:pt>
                <c:pt idx="48">
                  <c:v>42250</c:v>
                </c:pt>
                <c:pt idx="49">
                  <c:v>42249</c:v>
                </c:pt>
                <c:pt idx="50">
                  <c:v>42248</c:v>
                </c:pt>
                <c:pt idx="51">
                  <c:v>42247</c:v>
                </c:pt>
                <c:pt idx="52">
                  <c:v>42244</c:v>
                </c:pt>
                <c:pt idx="53">
                  <c:v>42243</c:v>
                </c:pt>
                <c:pt idx="54">
                  <c:v>42242</c:v>
                </c:pt>
                <c:pt idx="55">
                  <c:v>42241</c:v>
                </c:pt>
                <c:pt idx="56">
                  <c:v>42240</c:v>
                </c:pt>
                <c:pt idx="57">
                  <c:v>42237</c:v>
                </c:pt>
                <c:pt idx="58">
                  <c:v>42236</c:v>
                </c:pt>
                <c:pt idx="59">
                  <c:v>42235</c:v>
                </c:pt>
                <c:pt idx="60">
                  <c:v>42234</c:v>
                </c:pt>
                <c:pt idx="61">
                  <c:v>42233</c:v>
                </c:pt>
                <c:pt idx="62">
                  <c:v>42230</c:v>
                </c:pt>
                <c:pt idx="63">
                  <c:v>42229</c:v>
                </c:pt>
                <c:pt idx="64">
                  <c:v>42228</c:v>
                </c:pt>
                <c:pt idx="65">
                  <c:v>42227</c:v>
                </c:pt>
                <c:pt idx="66">
                  <c:v>42226</c:v>
                </c:pt>
              </c:numCache>
            </c:numRef>
          </c:cat>
          <c:val>
            <c:numRef>
              <c:f>UNH!$AA$2:$AA$68</c:f>
              <c:numCache>
                <c:formatCode>General</c:formatCode>
                <c:ptCount val="67"/>
                <c:pt idx="0">
                  <c:v>115.89</c:v>
                </c:pt>
                <c:pt idx="1">
                  <c:v>114.26</c:v>
                </c:pt>
                <c:pt idx="2">
                  <c:v>114.81</c:v>
                </c:pt>
                <c:pt idx="3">
                  <c:v>116.23</c:v>
                </c:pt>
                <c:pt idx="4">
                  <c:v>114.64</c:v>
                </c:pt>
                <c:pt idx="5">
                  <c:v>117.66</c:v>
                </c:pt>
                <c:pt idx="6">
                  <c:v>118.69</c:v>
                </c:pt>
                <c:pt idx="7">
                  <c:v>117.78</c:v>
                </c:pt>
                <c:pt idx="8">
                  <c:v>119.71</c:v>
                </c:pt>
                <c:pt idx="9">
                  <c:v>119.78</c:v>
                </c:pt>
                <c:pt idx="10">
                  <c:v>119.37</c:v>
                </c:pt>
                <c:pt idx="11">
                  <c:v>116.53</c:v>
                </c:pt>
                <c:pt idx="12">
                  <c:v>115.92</c:v>
                </c:pt>
                <c:pt idx="13">
                  <c:v>113.81</c:v>
                </c:pt>
                <c:pt idx="14">
                  <c:v>118.11</c:v>
                </c:pt>
                <c:pt idx="15">
                  <c:v>120.42</c:v>
                </c:pt>
                <c:pt idx="16">
                  <c:v>120.73</c:v>
                </c:pt>
                <c:pt idx="17">
                  <c:v>119.98</c:v>
                </c:pt>
                <c:pt idx="18">
                  <c:v>120.17</c:v>
                </c:pt>
                <c:pt idx="19">
                  <c:v>122.07</c:v>
                </c:pt>
                <c:pt idx="20">
                  <c:v>123.99</c:v>
                </c:pt>
                <c:pt idx="21">
                  <c:v>122.51</c:v>
                </c:pt>
                <c:pt idx="22">
                  <c:v>119.27</c:v>
                </c:pt>
                <c:pt idx="23">
                  <c:v>116.08</c:v>
                </c:pt>
                <c:pt idx="24">
                  <c:v>116.43</c:v>
                </c:pt>
                <c:pt idx="25">
                  <c:v>116.05</c:v>
                </c:pt>
                <c:pt idx="26">
                  <c:v>119.65</c:v>
                </c:pt>
                <c:pt idx="27">
                  <c:v>118.83</c:v>
                </c:pt>
                <c:pt idx="28">
                  <c:v>116.61</c:v>
                </c:pt>
                <c:pt idx="29">
                  <c:v>116.01</c:v>
                </c:pt>
                <c:pt idx="30">
                  <c:v>114.22</c:v>
                </c:pt>
                <c:pt idx="31">
                  <c:v>112.7</c:v>
                </c:pt>
                <c:pt idx="32">
                  <c:v>116.37</c:v>
                </c:pt>
                <c:pt idx="33">
                  <c:v>121.09</c:v>
                </c:pt>
                <c:pt idx="34">
                  <c:v>123.28</c:v>
                </c:pt>
                <c:pt idx="35">
                  <c:v>122.93</c:v>
                </c:pt>
                <c:pt idx="36">
                  <c:v>123.94</c:v>
                </c:pt>
                <c:pt idx="37">
                  <c:v>122.47</c:v>
                </c:pt>
                <c:pt idx="38">
                  <c:v>123.26</c:v>
                </c:pt>
                <c:pt idx="39">
                  <c:v>121.15</c:v>
                </c:pt>
                <c:pt idx="40">
                  <c:v>120.03</c:v>
                </c:pt>
                <c:pt idx="41">
                  <c:v>117.8</c:v>
                </c:pt>
                <c:pt idx="42">
                  <c:v>118.7</c:v>
                </c:pt>
                <c:pt idx="43">
                  <c:v>116.77</c:v>
                </c:pt>
                <c:pt idx="44">
                  <c:v>115.08</c:v>
                </c:pt>
                <c:pt idx="46">
                  <c:v>116.09</c:v>
                </c:pt>
                <c:pt idx="47">
                  <c:v>112.36</c:v>
                </c:pt>
                <c:pt idx="48">
                  <c:v>113.99</c:v>
                </c:pt>
                <c:pt idx="49">
                  <c:v>114.23</c:v>
                </c:pt>
                <c:pt idx="50">
                  <c:v>112.63</c:v>
                </c:pt>
                <c:pt idx="51">
                  <c:v>115.7</c:v>
                </c:pt>
                <c:pt idx="52">
                  <c:v>117.28</c:v>
                </c:pt>
                <c:pt idx="53">
                  <c:v>117.77</c:v>
                </c:pt>
                <c:pt idx="54">
                  <c:v>113.46</c:v>
                </c:pt>
                <c:pt idx="55">
                  <c:v>109.98</c:v>
                </c:pt>
                <c:pt idx="56">
                  <c:v>110.43</c:v>
                </c:pt>
                <c:pt idx="57">
                  <c:v>116.28</c:v>
                </c:pt>
                <c:pt idx="58">
                  <c:v>119.79</c:v>
                </c:pt>
                <c:pt idx="59">
                  <c:v>123.22</c:v>
                </c:pt>
                <c:pt idx="60">
                  <c:v>125.5</c:v>
                </c:pt>
                <c:pt idx="61">
                  <c:v>123.82</c:v>
                </c:pt>
                <c:pt idx="62">
                  <c:v>121.02</c:v>
                </c:pt>
                <c:pt idx="63">
                  <c:v>120.52</c:v>
                </c:pt>
                <c:pt idx="64">
                  <c:v>121.2</c:v>
                </c:pt>
                <c:pt idx="65">
                  <c:v>122.26</c:v>
                </c:pt>
                <c:pt idx="66">
                  <c:v>122.48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1433096"/>
        <c:axId val="391441328"/>
      </c:lineChart>
      <c:dateAx>
        <c:axId val="391433096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1441328"/>
        <c:crosses val="autoZero"/>
        <c:auto val="1"/>
        <c:lblOffset val="100"/>
        <c:baseTimeUnit val="days"/>
      </c:dateAx>
      <c:valAx>
        <c:axId val="391441328"/>
        <c:scaling>
          <c:orientation val="minMax"/>
          <c:min val="10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14330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BIIB!$AA$1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BIIB!$W$2:$W$67</c:f>
              <c:numCache>
                <c:formatCode>d\-mmm\-yy</c:formatCode>
                <c:ptCount val="66"/>
                <c:pt idx="0">
                  <c:v>42318</c:v>
                </c:pt>
                <c:pt idx="1">
                  <c:v>42317</c:v>
                </c:pt>
                <c:pt idx="2">
                  <c:v>42314</c:v>
                </c:pt>
                <c:pt idx="3">
                  <c:v>42313</c:v>
                </c:pt>
                <c:pt idx="4">
                  <c:v>42312</c:v>
                </c:pt>
                <c:pt idx="5">
                  <c:v>42311</c:v>
                </c:pt>
                <c:pt idx="6">
                  <c:v>42310</c:v>
                </c:pt>
                <c:pt idx="7">
                  <c:v>42307</c:v>
                </c:pt>
                <c:pt idx="8">
                  <c:v>42306</c:v>
                </c:pt>
                <c:pt idx="9">
                  <c:v>42305</c:v>
                </c:pt>
                <c:pt idx="10">
                  <c:v>42304</c:v>
                </c:pt>
                <c:pt idx="11">
                  <c:v>42303</c:v>
                </c:pt>
                <c:pt idx="12">
                  <c:v>42300</c:v>
                </c:pt>
                <c:pt idx="13">
                  <c:v>42299</c:v>
                </c:pt>
                <c:pt idx="14">
                  <c:v>42298</c:v>
                </c:pt>
                <c:pt idx="15">
                  <c:v>42297</c:v>
                </c:pt>
                <c:pt idx="16">
                  <c:v>42296</c:v>
                </c:pt>
                <c:pt idx="17">
                  <c:v>42293</c:v>
                </c:pt>
                <c:pt idx="18">
                  <c:v>42292</c:v>
                </c:pt>
                <c:pt idx="19">
                  <c:v>42291</c:v>
                </c:pt>
                <c:pt idx="20">
                  <c:v>42290</c:v>
                </c:pt>
                <c:pt idx="21">
                  <c:v>42289</c:v>
                </c:pt>
                <c:pt idx="22">
                  <c:v>42286</c:v>
                </c:pt>
                <c:pt idx="23">
                  <c:v>42285</c:v>
                </c:pt>
                <c:pt idx="24">
                  <c:v>42284</c:v>
                </c:pt>
                <c:pt idx="25">
                  <c:v>42283</c:v>
                </c:pt>
                <c:pt idx="26">
                  <c:v>42282</c:v>
                </c:pt>
                <c:pt idx="27">
                  <c:v>42279</c:v>
                </c:pt>
                <c:pt idx="28">
                  <c:v>42278</c:v>
                </c:pt>
                <c:pt idx="29">
                  <c:v>42277</c:v>
                </c:pt>
                <c:pt idx="30">
                  <c:v>42276</c:v>
                </c:pt>
                <c:pt idx="31">
                  <c:v>42275</c:v>
                </c:pt>
                <c:pt idx="32">
                  <c:v>42272</c:v>
                </c:pt>
                <c:pt idx="33">
                  <c:v>42271</c:v>
                </c:pt>
                <c:pt idx="34">
                  <c:v>42270</c:v>
                </c:pt>
                <c:pt idx="35">
                  <c:v>42269</c:v>
                </c:pt>
                <c:pt idx="36">
                  <c:v>42268</c:v>
                </c:pt>
                <c:pt idx="37">
                  <c:v>42265</c:v>
                </c:pt>
                <c:pt idx="38">
                  <c:v>42264</c:v>
                </c:pt>
                <c:pt idx="39">
                  <c:v>42263</c:v>
                </c:pt>
                <c:pt idx="40">
                  <c:v>42262</c:v>
                </c:pt>
                <c:pt idx="41">
                  <c:v>42261</c:v>
                </c:pt>
                <c:pt idx="42">
                  <c:v>42258</c:v>
                </c:pt>
                <c:pt idx="43">
                  <c:v>42257</c:v>
                </c:pt>
                <c:pt idx="44">
                  <c:v>42256</c:v>
                </c:pt>
                <c:pt idx="45">
                  <c:v>42255</c:v>
                </c:pt>
                <c:pt idx="46">
                  <c:v>42251</c:v>
                </c:pt>
                <c:pt idx="47">
                  <c:v>42250</c:v>
                </c:pt>
                <c:pt idx="48">
                  <c:v>42249</c:v>
                </c:pt>
                <c:pt idx="49">
                  <c:v>42248</c:v>
                </c:pt>
                <c:pt idx="50">
                  <c:v>42247</c:v>
                </c:pt>
                <c:pt idx="51">
                  <c:v>42244</c:v>
                </c:pt>
                <c:pt idx="52">
                  <c:v>42243</c:v>
                </c:pt>
                <c:pt idx="53">
                  <c:v>42242</c:v>
                </c:pt>
                <c:pt idx="54">
                  <c:v>42241</c:v>
                </c:pt>
                <c:pt idx="55">
                  <c:v>42240</c:v>
                </c:pt>
                <c:pt idx="56">
                  <c:v>42237</c:v>
                </c:pt>
                <c:pt idx="57">
                  <c:v>42236</c:v>
                </c:pt>
                <c:pt idx="58">
                  <c:v>42235</c:v>
                </c:pt>
                <c:pt idx="59">
                  <c:v>42234</c:v>
                </c:pt>
                <c:pt idx="60">
                  <c:v>42233</c:v>
                </c:pt>
                <c:pt idx="61">
                  <c:v>42230</c:v>
                </c:pt>
                <c:pt idx="62">
                  <c:v>42229</c:v>
                </c:pt>
                <c:pt idx="63">
                  <c:v>42228</c:v>
                </c:pt>
                <c:pt idx="64">
                  <c:v>42227</c:v>
                </c:pt>
                <c:pt idx="65">
                  <c:v>42226</c:v>
                </c:pt>
              </c:numCache>
            </c:numRef>
          </c:cat>
          <c:val>
            <c:numRef>
              <c:f>BIIB!$AA$2:$AA$67</c:f>
              <c:numCache>
                <c:formatCode>General</c:formatCode>
                <c:ptCount val="66"/>
                <c:pt idx="0">
                  <c:v>297.22000000000003</c:v>
                </c:pt>
                <c:pt idx="1">
                  <c:v>293.39999999999998</c:v>
                </c:pt>
                <c:pt idx="2">
                  <c:v>295.35000000000002</c:v>
                </c:pt>
                <c:pt idx="3">
                  <c:v>293.02999999999997</c:v>
                </c:pt>
                <c:pt idx="4">
                  <c:v>296.57</c:v>
                </c:pt>
                <c:pt idx="5">
                  <c:v>299.14</c:v>
                </c:pt>
                <c:pt idx="6">
                  <c:v>303.08</c:v>
                </c:pt>
                <c:pt idx="7">
                  <c:v>290.51</c:v>
                </c:pt>
                <c:pt idx="8">
                  <c:v>293.72000000000003</c:v>
                </c:pt>
                <c:pt idx="9">
                  <c:v>293.69</c:v>
                </c:pt>
                <c:pt idx="10">
                  <c:v>290.63</c:v>
                </c:pt>
                <c:pt idx="11">
                  <c:v>274.60000000000002</c:v>
                </c:pt>
                <c:pt idx="12">
                  <c:v>276.99</c:v>
                </c:pt>
                <c:pt idx="13">
                  <c:v>276.83</c:v>
                </c:pt>
                <c:pt idx="14">
                  <c:v>276.33999999999997</c:v>
                </c:pt>
                <c:pt idx="15">
                  <c:v>265.81</c:v>
                </c:pt>
                <c:pt idx="16">
                  <c:v>273.02</c:v>
                </c:pt>
                <c:pt idx="17">
                  <c:v>272.37</c:v>
                </c:pt>
                <c:pt idx="18">
                  <c:v>268.41000000000003</c:v>
                </c:pt>
                <c:pt idx="19">
                  <c:v>256.79000000000002</c:v>
                </c:pt>
                <c:pt idx="20">
                  <c:v>256.04000000000002</c:v>
                </c:pt>
                <c:pt idx="21">
                  <c:v>264.67</c:v>
                </c:pt>
                <c:pt idx="22">
                  <c:v>269.16000000000003</c:v>
                </c:pt>
                <c:pt idx="23">
                  <c:v>279.88</c:v>
                </c:pt>
                <c:pt idx="24">
                  <c:v>279.24</c:v>
                </c:pt>
                <c:pt idx="25">
                  <c:v>275.99</c:v>
                </c:pt>
                <c:pt idx="26">
                  <c:v>286.55</c:v>
                </c:pt>
                <c:pt idx="27">
                  <c:v>290.35000000000002</c:v>
                </c:pt>
                <c:pt idx="28">
                  <c:v>287.3</c:v>
                </c:pt>
                <c:pt idx="29">
                  <c:v>291.81</c:v>
                </c:pt>
                <c:pt idx="30">
                  <c:v>278.23</c:v>
                </c:pt>
                <c:pt idx="31">
                  <c:v>272.27999999999997</c:v>
                </c:pt>
                <c:pt idx="32">
                  <c:v>284.79000000000002</c:v>
                </c:pt>
                <c:pt idx="33">
                  <c:v>293.01</c:v>
                </c:pt>
                <c:pt idx="34">
                  <c:v>298.33999999999997</c:v>
                </c:pt>
                <c:pt idx="35">
                  <c:v>299.06</c:v>
                </c:pt>
                <c:pt idx="36">
                  <c:v>297.16000000000003</c:v>
                </c:pt>
                <c:pt idx="37">
                  <c:v>314.67</c:v>
                </c:pt>
                <c:pt idx="38">
                  <c:v>325.3</c:v>
                </c:pt>
                <c:pt idx="39">
                  <c:v>319.56</c:v>
                </c:pt>
                <c:pt idx="40">
                  <c:v>319.86</c:v>
                </c:pt>
                <c:pt idx="41">
                  <c:v>316.23</c:v>
                </c:pt>
                <c:pt idx="42">
                  <c:v>315.37</c:v>
                </c:pt>
                <c:pt idx="43">
                  <c:v>312.62</c:v>
                </c:pt>
                <c:pt idx="44">
                  <c:v>303.48</c:v>
                </c:pt>
                <c:pt idx="45">
                  <c:v>308.74</c:v>
                </c:pt>
                <c:pt idx="46">
                  <c:v>302.26</c:v>
                </c:pt>
                <c:pt idx="47">
                  <c:v>301.63</c:v>
                </c:pt>
                <c:pt idx="48">
                  <c:v>304.20999999999998</c:v>
                </c:pt>
                <c:pt idx="49">
                  <c:v>292.5</c:v>
                </c:pt>
                <c:pt idx="50">
                  <c:v>297.3</c:v>
                </c:pt>
                <c:pt idx="51">
                  <c:v>303.69</c:v>
                </c:pt>
                <c:pt idx="52">
                  <c:v>304.49</c:v>
                </c:pt>
                <c:pt idx="53">
                  <c:v>298.25</c:v>
                </c:pt>
                <c:pt idx="54">
                  <c:v>281.75</c:v>
                </c:pt>
                <c:pt idx="55">
                  <c:v>278.35000000000002</c:v>
                </c:pt>
                <c:pt idx="56">
                  <c:v>295.64</c:v>
                </c:pt>
                <c:pt idx="57">
                  <c:v>309.89999999999998</c:v>
                </c:pt>
                <c:pt idx="58">
                  <c:v>315.82</c:v>
                </c:pt>
                <c:pt idx="59">
                  <c:v>312.13</c:v>
                </c:pt>
                <c:pt idx="60">
                  <c:v>316.08</c:v>
                </c:pt>
                <c:pt idx="61">
                  <c:v>312.61</c:v>
                </c:pt>
                <c:pt idx="62">
                  <c:v>313.91000000000003</c:v>
                </c:pt>
                <c:pt idx="63">
                  <c:v>316.73</c:v>
                </c:pt>
                <c:pt idx="64">
                  <c:v>314.85000000000002</c:v>
                </c:pt>
                <c:pt idx="65">
                  <c:v>314.94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2990880"/>
        <c:axId val="392999504"/>
      </c:lineChart>
      <c:dateAx>
        <c:axId val="39299088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2999504"/>
        <c:crosses val="autoZero"/>
        <c:auto val="1"/>
        <c:lblOffset val="100"/>
        <c:baseTimeUnit val="days"/>
      </c:dateAx>
      <c:valAx>
        <c:axId val="392999504"/>
        <c:scaling>
          <c:orientation val="minMax"/>
          <c:min val="25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29908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AAVL!$AA$1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AAVL!$W$2:$W$68</c:f>
              <c:strCache>
                <c:ptCount val="67"/>
                <c:pt idx="0">
                  <c:v>10-Nov-15</c:v>
                </c:pt>
                <c:pt idx="1">
                  <c:v>9-Nov-15</c:v>
                </c:pt>
                <c:pt idx="2">
                  <c:v>6-Nov-15</c:v>
                </c:pt>
                <c:pt idx="3">
                  <c:v>5-Nov-15</c:v>
                </c:pt>
                <c:pt idx="4">
                  <c:v>4-Nov-15</c:v>
                </c:pt>
                <c:pt idx="5">
                  <c:v>3-Nov-15</c:v>
                </c:pt>
                <c:pt idx="6">
                  <c:v>2-Nov-15</c:v>
                </c:pt>
                <c:pt idx="7">
                  <c:v>30-Oct-15</c:v>
                </c:pt>
                <c:pt idx="8">
                  <c:v>29-Oct-15</c:v>
                </c:pt>
                <c:pt idx="9">
                  <c:v>28-Oct-15</c:v>
                </c:pt>
                <c:pt idx="10">
                  <c:v>27-Oct-15</c:v>
                </c:pt>
                <c:pt idx="11">
                  <c:v>26-Oct-15</c:v>
                </c:pt>
                <c:pt idx="12">
                  <c:v>23-Oct-15</c:v>
                </c:pt>
                <c:pt idx="13">
                  <c:v>22-Oct-15</c:v>
                </c:pt>
                <c:pt idx="14">
                  <c:v>21-Oct-15</c:v>
                </c:pt>
                <c:pt idx="15">
                  <c:v>20-Oct-15</c:v>
                </c:pt>
                <c:pt idx="16">
                  <c:v>19-Oct-15</c:v>
                </c:pt>
                <c:pt idx="17">
                  <c:v>16-Oct-15</c:v>
                </c:pt>
                <c:pt idx="18">
                  <c:v>15-Oct-15</c:v>
                </c:pt>
                <c:pt idx="19">
                  <c:v>14-Oct-15</c:v>
                </c:pt>
                <c:pt idx="20">
                  <c:v>13-Oct-15</c:v>
                </c:pt>
                <c:pt idx="21">
                  <c:v>12-Oct-15</c:v>
                </c:pt>
                <c:pt idx="22">
                  <c:v>9-Oct-15</c:v>
                </c:pt>
                <c:pt idx="23">
                  <c:v>8-Oct-15</c:v>
                </c:pt>
                <c:pt idx="24">
                  <c:v>7-Oct-15</c:v>
                </c:pt>
                <c:pt idx="25">
                  <c:v>6-Oct-15</c:v>
                </c:pt>
                <c:pt idx="26">
                  <c:v>5-Oct-15</c:v>
                </c:pt>
                <c:pt idx="27">
                  <c:v>2-Oct-15</c:v>
                </c:pt>
                <c:pt idx="28">
                  <c:v>1-Oct-15</c:v>
                </c:pt>
                <c:pt idx="29">
                  <c:v>30-Sep-15</c:v>
                </c:pt>
                <c:pt idx="30">
                  <c:v>29-Sep-15</c:v>
                </c:pt>
                <c:pt idx="31">
                  <c:v>28-Sep-15</c:v>
                </c:pt>
                <c:pt idx="32">
                  <c:v>25-Sep-15</c:v>
                </c:pt>
                <c:pt idx="33">
                  <c:v>24-Sep-15</c:v>
                </c:pt>
                <c:pt idx="34">
                  <c:v>23-Sep-15</c:v>
                </c:pt>
                <c:pt idx="35">
                  <c:v>22-Sep-15</c:v>
                </c:pt>
                <c:pt idx="36">
                  <c:v>21-Sep-15</c:v>
                </c:pt>
                <c:pt idx="37">
                  <c:v>18-Sep-15</c:v>
                </c:pt>
                <c:pt idx="38">
                  <c:v>17-Sep-15</c:v>
                </c:pt>
                <c:pt idx="39">
                  <c:v>16-Sep-15</c:v>
                </c:pt>
                <c:pt idx="40">
                  <c:v>15-Sep-15</c:v>
                </c:pt>
                <c:pt idx="41">
                  <c:v>14-Sep-15</c:v>
                </c:pt>
                <c:pt idx="42">
                  <c:v>11-Sep-15</c:v>
                </c:pt>
                <c:pt idx="43">
                  <c:v>10-Sep-15</c:v>
                </c:pt>
                <c:pt idx="44">
                  <c:v>9-Sep-15</c:v>
                </c:pt>
                <c:pt idx="45">
                  <c:v>8-Sep-15</c:v>
                </c:pt>
                <c:pt idx="46">
                  <c:v>4-Sep-15</c:v>
                </c:pt>
                <c:pt idx="47">
                  <c:v>3-Sep-15</c:v>
                </c:pt>
                <c:pt idx="48">
                  <c:v>2-Sep-15</c:v>
                </c:pt>
                <c:pt idx="49">
                  <c:v>1-Sep-15</c:v>
                </c:pt>
                <c:pt idx="50">
                  <c:v>31-Aug-15</c:v>
                </c:pt>
                <c:pt idx="51">
                  <c:v>28-Aug-15</c:v>
                </c:pt>
                <c:pt idx="52">
                  <c:v>27-Aug-15</c:v>
                </c:pt>
                <c:pt idx="53">
                  <c:v>26-Aug-15</c:v>
                </c:pt>
                <c:pt idx="54">
                  <c:v>25-Aug-15</c:v>
                </c:pt>
                <c:pt idx="55">
                  <c:v>24-Aug-15</c:v>
                </c:pt>
                <c:pt idx="56">
                  <c:v>21-Aug-15</c:v>
                </c:pt>
                <c:pt idx="57">
                  <c:v>20-Aug-15</c:v>
                </c:pt>
                <c:pt idx="58">
                  <c:v>19-Aug-15</c:v>
                </c:pt>
                <c:pt idx="59">
                  <c:v>18-Aug-15</c:v>
                </c:pt>
                <c:pt idx="60">
                  <c:v>17-Aug-15</c:v>
                </c:pt>
                <c:pt idx="61">
                  <c:v>14-Aug-15</c:v>
                </c:pt>
                <c:pt idx="62">
                  <c:v>13-Aug-15</c:v>
                </c:pt>
                <c:pt idx="63">
                  <c:v>12-Aug-15</c:v>
                </c:pt>
                <c:pt idx="64">
                  <c:v>11-Aug-15</c:v>
                </c:pt>
                <c:pt idx="65">
                  <c:v>10-Aug-15</c:v>
                </c:pt>
                <c:pt idx="66">
                  <c:v>* Close price adjusted for dividends and splits.</c:v>
                </c:pt>
              </c:strCache>
            </c:strRef>
          </c:cat>
          <c:val>
            <c:numRef>
              <c:f>AAVL!$AA$2:$AA$68</c:f>
              <c:numCache>
                <c:formatCode>General</c:formatCode>
                <c:ptCount val="67"/>
                <c:pt idx="0">
                  <c:v>7.99</c:v>
                </c:pt>
                <c:pt idx="1">
                  <c:v>9.36</c:v>
                </c:pt>
                <c:pt idx="2">
                  <c:v>9.32</c:v>
                </c:pt>
                <c:pt idx="3">
                  <c:v>9.09</c:v>
                </c:pt>
                <c:pt idx="4">
                  <c:v>9.41</c:v>
                </c:pt>
                <c:pt idx="5">
                  <c:v>9.2799999999999994</c:v>
                </c:pt>
                <c:pt idx="6">
                  <c:v>9.0500000000000007</c:v>
                </c:pt>
                <c:pt idx="7">
                  <c:v>8.43</c:v>
                </c:pt>
                <c:pt idx="8">
                  <c:v>8.4600000000000009</c:v>
                </c:pt>
                <c:pt idx="9">
                  <c:v>8.5500000000000007</c:v>
                </c:pt>
                <c:pt idx="10">
                  <c:v>8.0299999999999994</c:v>
                </c:pt>
                <c:pt idx="11">
                  <c:v>7.49</c:v>
                </c:pt>
                <c:pt idx="12">
                  <c:v>7.66</c:v>
                </c:pt>
                <c:pt idx="13">
                  <c:v>7.64</c:v>
                </c:pt>
                <c:pt idx="14">
                  <c:v>7.84</c:v>
                </c:pt>
                <c:pt idx="15">
                  <c:v>8.26</c:v>
                </c:pt>
                <c:pt idx="16">
                  <c:v>8.5399999999999991</c:v>
                </c:pt>
                <c:pt idx="17">
                  <c:v>8.49</c:v>
                </c:pt>
                <c:pt idx="18">
                  <c:v>8.35</c:v>
                </c:pt>
                <c:pt idx="19">
                  <c:v>7.99</c:v>
                </c:pt>
                <c:pt idx="20">
                  <c:v>7.82</c:v>
                </c:pt>
                <c:pt idx="21">
                  <c:v>8.1999999999999993</c:v>
                </c:pt>
                <c:pt idx="22">
                  <c:v>8.48</c:v>
                </c:pt>
                <c:pt idx="23">
                  <c:v>8.4700000000000006</c:v>
                </c:pt>
                <c:pt idx="24">
                  <c:v>8.65</c:v>
                </c:pt>
                <c:pt idx="25">
                  <c:v>8.4700000000000006</c:v>
                </c:pt>
                <c:pt idx="26">
                  <c:v>8.68</c:v>
                </c:pt>
                <c:pt idx="27">
                  <c:v>8.49</c:v>
                </c:pt>
                <c:pt idx="28">
                  <c:v>8.0299999999999994</c:v>
                </c:pt>
                <c:pt idx="29">
                  <c:v>8.24</c:v>
                </c:pt>
                <c:pt idx="30">
                  <c:v>8.0399999999999991</c:v>
                </c:pt>
                <c:pt idx="31">
                  <c:v>8.68</c:v>
                </c:pt>
                <c:pt idx="32">
                  <c:v>9.1300000000000008</c:v>
                </c:pt>
                <c:pt idx="33">
                  <c:v>9.84</c:v>
                </c:pt>
                <c:pt idx="34">
                  <c:v>9.83</c:v>
                </c:pt>
                <c:pt idx="35">
                  <c:v>10.17</c:v>
                </c:pt>
                <c:pt idx="36">
                  <c:v>10.51</c:v>
                </c:pt>
                <c:pt idx="37">
                  <c:v>11.24</c:v>
                </c:pt>
                <c:pt idx="38">
                  <c:v>11.32</c:v>
                </c:pt>
                <c:pt idx="39">
                  <c:v>11.02</c:v>
                </c:pt>
                <c:pt idx="40">
                  <c:v>10.75</c:v>
                </c:pt>
                <c:pt idx="41">
                  <c:v>10.58</c:v>
                </c:pt>
                <c:pt idx="42">
                  <c:v>10.64</c:v>
                </c:pt>
                <c:pt idx="43">
                  <c:v>11.01</c:v>
                </c:pt>
                <c:pt idx="44">
                  <c:v>10.78</c:v>
                </c:pt>
                <c:pt idx="45">
                  <c:v>10.59</c:v>
                </c:pt>
                <c:pt idx="46">
                  <c:v>10.17</c:v>
                </c:pt>
                <c:pt idx="47">
                  <c:v>10.15</c:v>
                </c:pt>
                <c:pt idx="48">
                  <c:v>10.64</c:v>
                </c:pt>
                <c:pt idx="49">
                  <c:v>10.24</c:v>
                </c:pt>
                <c:pt idx="50">
                  <c:v>10.46</c:v>
                </c:pt>
                <c:pt idx="51">
                  <c:v>10.78</c:v>
                </c:pt>
                <c:pt idx="52">
                  <c:v>10.67</c:v>
                </c:pt>
                <c:pt idx="53">
                  <c:v>10.51</c:v>
                </c:pt>
                <c:pt idx="54">
                  <c:v>10.08</c:v>
                </c:pt>
                <c:pt idx="55">
                  <c:v>10.14</c:v>
                </c:pt>
                <c:pt idx="56">
                  <c:v>10.62</c:v>
                </c:pt>
                <c:pt idx="57">
                  <c:v>10.26</c:v>
                </c:pt>
                <c:pt idx="58">
                  <c:v>10.84</c:v>
                </c:pt>
                <c:pt idx="59">
                  <c:v>11.05</c:v>
                </c:pt>
                <c:pt idx="60">
                  <c:v>10.99</c:v>
                </c:pt>
                <c:pt idx="61">
                  <c:v>10.01</c:v>
                </c:pt>
                <c:pt idx="62">
                  <c:v>13.83</c:v>
                </c:pt>
                <c:pt idx="63">
                  <c:v>14.33</c:v>
                </c:pt>
                <c:pt idx="64">
                  <c:v>13.93</c:v>
                </c:pt>
                <c:pt idx="65">
                  <c:v>14.52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2990096"/>
        <c:axId val="392997152"/>
      </c:lineChart>
      <c:catAx>
        <c:axId val="39299009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2997152"/>
        <c:crosses val="autoZero"/>
        <c:auto val="1"/>
        <c:lblAlgn val="ctr"/>
        <c:lblOffset val="100"/>
        <c:noMultiLvlLbl val="0"/>
      </c:catAx>
      <c:valAx>
        <c:axId val="392997152"/>
        <c:scaling>
          <c:orientation val="minMax"/>
          <c:min val="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29900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7.0250869804065197E-2"/>
          <c:y val="7.6522763206460398E-2"/>
          <c:w val="0.88921659986300161"/>
          <c:h val="0.75767791391472228"/>
        </c:manualLayout>
      </c:layout>
      <c:lineChart>
        <c:grouping val="standard"/>
        <c:varyColors val="0"/>
        <c:ser>
          <c:idx val="0"/>
          <c:order val="0"/>
          <c:tx>
            <c:strRef>
              <c:f>BLUE!$AA$1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BLUE!$W$2:$W$67</c:f>
              <c:numCache>
                <c:formatCode>d\-mmm\-yy</c:formatCode>
                <c:ptCount val="66"/>
                <c:pt idx="0">
                  <c:v>42318</c:v>
                </c:pt>
                <c:pt idx="1">
                  <c:v>42317</c:v>
                </c:pt>
                <c:pt idx="2">
                  <c:v>42314</c:v>
                </c:pt>
                <c:pt idx="3">
                  <c:v>42313</c:v>
                </c:pt>
                <c:pt idx="4">
                  <c:v>42312</c:v>
                </c:pt>
                <c:pt idx="5">
                  <c:v>42311</c:v>
                </c:pt>
                <c:pt idx="6">
                  <c:v>42310</c:v>
                </c:pt>
                <c:pt idx="7">
                  <c:v>42307</c:v>
                </c:pt>
                <c:pt idx="8">
                  <c:v>42306</c:v>
                </c:pt>
                <c:pt idx="9">
                  <c:v>42305</c:v>
                </c:pt>
                <c:pt idx="10">
                  <c:v>42304</c:v>
                </c:pt>
                <c:pt idx="11">
                  <c:v>42303</c:v>
                </c:pt>
                <c:pt idx="12">
                  <c:v>42300</c:v>
                </c:pt>
                <c:pt idx="13">
                  <c:v>42299</c:v>
                </c:pt>
                <c:pt idx="14">
                  <c:v>42298</c:v>
                </c:pt>
                <c:pt idx="15">
                  <c:v>42297</c:v>
                </c:pt>
                <c:pt idx="16">
                  <c:v>42296</c:v>
                </c:pt>
                <c:pt idx="17">
                  <c:v>42293</c:v>
                </c:pt>
                <c:pt idx="18">
                  <c:v>42292</c:v>
                </c:pt>
                <c:pt idx="19">
                  <c:v>42291</c:v>
                </c:pt>
                <c:pt idx="20">
                  <c:v>42290</c:v>
                </c:pt>
                <c:pt idx="21">
                  <c:v>42289</c:v>
                </c:pt>
                <c:pt idx="22">
                  <c:v>42286</c:v>
                </c:pt>
                <c:pt idx="23">
                  <c:v>42285</c:v>
                </c:pt>
                <c:pt idx="24">
                  <c:v>42284</c:v>
                </c:pt>
                <c:pt idx="25">
                  <c:v>42283</c:v>
                </c:pt>
                <c:pt idx="26">
                  <c:v>42282</c:v>
                </c:pt>
                <c:pt idx="27">
                  <c:v>42279</c:v>
                </c:pt>
                <c:pt idx="28">
                  <c:v>42278</c:v>
                </c:pt>
                <c:pt idx="29">
                  <c:v>42277</c:v>
                </c:pt>
                <c:pt idx="30">
                  <c:v>42276</c:v>
                </c:pt>
                <c:pt idx="31">
                  <c:v>42275</c:v>
                </c:pt>
                <c:pt idx="32">
                  <c:v>42272</c:v>
                </c:pt>
                <c:pt idx="33">
                  <c:v>42271</c:v>
                </c:pt>
                <c:pt idx="34">
                  <c:v>42270</c:v>
                </c:pt>
                <c:pt idx="35">
                  <c:v>42269</c:v>
                </c:pt>
                <c:pt idx="36">
                  <c:v>42268</c:v>
                </c:pt>
                <c:pt idx="37">
                  <c:v>42265</c:v>
                </c:pt>
                <c:pt idx="38">
                  <c:v>42264</c:v>
                </c:pt>
                <c:pt idx="39">
                  <c:v>42263</c:v>
                </c:pt>
                <c:pt idx="40">
                  <c:v>42262</c:v>
                </c:pt>
                <c:pt idx="41">
                  <c:v>42261</c:v>
                </c:pt>
                <c:pt idx="42">
                  <c:v>42258</c:v>
                </c:pt>
                <c:pt idx="43">
                  <c:v>42257</c:v>
                </c:pt>
                <c:pt idx="44">
                  <c:v>42256</c:v>
                </c:pt>
                <c:pt idx="45">
                  <c:v>42255</c:v>
                </c:pt>
                <c:pt idx="46">
                  <c:v>42251</c:v>
                </c:pt>
                <c:pt idx="47">
                  <c:v>42250</c:v>
                </c:pt>
                <c:pt idx="48">
                  <c:v>42249</c:v>
                </c:pt>
                <c:pt idx="49">
                  <c:v>42248</c:v>
                </c:pt>
                <c:pt idx="50">
                  <c:v>42247</c:v>
                </c:pt>
                <c:pt idx="51">
                  <c:v>42244</c:v>
                </c:pt>
                <c:pt idx="52">
                  <c:v>42243</c:v>
                </c:pt>
                <c:pt idx="53">
                  <c:v>42242</c:v>
                </c:pt>
                <c:pt idx="54">
                  <c:v>42241</c:v>
                </c:pt>
                <c:pt idx="55">
                  <c:v>42240</c:v>
                </c:pt>
                <c:pt idx="56">
                  <c:v>42237</c:v>
                </c:pt>
                <c:pt idx="57">
                  <c:v>42236</c:v>
                </c:pt>
                <c:pt idx="58">
                  <c:v>42235</c:v>
                </c:pt>
                <c:pt idx="59">
                  <c:v>42234</c:v>
                </c:pt>
                <c:pt idx="60">
                  <c:v>42233</c:v>
                </c:pt>
                <c:pt idx="61">
                  <c:v>42230</c:v>
                </c:pt>
                <c:pt idx="62">
                  <c:v>42229</c:v>
                </c:pt>
                <c:pt idx="63">
                  <c:v>42228</c:v>
                </c:pt>
                <c:pt idx="64">
                  <c:v>42227</c:v>
                </c:pt>
                <c:pt idx="65">
                  <c:v>42226</c:v>
                </c:pt>
              </c:numCache>
            </c:numRef>
          </c:cat>
          <c:val>
            <c:numRef>
              <c:f>BLUE!$AA$2:$AA$67</c:f>
              <c:numCache>
                <c:formatCode>General</c:formatCode>
                <c:ptCount val="66"/>
                <c:pt idx="0">
                  <c:v>75.23</c:v>
                </c:pt>
                <c:pt idx="1">
                  <c:v>76.09</c:v>
                </c:pt>
                <c:pt idx="2">
                  <c:v>73.64</c:v>
                </c:pt>
                <c:pt idx="3">
                  <c:v>70.36</c:v>
                </c:pt>
                <c:pt idx="4">
                  <c:v>90.15</c:v>
                </c:pt>
                <c:pt idx="5">
                  <c:v>93.64</c:v>
                </c:pt>
                <c:pt idx="6">
                  <c:v>84.38</c:v>
                </c:pt>
                <c:pt idx="7">
                  <c:v>77.13</c:v>
                </c:pt>
                <c:pt idx="8">
                  <c:v>79.09</c:v>
                </c:pt>
                <c:pt idx="9">
                  <c:v>85.72</c:v>
                </c:pt>
                <c:pt idx="10">
                  <c:v>85.62</c:v>
                </c:pt>
                <c:pt idx="11">
                  <c:v>83.31</c:v>
                </c:pt>
                <c:pt idx="12">
                  <c:v>83.1</c:v>
                </c:pt>
                <c:pt idx="13">
                  <c:v>76.37</c:v>
                </c:pt>
                <c:pt idx="14">
                  <c:v>80.78</c:v>
                </c:pt>
                <c:pt idx="15">
                  <c:v>80.63</c:v>
                </c:pt>
                <c:pt idx="16">
                  <c:v>81.83</c:v>
                </c:pt>
                <c:pt idx="17">
                  <c:v>85.57</c:v>
                </c:pt>
                <c:pt idx="18">
                  <c:v>85.83</c:v>
                </c:pt>
                <c:pt idx="19">
                  <c:v>80.959999999999994</c:v>
                </c:pt>
                <c:pt idx="20">
                  <c:v>81.08</c:v>
                </c:pt>
                <c:pt idx="21">
                  <c:v>87.14</c:v>
                </c:pt>
                <c:pt idx="22">
                  <c:v>88.8</c:v>
                </c:pt>
                <c:pt idx="23">
                  <c:v>88.5</c:v>
                </c:pt>
                <c:pt idx="24">
                  <c:v>94.3</c:v>
                </c:pt>
                <c:pt idx="25">
                  <c:v>94.8</c:v>
                </c:pt>
                <c:pt idx="26">
                  <c:v>98.54</c:v>
                </c:pt>
                <c:pt idx="27">
                  <c:v>94.07</c:v>
                </c:pt>
                <c:pt idx="28">
                  <c:v>89.63</c:v>
                </c:pt>
                <c:pt idx="29">
                  <c:v>85.55</c:v>
                </c:pt>
                <c:pt idx="30">
                  <c:v>86.94</c:v>
                </c:pt>
                <c:pt idx="31">
                  <c:v>86.93</c:v>
                </c:pt>
                <c:pt idx="32">
                  <c:v>100.21</c:v>
                </c:pt>
                <c:pt idx="33">
                  <c:v>111.02</c:v>
                </c:pt>
                <c:pt idx="34">
                  <c:v>113.37</c:v>
                </c:pt>
                <c:pt idx="35">
                  <c:v>119.84</c:v>
                </c:pt>
                <c:pt idx="36">
                  <c:v>127.44</c:v>
                </c:pt>
                <c:pt idx="37">
                  <c:v>141.13999999999999</c:v>
                </c:pt>
                <c:pt idx="38">
                  <c:v>138.08000000000001</c:v>
                </c:pt>
                <c:pt idx="39">
                  <c:v>132.72999999999999</c:v>
                </c:pt>
                <c:pt idx="40">
                  <c:v>132.51</c:v>
                </c:pt>
                <c:pt idx="41">
                  <c:v>130.11000000000001</c:v>
                </c:pt>
                <c:pt idx="42">
                  <c:v>132.79</c:v>
                </c:pt>
                <c:pt idx="43">
                  <c:v>130.91</c:v>
                </c:pt>
                <c:pt idx="44">
                  <c:v>130.31</c:v>
                </c:pt>
                <c:pt idx="45">
                  <c:v>138.1</c:v>
                </c:pt>
                <c:pt idx="46">
                  <c:v>129.32</c:v>
                </c:pt>
                <c:pt idx="47">
                  <c:v>128.08000000000001</c:v>
                </c:pt>
                <c:pt idx="48">
                  <c:v>131.80000000000001</c:v>
                </c:pt>
                <c:pt idx="49">
                  <c:v>128.86000000000001</c:v>
                </c:pt>
                <c:pt idx="50">
                  <c:v>133.07</c:v>
                </c:pt>
                <c:pt idx="51">
                  <c:v>137.47</c:v>
                </c:pt>
                <c:pt idx="52">
                  <c:v>133.36000000000001</c:v>
                </c:pt>
                <c:pt idx="53">
                  <c:v>129.66999999999999</c:v>
                </c:pt>
                <c:pt idx="54">
                  <c:v>125.07</c:v>
                </c:pt>
                <c:pt idx="55">
                  <c:v>120.01</c:v>
                </c:pt>
                <c:pt idx="56">
                  <c:v>123.79</c:v>
                </c:pt>
                <c:pt idx="57">
                  <c:v>121.25</c:v>
                </c:pt>
                <c:pt idx="58">
                  <c:v>127.01</c:v>
                </c:pt>
                <c:pt idx="59">
                  <c:v>129.61000000000001</c:v>
                </c:pt>
                <c:pt idx="60">
                  <c:v>131.69</c:v>
                </c:pt>
                <c:pt idx="61">
                  <c:v>127.82</c:v>
                </c:pt>
                <c:pt idx="62">
                  <c:v>131.91</c:v>
                </c:pt>
                <c:pt idx="63">
                  <c:v>134.86000000000001</c:v>
                </c:pt>
                <c:pt idx="64">
                  <c:v>135.88999999999999</c:v>
                </c:pt>
                <c:pt idx="65">
                  <c:v>139.22999999999999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2996760"/>
        <c:axId val="392998720"/>
      </c:lineChart>
      <c:dateAx>
        <c:axId val="39299676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2998720"/>
        <c:crosses val="autoZero"/>
        <c:auto val="1"/>
        <c:lblOffset val="100"/>
        <c:baseTimeUnit val="days"/>
      </c:dateAx>
      <c:valAx>
        <c:axId val="392998720"/>
        <c:scaling>
          <c:orientation val="minMax"/>
          <c:max val="180"/>
          <c:min val="6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29967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image" Target="../media/image4.gif"/><Relationship Id="rId1" Type="http://schemas.openxmlformats.org/officeDocument/2006/relationships/image" Target="../media/image3.gif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2" Type="http://schemas.openxmlformats.org/officeDocument/2006/relationships/image" Target="../media/image5.jpeg"/><Relationship Id="rId1" Type="http://schemas.openxmlformats.org/officeDocument/2006/relationships/hyperlink" Target="http://investor.calpine.com/investor-relations/webcasts-and-presentations/default.aspx" TargetMode="Externa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image" Target="../media/image6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image" Target="../media/image7.png"/><Relationship Id="rId1" Type="http://schemas.openxmlformats.org/officeDocument/2006/relationships/hyperlink" Target="http://www.intc.com/investornews.cfm" TargetMode="Externa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.xml"/><Relationship Id="rId2" Type="http://schemas.openxmlformats.org/officeDocument/2006/relationships/image" Target="../media/image8.gif"/><Relationship Id="rId1" Type="http://schemas.openxmlformats.org/officeDocument/2006/relationships/hyperlink" Target="http://www.hess.com/investors" TargetMode="Externa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9.xml"/><Relationship Id="rId1" Type="http://schemas.openxmlformats.org/officeDocument/2006/relationships/image" Target="../media/image9.jpeg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.xml"/><Relationship Id="rId2" Type="http://schemas.openxmlformats.org/officeDocument/2006/relationships/image" Target="../media/image10.jpeg"/><Relationship Id="rId1" Type="http://schemas.openxmlformats.org/officeDocument/2006/relationships/hyperlink" Target="http://www.alcoa.com/global/en/investment/info_page/home.asp" TargetMode="Externa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1.xml"/><Relationship Id="rId1" Type="http://schemas.openxmlformats.org/officeDocument/2006/relationships/image" Target="../media/image11.jpeg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image" Target="../media/image12.jpeg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.xml"/><Relationship Id="rId2" Type="http://schemas.openxmlformats.org/officeDocument/2006/relationships/image" Target="../media/image13.jpeg"/><Relationship Id="rId1" Type="http://schemas.openxmlformats.org/officeDocument/2006/relationships/hyperlink" Target="http://www.allstateinvestors.com/phoenix.zhtml?c=93125&amp;p=irol-irhome" TargetMode="External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4.xml"/><Relationship Id="rId1" Type="http://schemas.openxmlformats.org/officeDocument/2006/relationships/image" Target="../media/image14.jpeg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5.xml"/><Relationship Id="rId1" Type="http://schemas.openxmlformats.org/officeDocument/2006/relationships/image" Target="../media/image15.png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6.xml"/><Relationship Id="rId1" Type="http://schemas.openxmlformats.org/officeDocument/2006/relationships/image" Target="../media/image16.png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7.xml"/><Relationship Id="rId2" Type="http://schemas.openxmlformats.org/officeDocument/2006/relationships/image" Target="../media/image17.png"/><Relationship Id="rId1" Type="http://schemas.openxmlformats.org/officeDocument/2006/relationships/hyperlink" Target="http://investors.avagotech.com/" TargetMode="External"/></Relationships>
</file>

<file path=xl/drawings/_rels/drawing1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8.xml"/><Relationship Id="rId1" Type="http://schemas.openxmlformats.org/officeDocument/2006/relationships/image" Target="../media/image18.jpeg"/></Relationships>
</file>

<file path=xl/drawings/_rels/drawing1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9.xml"/><Relationship Id="rId1" Type="http://schemas.openxmlformats.org/officeDocument/2006/relationships/image" Target="../media/image19.png"/></Relationships>
</file>

<file path=xl/drawings/_rels/drawing1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0.xml"/><Relationship Id="rId1" Type="http://schemas.openxmlformats.org/officeDocument/2006/relationships/image" Target="../media/image20.jpeg"/></Relationships>
</file>

<file path=xl/drawings/_rels/drawing20.xml.rels><?xml version="1.0" encoding="UTF-8" standalone="yes"?>
<Relationships xmlns="http://schemas.openxmlformats.org/package/2006/relationships"><Relationship Id="rId8" Type="http://schemas.openxmlformats.org/officeDocument/2006/relationships/image" Target="../media/image28.png"/><Relationship Id="rId3" Type="http://schemas.openxmlformats.org/officeDocument/2006/relationships/image" Target="../media/image23.png"/><Relationship Id="rId7" Type="http://schemas.openxmlformats.org/officeDocument/2006/relationships/image" Target="../media/image27.jpeg"/><Relationship Id="rId12" Type="http://schemas.openxmlformats.org/officeDocument/2006/relationships/chart" Target="../charts/chart21.xml"/><Relationship Id="rId2" Type="http://schemas.openxmlformats.org/officeDocument/2006/relationships/image" Target="../media/image22.png"/><Relationship Id="rId1" Type="http://schemas.openxmlformats.org/officeDocument/2006/relationships/image" Target="../media/image21.png"/><Relationship Id="rId6" Type="http://schemas.openxmlformats.org/officeDocument/2006/relationships/image" Target="../media/image26.png"/><Relationship Id="rId11" Type="http://schemas.openxmlformats.org/officeDocument/2006/relationships/image" Target="../media/image31.jpeg"/><Relationship Id="rId5" Type="http://schemas.openxmlformats.org/officeDocument/2006/relationships/image" Target="../media/image25.png"/><Relationship Id="rId10" Type="http://schemas.openxmlformats.org/officeDocument/2006/relationships/image" Target="../media/image30.jpeg"/><Relationship Id="rId4" Type="http://schemas.openxmlformats.org/officeDocument/2006/relationships/image" Target="../media/image24.png"/><Relationship Id="rId9" Type="http://schemas.openxmlformats.org/officeDocument/2006/relationships/image" Target="../media/image29.jpeg"/></Relationships>
</file>

<file path=xl/drawings/_rels/drawing2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2.xml"/><Relationship Id="rId1" Type="http://schemas.openxmlformats.org/officeDocument/2006/relationships/image" Target="../media/image32.jpeg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2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4.xml"/><Relationship Id="rId1" Type="http://schemas.openxmlformats.org/officeDocument/2006/relationships/image" Target="../media/image33.png"/></Relationships>
</file>

<file path=xl/drawings/_rels/drawing2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5.xml"/><Relationship Id="rId1" Type="http://schemas.openxmlformats.org/officeDocument/2006/relationships/image" Target="../media/image34.jpeg"/></Relationships>
</file>

<file path=xl/drawings/_rels/drawing2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6.xml"/><Relationship Id="rId1" Type="http://schemas.openxmlformats.org/officeDocument/2006/relationships/image" Target="../media/image35.png"/></Relationships>
</file>

<file path=xl/drawings/_rels/drawing2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7.xml"/><Relationship Id="rId1" Type="http://schemas.openxmlformats.org/officeDocument/2006/relationships/image" Target="../media/image36.gif"/></Relationships>
</file>

<file path=xl/drawings/_rels/drawing2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8.xml"/><Relationship Id="rId1" Type="http://schemas.openxmlformats.org/officeDocument/2006/relationships/image" Target="../media/image37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290512</xdr:colOff>
      <xdr:row>15</xdr:row>
      <xdr:rowOff>171450</xdr:rowOff>
    </xdr:from>
    <xdr:to>
      <xdr:col>22</xdr:col>
      <xdr:colOff>57150</xdr:colOff>
      <xdr:row>30</xdr:row>
      <xdr:rowOff>152400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333375</xdr:colOff>
      <xdr:row>31</xdr:row>
      <xdr:rowOff>9525</xdr:rowOff>
    </xdr:from>
    <xdr:to>
      <xdr:col>22</xdr:col>
      <xdr:colOff>104775</xdr:colOff>
      <xdr:row>46</xdr:row>
      <xdr:rowOff>9525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276225</xdr:colOff>
      <xdr:row>0</xdr:row>
      <xdr:rowOff>142875</xdr:rowOff>
    </xdr:from>
    <xdr:to>
      <xdr:col>22</xdr:col>
      <xdr:colOff>42863</xdr:colOff>
      <xdr:row>15</xdr:row>
      <xdr:rowOff>123825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276226</xdr:colOff>
      <xdr:row>15</xdr:row>
      <xdr:rowOff>47625</xdr:rowOff>
    </xdr:from>
    <xdr:to>
      <xdr:col>3</xdr:col>
      <xdr:colOff>38100</xdr:colOff>
      <xdr:row>19</xdr:row>
      <xdr:rowOff>179638</xdr:rowOff>
    </xdr:to>
    <xdr:pic macro="[0]!sumPL">
      <xdr:nvPicPr>
        <xdr:cNvPr id="4" name="Picture 3" descr="Analyse" title="Analys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6226" y="4248150"/>
          <a:ext cx="1485899" cy="10845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200025</xdr:colOff>
      <xdr:row>4</xdr:row>
      <xdr:rowOff>133350</xdr:rowOff>
    </xdr:from>
    <xdr:to>
      <xdr:col>2</xdr:col>
      <xdr:colOff>561975</xdr:colOff>
      <xdr:row>10</xdr:row>
      <xdr:rowOff>180975</xdr:rowOff>
    </xdr:to>
    <xdr:pic macro="[0]!download">
      <xdr:nvPicPr>
        <xdr:cNvPr id="6" name="Picture 5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0025" y="17335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3620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12" name="Picture 1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9335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3080" name="AutoShape 8" descr="Image result for marathon oil logo"/>
        <xdr:cNvSpPr>
          <a:spLocks noChangeAspect="1" noChangeArrowheads="1"/>
        </xdr:cNvSpPr>
      </xdr:nvSpPr>
      <xdr:spPr bwMode="auto">
        <a:xfrm>
          <a:off x="7410450" y="193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13</xdr:col>
      <xdr:colOff>209550</xdr:colOff>
      <xdr:row>8</xdr:row>
      <xdr:rowOff>133350</xdr:rowOff>
    </xdr:from>
    <xdr:to>
      <xdr:col>18</xdr:col>
      <xdr:colOff>399512</xdr:colOff>
      <xdr:row>15</xdr:row>
      <xdr:rowOff>168134</xdr:rowOff>
    </xdr:to>
    <xdr:pic>
      <xdr:nvPicPr>
        <xdr:cNvPr id="15" name="Picture 14" descr="http://www.marathon.com/images/Splash_01_02_slice_03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258175" y="1657350"/>
          <a:ext cx="3266537" cy="136828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95250</xdr:colOff>
      <xdr:row>16</xdr:row>
      <xdr:rowOff>85725</xdr:rowOff>
    </xdr:from>
    <xdr:to>
      <xdr:col>21</xdr:col>
      <xdr:colOff>1581150</xdr:colOff>
      <xdr:row>47</xdr:row>
      <xdr:rowOff>28575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10</xdr:row>
      <xdr:rowOff>1</xdr:rowOff>
    </xdr:from>
    <xdr:to>
      <xdr:col>17</xdr:col>
      <xdr:colOff>1026372</xdr:colOff>
      <xdr:row>13</xdr:row>
      <xdr:rowOff>171451</xdr:rowOff>
    </xdr:to>
    <xdr:pic>
      <xdr:nvPicPr>
        <xdr:cNvPr id="2" name="Picture 1" descr="Black horizontal logo">
          <a:hlinkClick xmlns:r="http://schemas.openxmlformats.org/officeDocument/2006/relationships" r:id="rId1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0" y="1905001"/>
          <a:ext cx="2883747" cy="7429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428624</xdr:colOff>
      <xdr:row>16</xdr:row>
      <xdr:rowOff>76199</xdr:rowOff>
    </xdr:from>
    <xdr:to>
      <xdr:col>21</xdr:col>
      <xdr:colOff>219074</xdr:colOff>
      <xdr:row>41</xdr:row>
      <xdr:rowOff>38100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9</xdr:row>
      <xdr:rowOff>190499</xdr:rowOff>
    </xdr:from>
    <xdr:to>
      <xdr:col>17</xdr:col>
      <xdr:colOff>1054663</xdr:colOff>
      <xdr:row>14</xdr:row>
      <xdr:rowOff>47624</xdr:rowOff>
    </xdr:to>
    <xdr:pic>
      <xdr:nvPicPr>
        <xdr:cNvPr id="2" name="Picture 1" descr="logo-micron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904999"/>
          <a:ext cx="2912038" cy="809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552450</xdr:colOff>
      <xdr:row>17</xdr:row>
      <xdr:rowOff>161925</xdr:rowOff>
    </xdr:from>
    <xdr:to>
      <xdr:col>21</xdr:col>
      <xdr:colOff>114300</xdr:colOff>
      <xdr:row>41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542925</xdr:colOff>
      <xdr:row>8</xdr:row>
      <xdr:rowOff>161925</xdr:rowOff>
    </xdr:from>
    <xdr:to>
      <xdr:col>17</xdr:col>
      <xdr:colOff>754769</xdr:colOff>
      <xdr:row>15</xdr:row>
      <xdr:rowOff>151655</xdr:rowOff>
    </xdr:to>
    <xdr:pic>
      <xdr:nvPicPr>
        <xdr:cNvPr id="4" name="Picture 3" descr="http://www.intel.com/sites/sitewide/HAT/50recode/pix/main-logo.png">
          <a:hlinkClick xmlns:r="http://schemas.openxmlformats.org/officeDocument/2006/relationships" r:id="rId1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858125" y="1685925"/>
          <a:ext cx="2040644" cy="1323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28574</xdr:colOff>
      <xdr:row>16</xdr:row>
      <xdr:rowOff>123824</xdr:rowOff>
    </xdr:from>
    <xdr:to>
      <xdr:col>19</xdr:col>
      <xdr:colOff>2381250</xdr:colOff>
      <xdr:row>37</xdr:row>
      <xdr:rowOff>19050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466724</xdr:colOff>
      <xdr:row>9</xdr:row>
      <xdr:rowOff>83820</xdr:rowOff>
    </xdr:from>
    <xdr:to>
      <xdr:col>17</xdr:col>
      <xdr:colOff>514349</xdr:colOff>
      <xdr:row>15</xdr:row>
      <xdr:rowOff>66675</xdr:rowOff>
    </xdr:to>
    <xdr:pic>
      <xdr:nvPicPr>
        <xdr:cNvPr id="2" name="Picture 1" descr="http://www.hess.com/Sitefinity/WebsiteTemplates/HessBootstrap/App_Themes/HessBootstrap/Images/logo_Hess.gif">
          <a:hlinkClick xmlns:r="http://schemas.openxmlformats.org/officeDocument/2006/relationships" r:id="rId1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781924" y="1798320"/>
          <a:ext cx="1876425" cy="112585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219075</xdr:colOff>
      <xdr:row>16</xdr:row>
      <xdr:rowOff>66674</xdr:rowOff>
    </xdr:from>
    <xdr:to>
      <xdr:col>21</xdr:col>
      <xdr:colOff>638175</xdr:colOff>
      <xdr:row>41</xdr:row>
      <xdr:rowOff>95250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9</xdr:row>
      <xdr:rowOff>1</xdr:rowOff>
    </xdr:from>
    <xdr:to>
      <xdr:col>17</xdr:col>
      <xdr:colOff>607925</xdr:colOff>
      <xdr:row>13</xdr:row>
      <xdr:rowOff>1</xdr:rowOff>
    </xdr:to>
    <xdr:pic>
      <xdr:nvPicPr>
        <xdr:cNvPr id="3" name="Picture 2" descr="https://up.jobs/img/logo-union-pacific.jp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0" y="1714501"/>
          <a:ext cx="2436725" cy="762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447675</xdr:colOff>
      <xdr:row>16</xdr:row>
      <xdr:rowOff>61912</xdr:rowOff>
    </xdr:from>
    <xdr:to>
      <xdr:col>21</xdr:col>
      <xdr:colOff>276225</xdr:colOff>
      <xdr:row>39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438150</xdr:colOff>
      <xdr:row>8</xdr:row>
      <xdr:rowOff>28575</xdr:rowOff>
    </xdr:from>
    <xdr:to>
      <xdr:col>16</xdr:col>
      <xdr:colOff>685800</xdr:colOff>
      <xdr:row>15</xdr:row>
      <xdr:rowOff>142875</xdr:rowOff>
    </xdr:to>
    <xdr:pic>
      <xdr:nvPicPr>
        <xdr:cNvPr id="4" name="Picture 3" descr="http://img2.wikia.nocookie.net/__cb20120428100518/logopedia/images/0/0c/Alcoa_Logo.jpg">
          <a:hlinkClick xmlns:r="http://schemas.openxmlformats.org/officeDocument/2006/relationships" r:id="rId1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753350" y="1552575"/>
          <a:ext cx="1809750" cy="1447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257175</xdr:colOff>
      <xdr:row>16</xdr:row>
      <xdr:rowOff>176212</xdr:rowOff>
    </xdr:from>
    <xdr:to>
      <xdr:col>20</xdr:col>
      <xdr:colOff>1962150</xdr:colOff>
      <xdr:row>35</xdr:row>
      <xdr:rowOff>133350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28575</xdr:colOff>
      <xdr:row>9</xdr:row>
      <xdr:rowOff>66676</xdr:rowOff>
    </xdr:from>
    <xdr:to>
      <xdr:col>19</xdr:col>
      <xdr:colOff>47625</xdr:colOff>
      <xdr:row>14</xdr:row>
      <xdr:rowOff>131270</xdr:rowOff>
    </xdr:to>
    <xdr:pic>
      <xdr:nvPicPr>
        <xdr:cNvPr id="2" name="Picture 1" descr="Image result for kate spade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43775" y="1781176"/>
          <a:ext cx="3067050" cy="101709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66675</xdr:colOff>
      <xdr:row>16</xdr:row>
      <xdr:rowOff>176211</xdr:rowOff>
    </xdr:from>
    <xdr:to>
      <xdr:col>20</xdr:col>
      <xdr:colOff>2181225</xdr:colOff>
      <xdr:row>40</xdr:row>
      <xdr:rowOff>123824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76200</xdr:colOff>
      <xdr:row>7</xdr:row>
      <xdr:rowOff>95250</xdr:rowOff>
    </xdr:from>
    <xdr:to>
      <xdr:col>17</xdr:col>
      <xdr:colOff>28575</xdr:colOff>
      <xdr:row>16</xdr:row>
      <xdr:rowOff>74064</xdr:rowOff>
    </xdr:to>
    <xdr:pic>
      <xdr:nvPicPr>
        <xdr:cNvPr id="2" name="Picture 1" descr="http://www.dakotafinancialnews.com/logos/michael-kors-holdings-ltd-logo.JP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24900" y="1438275"/>
          <a:ext cx="1781175" cy="169331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52386</xdr:colOff>
      <xdr:row>17</xdr:row>
      <xdr:rowOff>100012</xdr:rowOff>
    </xdr:from>
    <xdr:to>
      <xdr:col>20</xdr:col>
      <xdr:colOff>2266950</xdr:colOff>
      <xdr:row>42</xdr:row>
      <xdr:rowOff>180975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9</xdr:row>
      <xdr:rowOff>28575</xdr:rowOff>
    </xdr:from>
    <xdr:to>
      <xdr:col>17</xdr:col>
      <xdr:colOff>626782</xdr:colOff>
      <xdr:row>12</xdr:row>
      <xdr:rowOff>180975</xdr:rowOff>
    </xdr:to>
    <xdr:pic>
      <xdr:nvPicPr>
        <xdr:cNvPr id="2" name="Picture 1" descr="http://1683ec48ca09288396f0-327b97a9aae0246e25df152d719beb2b.r95.cf1.rackcdn.com/global/imagelib/uncategorized/logo.jpg">
          <a:hlinkClick xmlns:r="http://schemas.openxmlformats.org/officeDocument/2006/relationships" r:id="rId1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0" y="1743075"/>
          <a:ext cx="2455582" cy="7239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609599</xdr:colOff>
      <xdr:row>15</xdr:row>
      <xdr:rowOff>23811</xdr:rowOff>
    </xdr:from>
    <xdr:to>
      <xdr:col>21</xdr:col>
      <xdr:colOff>542924</xdr:colOff>
      <xdr:row>32</xdr:row>
      <xdr:rowOff>142874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38100</xdr:colOff>
      <xdr:row>9</xdr:row>
      <xdr:rowOff>123825</xdr:rowOff>
    </xdr:from>
    <xdr:to>
      <xdr:col>17</xdr:col>
      <xdr:colOff>337222</xdr:colOff>
      <xdr:row>13</xdr:row>
      <xdr:rowOff>28575</xdr:rowOff>
    </xdr:to>
    <xdr:pic>
      <xdr:nvPicPr>
        <xdr:cNvPr id="2" name="Picture 1" descr="http://www.getfilings.com/sec-filings/131118/NORFOLK-SOUTHERN-CORP_8-K/nsc_logo.jp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53300" y="1838325"/>
          <a:ext cx="2404147" cy="666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61912</xdr:colOff>
      <xdr:row>15</xdr:row>
      <xdr:rowOff>100012</xdr:rowOff>
    </xdr:from>
    <xdr:to>
      <xdr:col>21</xdr:col>
      <xdr:colOff>19050</xdr:colOff>
      <xdr:row>38</xdr:row>
      <xdr:rowOff>38100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590550</xdr:colOff>
      <xdr:row>8</xdr:row>
      <xdr:rowOff>152399</xdr:rowOff>
    </xdr:from>
    <xdr:to>
      <xdr:col>18</xdr:col>
      <xdr:colOff>114300</xdr:colOff>
      <xdr:row>15</xdr:row>
      <xdr:rowOff>15062</xdr:rowOff>
    </xdr:to>
    <xdr:pic>
      <xdr:nvPicPr>
        <xdr:cNvPr id="2" name="Picture 1" descr="http://roselawgroupreporter.com/wp-content/uploads/2014/06/Solar-City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96150" y="1676399"/>
          <a:ext cx="2571750" cy="119616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0</xdr:colOff>
      <xdr:row>16</xdr:row>
      <xdr:rowOff>33336</xdr:rowOff>
    </xdr:from>
    <xdr:to>
      <xdr:col>21</xdr:col>
      <xdr:colOff>38100</xdr:colOff>
      <xdr:row>38</xdr:row>
      <xdr:rowOff>76199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19050</xdr:colOff>
      <xdr:row>9</xdr:row>
      <xdr:rowOff>38100</xdr:rowOff>
    </xdr:from>
    <xdr:to>
      <xdr:col>17</xdr:col>
      <xdr:colOff>619125</xdr:colOff>
      <xdr:row>10</xdr:row>
      <xdr:rowOff>171450</xdr:rowOff>
    </xdr:to>
    <xdr:pic>
      <xdr:nvPicPr>
        <xdr:cNvPr id="2" name="Picture 1" descr="http://4.bp.blogspot.com/-kgYJHT7e_xc/VZvjK2shoaI/AAAAAAAAL5Y/vTGXqlRnQhI/s1600/advantest1.png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34250" y="1752600"/>
          <a:ext cx="2428875" cy="3238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47624</xdr:colOff>
      <xdr:row>13</xdr:row>
      <xdr:rowOff>109537</xdr:rowOff>
    </xdr:from>
    <xdr:to>
      <xdr:col>20</xdr:col>
      <xdr:colOff>2190749</xdr:colOff>
      <xdr:row>34</xdr:row>
      <xdr:rowOff>66675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9</xdr:row>
      <xdr:rowOff>190499</xdr:rowOff>
    </xdr:from>
    <xdr:to>
      <xdr:col>17</xdr:col>
      <xdr:colOff>542925</xdr:colOff>
      <xdr:row>14</xdr:row>
      <xdr:rowOff>44386</xdr:rowOff>
    </xdr:to>
    <xdr:pic>
      <xdr:nvPicPr>
        <xdr:cNvPr id="2" name="Picture 1" descr="http://www.mouser.com/images/microsites/AvagoLogo.png">
          <a:hlinkClick xmlns:r="http://schemas.openxmlformats.org/officeDocument/2006/relationships" r:id="rId1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0" y="1714499"/>
          <a:ext cx="2371725" cy="80638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590550</xdr:colOff>
      <xdr:row>16</xdr:row>
      <xdr:rowOff>33337</xdr:rowOff>
    </xdr:from>
    <xdr:to>
      <xdr:col>21</xdr:col>
      <xdr:colOff>19050</xdr:colOff>
      <xdr:row>37</xdr:row>
      <xdr:rowOff>142875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590550</xdr:colOff>
      <xdr:row>8</xdr:row>
      <xdr:rowOff>9526</xdr:rowOff>
    </xdr:from>
    <xdr:to>
      <xdr:col>17</xdr:col>
      <xdr:colOff>608077</xdr:colOff>
      <xdr:row>13</xdr:row>
      <xdr:rowOff>189822</xdr:rowOff>
    </xdr:to>
    <xdr:pic>
      <xdr:nvPicPr>
        <xdr:cNvPr id="2" name="Picture 1" descr="File:Disney-logo.jpg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96150" y="1533526"/>
          <a:ext cx="2455927" cy="113279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9524</xdr:colOff>
      <xdr:row>14</xdr:row>
      <xdr:rowOff>157162</xdr:rowOff>
    </xdr:from>
    <xdr:to>
      <xdr:col>20</xdr:col>
      <xdr:colOff>2457449</xdr:colOff>
      <xdr:row>37</xdr:row>
      <xdr:rowOff>19050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609599</xdr:colOff>
      <xdr:row>8</xdr:row>
      <xdr:rowOff>190499</xdr:rowOff>
    </xdr:from>
    <xdr:to>
      <xdr:col>18</xdr:col>
      <xdr:colOff>521156</xdr:colOff>
      <xdr:row>13</xdr:row>
      <xdr:rowOff>66675</xdr:rowOff>
    </xdr:to>
    <xdr:pic>
      <xdr:nvPicPr>
        <xdr:cNvPr id="2" name="Picture 1" descr="https://upload.wikimedia.org/wikipedia/en/thumb/5/56/Gilead_Sciences_Logo.svg/250px-Gilead_Sciences_Logo.svg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199" y="1714499"/>
          <a:ext cx="2959557" cy="82867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552450</xdr:colOff>
      <xdr:row>15</xdr:row>
      <xdr:rowOff>100012</xdr:rowOff>
    </xdr:from>
    <xdr:to>
      <xdr:col>20</xdr:col>
      <xdr:colOff>2228850</xdr:colOff>
      <xdr:row>39</xdr:row>
      <xdr:rowOff>38100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1</xdr:colOff>
      <xdr:row>10</xdr:row>
      <xdr:rowOff>0</xdr:rowOff>
    </xdr:from>
    <xdr:to>
      <xdr:col>19</xdr:col>
      <xdr:colOff>32743</xdr:colOff>
      <xdr:row>12</xdr:row>
      <xdr:rowOff>57150</xdr:rowOff>
    </xdr:to>
    <xdr:pic>
      <xdr:nvPicPr>
        <xdr:cNvPr id="2" name="Picture 1" descr="http://www.shipserv.com/ShipServ/pages/attachments/53861/Woodward%20logo.jp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1" y="1905000"/>
          <a:ext cx="3080742" cy="4381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604836</xdr:colOff>
      <xdr:row>14</xdr:row>
      <xdr:rowOff>119061</xdr:rowOff>
    </xdr:from>
    <xdr:to>
      <xdr:col>20</xdr:col>
      <xdr:colOff>2390774</xdr:colOff>
      <xdr:row>37</xdr:row>
      <xdr:rowOff>161924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123825</xdr:colOff>
      <xdr:row>9</xdr:row>
      <xdr:rowOff>0</xdr:rowOff>
    </xdr:from>
    <xdr:to>
      <xdr:col>16</xdr:col>
      <xdr:colOff>409575</xdr:colOff>
      <xdr:row>16</xdr:row>
      <xdr:rowOff>171450</xdr:rowOff>
    </xdr:to>
    <xdr:pic>
      <xdr:nvPicPr>
        <xdr:cNvPr id="32" name="Picture 31" descr="File:GM, logo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39025" y="1714500"/>
          <a:ext cx="1504950" cy="15049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152400</xdr:colOff>
      <xdr:row>40</xdr:row>
      <xdr:rowOff>0</xdr:rowOff>
    </xdr:from>
    <xdr:to>
      <xdr:col>1</xdr:col>
      <xdr:colOff>510965</xdr:colOff>
      <xdr:row>44</xdr:row>
      <xdr:rowOff>142874</xdr:rowOff>
    </xdr:to>
    <xdr:pic>
      <xdr:nvPicPr>
        <xdr:cNvPr id="3" name="Picture 2" descr="Opel-Logo-2011-Slogan-Vector.sv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2400" y="7620000"/>
          <a:ext cx="968165" cy="98107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219075</xdr:colOff>
      <xdr:row>41</xdr:row>
      <xdr:rowOff>19050</xdr:rowOff>
    </xdr:from>
    <xdr:to>
      <xdr:col>4</xdr:col>
      <xdr:colOff>35928</xdr:colOff>
      <xdr:row>42</xdr:row>
      <xdr:rowOff>114300</xdr:rowOff>
    </xdr:to>
    <xdr:pic>
      <xdr:nvPicPr>
        <xdr:cNvPr id="4" name="Picture 3" descr="Chevypnglogo.png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275" y="7829550"/>
          <a:ext cx="1036053" cy="2952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200026</xdr:colOff>
      <xdr:row>40</xdr:row>
      <xdr:rowOff>57150</xdr:rowOff>
    </xdr:from>
    <xdr:to>
      <xdr:col>6</xdr:col>
      <xdr:colOff>367128</xdr:colOff>
      <xdr:row>43</xdr:row>
      <xdr:rowOff>180974</xdr:rowOff>
    </xdr:to>
    <xdr:pic>
      <xdr:nvPicPr>
        <xdr:cNvPr id="5" name="Picture 4" descr="Buick Logo.png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638426" y="7677150"/>
          <a:ext cx="776702" cy="77152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123826</xdr:colOff>
      <xdr:row>41</xdr:row>
      <xdr:rowOff>104775</xdr:rowOff>
    </xdr:from>
    <xdr:to>
      <xdr:col>9</xdr:col>
      <xdr:colOff>74362</xdr:colOff>
      <xdr:row>42</xdr:row>
      <xdr:rowOff>171450</xdr:rowOff>
    </xdr:to>
    <xdr:pic>
      <xdr:nvPicPr>
        <xdr:cNvPr id="6" name="Picture 5" descr="GMC-Logo.svg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781426" y="7915275"/>
          <a:ext cx="1169736" cy="2667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285751</xdr:colOff>
      <xdr:row>40</xdr:row>
      <xdr:rowOff>142875</xdr:rowOff>
    </xdr:from>
    <xdr:to>
      <xdr:col>12</xdr:col>
      <xdr:colOff>348763</xdr:colOff>
      <xdr:row>43</xdr:row>
      <xdr:rowOff>28575</xdr:rowOff>
    </xdr:to>
    <xdr:pic>
      <xdr:nvPicPr>
        <xdr:cNvPr id="7" name="Picture 6" descr="Cadillac logo.png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62551" y="7762875"/>
          <a:ext cx="1282212" cy="533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381001</xdr:colOff>
      <xdr:row>45</xdr:row>
      <xdr:rowOff>180974</xdr:rowOff>
    </xdr:from>
    <xdr:to>
      <xdr:col>12</xdr:col>
      <xdr:colOff>178335</xdr:colOff>
      <xdr:row>52</xdr:row>
      <xdr:rowOff>57149</xdr:rowOff>
    </xdr:to>
    <xdr:pic>
      <xdr:nvPicPr>
        <xdr:cNvPr id="8" name="Picture 7" descr="50ppx"/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77001" y="8839199"/>
          <a:ext cx="1016534" cy="12096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390525</xdr:colOff>
      <xdr:row>45</xdr:row>
      <xdr:rowOff>161925</xdr:rowOff>
    </xdr:from>
    <xdr:to>
      <xdr:col>9</xdr:col>
      <xdr:colOff>390114</xdr:colOff>
      <xdr:row>51</xdr:row>
      <xdr:rowOff>152399</xdr:rowOff>
    </xdr:to>
    <xdr:pic>
      <xdr:nvPicPr>
        <xdr:cNvPr id="9" name="Picture 8" descr="Holden logo.svg"/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57725" y="8820150"/>
          <a:ext cx="1218789" cy="113347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38100</xdr:colOff>
      <xdr:row>46</xdr:row>
      <xdr:rowOff>47625</xdr:rowOff>
    </xdr:from>
    <xdr:to>
      <xdr:col>7</xdr:col>
      <xdr:colOff>3790</xdr:colOff>
      <xdr:row>51</xdr:row>
      <xdr:rowOff>123825</xdr:rowOff>
    </xdr:to>
    <xdr:pic>
      <xdr:nvPicPr>
        <xdr:cNvPr id="10" name="Picture 9" descr="Baojun full logo.jpg"/>
        <xdr:cNvPicPr>
          <a:picLocks noChangeAspect="1" noChangeArrowheads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86100" y="8896350"/>
          <a:ext cx="1184890" cy="10287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276225</xdr:colOff>
      <xdr:row>56</xdr:row>
      <xdr:rowOff>68546</xdr:rowOff>
    </xdr:from>
    <xdr:to>
      <xdr:col>8</xdr:col>
      <xdr:colOff>19050</xdr:colOff>
      <xdr:row>57</xdr:row>
      <xdr:rowOff>85725</xdr:rowOff>
    </xdr:to>
    <xdr:pic>
      <xdr:nvPicPr>
        <xdr:cNvPr id="11" name="Picture 10" descr="Wuling logo.jpg"/>
        <xdr:cNvPicPr>
          <a:picLocks noChangeAspect="1" noChangeArrowheads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24225" y="10822271"/>
          <a:ext cx="1571625" cy="20767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171450</xdr:colOff>
      <xdr:row>55</xdr:row>
      <xdr:rowOff>172695</xdr:rowOff>
    </xdr:from>
    <xdr:to>
      <xdr:col>12</xdr:col>
      <xdr:colOff>381000</xdr:colOff>
      <xdr:row>57</xdr:row>
      <xdr:rowOff>133350</xdr:rowOff>
    </xdr:to>
    <xdr:pic>
      <xdr:nvPicPr>
        <xdr:cNvPr id="12" name="Picture 11" descr="Logo for FAW Jie Fang.jpg"/>
        <xdr:cNvPicPr>
          <a:picLocks noChangeAspect="1" noChangeArrowheads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657850" y="10735920"/>
          <a:ext cx="2038350" cy="34165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28575</xdr:colOff>
      <xdr:row>17</xdr:row>
      <xdr:rowOff>109537</xdr:rowOff>
    </xdr:from>
    <xdr:to>
      <xdr:col>20</xdr:col>
      <xdr:colOff>2162175</xdr:colOff>
      <xdr:row>38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9525</xdr:colOff>
      <xdr:row>9</xdr:row>
      <xdr:rowOff>0</xdr:rowOff>
    </xdr:from>
    <xdr:to>
      <xdr:col>18</xdr:col>
      <xdr:colOff>38100</xdr:colOff>
      <xdr:row>16</xdr:row>
      <xdr:rowOff>38100</xdr:rowOff>
    </xdr:to>
    <xdr:pic>
      <xdr:nvPicPr>
        <xdr:cNvPr id="2" name="Picture 1" descr="Image result for timke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24725" y="1714500"/>
          <a:ext cx="2466975" cy="1371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585787</xdr:colOff>
      <xdr:row>18</xdr:row>
      <xdr:rowOff>9524</xdr:rowOff>
    </xdr:from>
    <xdr:to>
      <xdr:col>21</xdr:col>
      <xdr:colOff>19050</xdr:colOff>
      <xdr:row>41</xdr:row>
      <xdr:rowOff>95249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514350</xdr:colOff>
      <xdr:row>7</xdr:row>
      <xdr:rowOff>157161</xdr:rowOff>
    </xdr:from>
    <xdr:to>
      <xdr:col>20</xdr:col>
      <xdr:colOff>1828800</xdr:colOff>
      <xdr:row>28</xdr:row>
      <xdr:rowOff>161924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17</xdr:col>
      <xdr:colOff>538843</xdr:colOff>
      <xdr:row>14</xdr:row>
      <xdr:rowOff>0</xdr:rowOff>
    </xdr:to>
    <xdr:pic>
      <xdr:nvPicPr>
        <xdr:cNvPr id="2" name="Picture 1" descr="United Technologies.sv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0" y="2095500"/>
          <a:ext cx="2367643" cy="571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19049</xdr:colOff>
      <xdr:row>14</xdr:row>
      <xdr:rowOff>138111</xdr:rowOff>
    </xdr:from>
    <xdr:to>
      <xdr:col>21</xdr:col>
      <xdr:colOff>114299</xdr:colOff>
      <xdr:row>37</xdr:row>
      <xdr:rowOff>9524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8</xdr:row>
      <xdr:rowOff>19050</xdr:rowOff>
    </xdr:from>
    <xdr:to>
      <xdr:col>18</xdr:col>
      <xdr:colOff>28575</xdr:colOff>
      <xdr:row>16</xdr:row>
      <xdr:rowOff>38100</xdr:rowOff>
    </xdr:to>
    <xdr:pic>
      <xdr:nvPicPr>
        <xdr:cNvPr id="2" name="Picture 1" descr="http://activatetucson.org.s101150.gridserver.com/wp-content/uploads/2011/07/united-healthcare-logo.jp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0" y="1543050"/>
          <a:ext cx="3038475" cy="1543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4761</xdr:colOff>
      <xdr:row>16</xdr:row>
      <xdr:rowOff>176212</xdr:rowOff>
    </xdr:from>
    <xdr:to>
      <xdr:col>20</xdr:col>
      <xdr:colOff>2343149</xdr:colOff>
      <xdr:row>38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9703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7315200" y="209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47625</xdr:colOff>
      <xdr:row>11</xdr:row>
      <xdr:rowOff>0</xdr:rowOff>
    </xdr:from>
    <xdr:to>
      <xdr:col>17</xdr:col>
      <xdr:colOff>540768</xdr:colOff>
      <xdr:row>15</xdr:row>
      <xdr:rowOff>47625</xdr:rowOff>
    </xdr:to>
    <xdr:pic>
      <xdr:nvPicPr>
        <xdr:cNvPr id="12" name="Picture 11" descr="Biogen.sv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62825" y="2095500"/>
          <a:ext cx="2321943" cy="809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14286</xdr:colOff>
      <xdr:row>16</xdr:row>
      <xdr:rowOff>28575</xdr:rowOff>
    </xdr:from>
    <xdr:to>
      <xdr:col>20</xdr:col>
      <xdr:colOff>2343149</xdr:colOff>
      <xdr:row>38</xdr:row>
      <xdr:rowOff>47625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9</xdr:row>
      <xdr:rowOff>0</xdr:rowOff>
    </xdr:from>
    <xdr:to>
      <xdr:col>18</xdr:col>
      <xdr:colOff>295932</xdr:colOff>
      <xdr:row>10</xdr:row>
      <xdr:rowOff>161925</xdr:rowOff>
    </xdr:to>
    <xdr:pic>
      <xdr:nvPicPr>
        <xdr:cNvPr id="2" name="Picture 1" descr="Avalanche Biotechnologies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0" y="1714500"/>
          <a:ext cx="2734332" cy="352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581025</xdr:colOff>
      <xdr:row>12</xdr:row>
      <xdr:rowOff>61912</xdr:rowOff>
    </xdr:from>
    <xdr:to>
      <xdr:col>20</xdr:col>
      <xdr:colOff>1352550</xdr:colOff>
      <xdr:row>36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600075</xdr:colOff>
      <xdr:row>8</xdr:row>
      <xdr:rowOff>123826</xdr:rowOff>
    </xdr:from>
    <xdr:to>
      <xdr:col>17</xdr:col>
      <xdr:colOff>881116</xdr:colOff>
      <xdr:row>12</xdr:row>
      <xdr:rowOff>28576</xdr:rowOff>
    </xdr:to>
    <xdr:pic>
      <xdr:nvPicPr>
        <xdr:cNvPr id="3" name="Picture 2" descr="http://content.edgar-online.com/edgar_conv_img/2013/05/14/0001193125-13-219925_G500108G98Q74.JP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24875" y="1647826"/>
          <a:ext cx="2719441" cy="666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361950</xdr:colOff>
      <xdr:row>14</xdr:row>
      <xdr:rowOff>42862</xdr:rowOff>
    </xdr:from>
    <xdr:to>
      <xdr:col>20</xdr:col>
      <xdr:colOff>2171700</xdr:colOff>
      <xdr:row>38</xdr:row>
      <xdr:rowOff>47626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name="q?s=MRO" backgroundRefresh="0" adjustColumnWidth="0" connectionId="5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hp?s=MRO" backgroundRefresh="0" adjustColumnWidth="0" connectionId="6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q?s=CPN" backgroundRefresh="0" connectionId="35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hp?s=CPN+Historical+Prices" backgroundRefresh="0" adjustColumnWidth="0" connectionId="46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hp?s=MU" backgroundRefresh="0" adjustColumnWidth="0" connectionId="4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q?s=MU" backgroundRefresh="0" adjustColumnWidth="0" connectionId="3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hp?s=INTC+Historical+Prices" backgroundRefresh="0" adjustColumnWidth="0" connectionId="24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q?s=INTC" backgroundRefresh="0" connectionId="13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hp?s=HES" backgroundRefresh="0" adjustColumnWidth="0" connectionId="50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q?s=HES" backgroundRefresh="0" connectionId="49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q?s=NSC" backgroundRefresh="0" adjustColumnWidth="0" connectionId="7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hp?s=UNP" backgroundRefresh="0" adjustColumnWidth="0" connectionId="8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hp?s=AA+Historical+Prices_1" backgroundRefresh="0" adjustColumnWidth="0" connectionId="2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q?s=aa&amp;ql=1" backgroundRefresh="0" connectionId="1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hp?s=KATE" backgroundRefresh="0" adjustColumnWidth="0" connectionId="32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q?s=KATE" backgroundRefresh="0" adjustColumnWidth="0" connectionId="31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hp?s=KORS" backgroundRefresh="0" adjustColumnWidth="0" connectionId="34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q?s=KORS" backgroundRefresh="0" adjustColumnWidth="0" connectionId="33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q?s=ALL" backgroundRefresh="0" connectionId="47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hp?s=ALL+Historical+Prices" backgroundRefresh="0" adjustColumnWidth="0" connectionId="48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q?s=nsc" backgroundRefresh="0" adjustColumnWidth="0" connectionId="11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hp?s=NSC" backgroundRefresh="0" adjustColumnWidth="0" connectionId="12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hp?s=SCTY" backgroundRefresh="0" adjustColumnWidth="0" connectionId="39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q?s=SCTY" backgroundRefresh="0" adjustColumnWidth="0" connectionId="38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hp?s=ATE" backgroundRefresh="0" adjustColumnWidth="0" connectionId="21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q?s=ATE" backgroundRefresh="0" adjustColumnWidth="0" connectionId="20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hp?s=AVGO" backgroundRefresh="0" adjustColumnWidth="0" connectionId="23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q?s=AVGO" backgroundRefresh="0" adjustColumnWidth="0" connectionId="22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hp?s=DIS" backgroundRefresh="0" adjustColumnWidth="0" connectionId="26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q?s=DIS" backgroundRefresh="0" adjustColumnWidth="0" connectionId="25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hp?s=GILD" backgroundRefresh="0" adjustColumnWidth="0" connectionId="28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q?s=GILD" backgroundRefresh="0" connectionId="27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hp?s=WWD" backgroundRefresh="0" adjustColumnWidth="0" connectionId="45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q?s=WWD" backgroundRefresh="0" adjustColumnWidth="0" connectionId="44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hp?s=GM" backgroundRefresh="0" adjustColumnWidth="0" connectionId="30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q?s=GM" backgroundRefresh="0" connectionId="29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hp?s=TKR" backgroundRefresh="0" adjustColumnWidth="0" connectionId="17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q?s=TKR" backgroundRefresh="0" preserveFormatting="0" connectionId="16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q?s=ONCS" backgroundRefresh="0" adjustColumnWidth="0" connectionId="36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hp?s=ONCS" backgroundRefresh="0" adjustColumnWidth="0" connectionId="37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q?s=UTX" backgroundRefresh="0" adjustColumnWidth="0" connectionId="42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hp?s=UTX" backgroundRefresh="0" adjustColumnWidth="0" connectionId="43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hp?s=UNH" backgroundRefresh="0" adjustColumnWidth="0" connectionId="41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q?s=UNH" backgroundRefresh="0" adjustColumnWidth="0" connectionId="40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q?s=BIIB" backgroundRefresh="0" preserveFormatting="0" connectionId="14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hp?s=BIIB" backgroundRefresh="0" adjustColumnWidth="0" connectionId="15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hp?s=AAVL" backgroundRefresh="0" adjustColumnWidth="0" connectionId="19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q?s=AAVL" backgroundRefresh="0" adjustColumnWidth="0" connectionId="18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hp?s=BLUE" backgroundRefresh="0" adjustColumnWidth="0" connectionId="10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q?s=BLUE" backgroundRefresh="0" adjustColumnWidth="0" connectionId="9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4" Type="http://schemas.openxmlformats.org/officeDocument/2006/relationships/queryTable" Target="../queryTables/queryTable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4" Type="http://schemas.openxmlformats.org/officeDocument/2006/relationships/queryTable" Target="../queryTables/queryTable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4" Type="http://schemas.openxmlformats.org/officeDocument/2006/relationships/queryTable" Target="../queryTables/queryTable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Relationship Id="rId4" Type="http://schemas.openxmlformats.org/officeDocument/2006/relationships/queryTable" Target="../queryTables/queryTable8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Relationship Id="rId4" Type="http://schemas.openxmlformats.org/officeDocument/2006/relationships/queryTable" Target="../queryTables/queryTable10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1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Relationship Id="rId4" Type="http://schemas.openxmlformats.org/officeDocument/2006/relationships/queryTable" Target="../queryTables/queryTable12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3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Relationship Id="rId4" Type="http://schemas.openxmlformats.org/officeDocument/2006/relationships/queryTable" Target="../queryTables/queryTable14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6.xml"/><Relationship Id="rId2" Type="http://schemas.openxmlformats.org/officeDocument/2006/relationships/queryTable" Target="../queryTables/queryTable15.xml"/><Relationship Id="rId1" Type="http://schemas.openxmlformats.org/officeDocument/2006/relationships/drawing" Target="../drawings/drawing10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7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Relationship Id="rId4" Type="http://schemas.openxmlformats.org/officeDocument/2006/relationships/queryTable" Target="../queryTables/queryTable18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0.xml"/><Relationship Id="rId2" Type="http://schemas.openxmlformats.org/officeDocument/2006/relationships/queryTable" Target="../queryTables/queryTable19.xml"/><Relationship Id="rId1" Type="http://schemas.openxmlformats.org/officeDocument/2006/relationships/drawing" Target="../drawings/drawing12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1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2.bin"/><Relationship Id="rId4" Type="http://schemas.openxmlformats.org/officeDocument/2006/relationships/queryTable" Target="../queryTables/queryTable22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3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3.bin"/><Relationship Id="rId4" Type="http://schemas.openxmlformats.org/officeDocument/2006/relationships/queryTable" Target="../queryTables/queryTable24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6.xml"/><Relationship Id="rId2" Type="http://schemas.openxmlformats.org/officeDocument/2006/relationships/queryTable" Target="../queryTables/queryTable25.xml"/><Relationship Id="rId1" Type="http://schemas.openxmlformats.org/officeDocument/2006/relationships/drawing" Target="../drawings/drawing15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7.x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4.bin"/><Relationship Id="rId4" Type="http://schemas.openxmlformats.org/officeDocument/2006/relationships/queryTable" Target="../queryTables/queryTable28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0.xml"/><Relationship Id="rId2" Type="http://schemas.openxmlformats.org/officeDocument/2006/relationships/queryTable" Target="../queryTables/queryTable29.xml"/><Relationship Id="rId1" Type="http://schemas.openxmlformats.org/officeDocument/2006/relationships/drawing" Target="../drawings/drawing17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2.xml"/><Relationship Id="rId2" Type="http://schemas.openxmlformats.org/officeDocument/2006/relationships/queryTable" Target="../queryTables/queryTable31.xml"/><Relationship Id="rId1" Type="http://schemas.openxmlformats.org/officeDocument/2006/relationships/drawing" Target="../drawings/drawing18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4.xml"/><Relationship Id="rId2" Type="http://schemas.openxmlformats.org/officeDocument/2006/relationships/queryTable" Target="../queryTables/queryTable33.xml"/><Relationship Id="rId1" Type="http://schemas.openxmlformats.org/officeDocument/2006/relationships/drawing" Target="../drawings/drawing19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6.xml"/><Relationship Id="rId2" Type="http://schemas.openxmlformats.org/officeDocument/2006/relationships/queryTable" Target="../queryTables/queryTable35.xml"/><Relationship Id="rId1" Type="http://schemas.openxmlformats.org/officeDocument/2006/relationships/drawing" Target="../drawings/drawing20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7.x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15.bin"/><Relationship Id="rId4" Type="http://schemas.openxmlformats.org/officeDocument/2006/relationships/queryTable" Target="../queryTables/queryTable38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0.xml"/><Relationship Id="rId2" Type="http://schemas.openxmlformats.org/officeDocument/2006/relationships/queryTable" Target="../queryTables/queryTable39.xml"/><Relationship Id="rId1" Type="http://schemas.openxmlformats.org/officeDocument/2006/relationships/drawing" Target="../drawings/drawing22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1.x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16.bin"/><Relationship Id="rId4" Type="http://schemas.openxmlformats.org/officeDocument/2006/relationships/queryTable" Target="../queryTables/queryTable42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4.xml"/><Relationship Id="rId2" Type="http://schemas.openxmlformats.org/officeDocument/2006/relationships/queryTable" Target="../queryTables/queryTable43.xml"/><Relationship Id="rId1" Type="http://schemas.openxmlformats.org/officeDocument/2006/relationships/drawing" Target="../drawings/drawing24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5.x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17.bin"/><Relationship Id="rId4" Type="http://schemas.openxmlformats.org/officeDocument/2006/relationships/queryTable" Target="../queryTables/queryTable46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7.xml"/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18.bin"/><Relationship Id="rId4" Type="http://schemas.openxmlformats.org/officeDocument/2006/relationships/queryTable" Target="../queryTables/queryTable48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0.xml"/><Relationship Id="rId2" Type="http://schemas.openxmlformats.org/officeDocument/2006/relationships/queryTable" Target="../queryTables/queryTable49.xml"/><Relationship Id="rId1" Type="http://schemas.openxmlformats.org/officeDocument/2006/relationships/drawing" Target="../drawings/drawing2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FFFF00"/>
  </sheetPr>
  <dimension ref="A1:W65"/>
  <sheetViews>
    <sheetView workbookViewId="0">
      <pane ySplit="1" topLeftCell="A50" activePane="bottomLeft" state="frozen"/>
      <selection pane="bottomLeft" activeCell="X9" sqref="X9"/>
    </sheetView>
  </sheetViews>
  <sheetFormatPr defaultRowHeight="20.100000000000001" customHeight="1" x14ac:dyDescent="0.2"/>
  <cols>
    <col min="1" max="1" width="9.140625" style="223"/>
    <col min="2" max="2" width="15.42578125" style="238" bestFit="1" customWidth="1"/>
    <col min="3" max="3" width="11.42578125" style="223" bestFit="1" customWidth="1"/>
    <col min="4" max="4" width="11.85546875" style="239" bestFit="1" customWidth="1"/>
    <col min="5" max="5" width="11.42578125" style="239" customWidth="1"/>
    <col min="6" max="7" width="14.7109375" style="223" bestFit="1" customWidth="1"/>
    <col min="8" max="8" width="14" style="223" bestFit="1" customWidth="1"/>
    <col min="9" max="9" width="10" style="223" bestFit="1" customWidth="1"/>
    <col min="10" max="10" width="14" style="223" bestFit="1" customWidth="1"/>
    <col min="11" max="11" width="11.42578125" style="249" customWidth="1"/>
    <col min="12" max="13" width="11.42578125" style="292" customWidth="1"/>
    <col min="14" max="14" width="11.85546875" style="223" bestFit="1" customWidth="1"/>
    <col min="15" max="16384" width="9.140625" style="223"/>
  </cols>
  <sheetData>
    <row r="1" spans="1:23" ht="20.100000000000001" customHeight="1" x14ac:dyDescent="0.25">
      <c r="A1" s="215"/>
      <c r="B1" s="216" t="s">
        <v>99</v>
      </c>
      <c r="C1" s="217" t="s">
        <v>178</v>
      </c>
      <c r="D1" s="218" t="s">
        <v>180</v>
      </c>
      <c r="E1" s="218" t="s">
        <v>213</v>
      </c>
      <c r="F1" s="215" t="s">
        <v>98</v>
      </c>
      <c r="G1" s="215" t="s">
        <v>100</v>
      </c>
      <c r="H1" s="217" t="s">
        <v>177</v>
      </c>
      <c r="I1" s="217" t="s">
        <v>179</v>
      </c>
      <c r="J1" s="219" t="s">
        <v>115</v>
      </c>
      <c r="K1" s="219" t="s">
        <v>79</v>
      </c>
      <c r="L1" s="291" t="s">
        <v>254</v>
      </c>
      <c r="M1" s="291"/>
      <c r="N1" s="220"/>
      <c r="O1" s="221"/>
      <c r="P1" s="222"/>
      <c r="Q1" s="221"/>
      <c r="R1" s="222"/>
      <c r="S1" s="222"/>
      <c r="T1" s="220"/>
      <c r="U1" s="220"/>
      <c r="V1" s="220"/>
      <c r="W1" s="220"/>
    </row>
    <row r="2" spans="1:23" ht="20.100000000000001" customHeight="1" x14ac:dyDescent="0.25">
      <c r="A2" s="220"/>
      <c r="B2" s="224">
        <v>42233</v>
      </c>
      <c r="C2" s="270">
        <v>2102.44</v>
      </c>
      <c r="D2" s="271"/>
      <c r="E2" s="271"/>
      <c r="F2" s="225">
        <v>322588.21000000002</v>
      </c>
      <c r="G2" s="226">
        <v>360000</v>
      </c>
      <c r="H2" s="227"/>
      <c r="I2" s="227"/>
      <c r="J2" s="225">
        <f t="shared" ref="J2:J29" si="0">F2-G2</f>
        <v>-37411.789999999979</v>
      </c>
      <c r="K2" s="247">
        <f t="shared" ref="K2:K29" si="1">J2/G2</f>
        <v>-0.10392163888888883</v>
      </c>
      <c r="L2" s="290"/>
      <c r="M2" s="296" t="s">
        <v>255</v>
      </c>
      <c r="N2" s="294">
        <f>LOOKUP(2,1/(J:J&lt;&gt;""),J:J)</f>
        <v>-53511.659999999974</v>
      </c>
      <c r="O2" s="221"/>
      <c r="P2" s="222"/>
      <c r="Q2" s="221"/>
      <c r="R2" s="222"/>
      <c r="S2" s="222"/>
      <c r="T2" s="220"/>
      <c r="U2" s="220"/>
      <c r="V2" s="220"/>
      <c r="W2" s="220"/>
    </row>
    <row r="3" spans="1:23" ht="20.100000000000001" customHeight="1" x14ac:dyDescent="0.25">
      <c r="A3" s="220"/>
      <c r="B3" s="224">
        <v>42234</v>
      </c>
      <c r="C3" s="272">
        <v>2096.92</v>
      </c>
      <c r="D3" s="273">
        <f>(C3-C2)/C2</f>
        <v>-2.6255208234242031E-3</v>
      </c>
      <c r="E3" s="273">
        <f>(C3-$C$2)/$C$2</f>
        <v>-2.6255208234242031E-3</v>
      </c>
      <c r="F3" s="225">
        <v>319994.03000000003</v>
      </c>
      <c r="G3" s="226">
        <v>360000</v>
      </c>
      <c r="H3" s="226">
        <f t="shared" ref="H3:H28" si="2">F3-F2-G3+G2</f>
        <v>-2594.179999999993</v>
      </c>
      <c r="I3" s="228">
        <f>H3/G2</f>
        <v>-7.2060555555555359E-3</v>
      </c>
      <c r="J3" s="225">
        <f t="shared" si="0"/>
        <v>-40005.969999999972</v>
      </c>
      <c r="K3" s="247">
        <f t="shared" si="1"/>
        <v>-0.11112769444444437</v>
      </c>
      <c r="L3" s="290" t="b">
        <f>I3&gt;D3</f>
        <v>0</v>
      </c>
      <c r="M3" s="296" t="s">
        <v>256</v>
      </c>
      <c r="N3" s="295">
        <f>COUNTIF(L:L, TRUE)/COUNTIF(L:L,FALSE)</f>
        <v>0.81818181818181823</v>
      </c>
      <c r="O3" s="221"/>
      <c r="P3" s="222"/>
      <c r="Q3" s="221"/>
      <c r="R3" s="222"/>
      <c r="S3" s="222"/>
      <c r="T3" s="220"/>
      <c r="U3" s="220"/>
      <c r="V3" s="220"/>
      <c r="W3" s="220"/>
    </row>
    <row r="4" spans="1:23" ht="20.100000000000001" customHeight="1" x14ac:dyDescent="0.25">
      <c r="A4" s="220"/>
      <c r="B4" s="224">
        <v>42235</v>
      </c>
      <c r="C4" s="272">
        <v>2079.61</v>
      </c>
      <c r="D4" s="273">
        <f t="shared" ref="D4:D40" si="3">(C4-C3)/C3</f>
        <v>-8.254964424012334E-3</v>
      </c>
      <c r="E4" s="273">
        <f t="shared" ref="E4:E43" si="4">(C4-$C$2)/$C$2</f>
        <v>-1.0858811666444668E-2</v>
      </c>
      <c r="F4" s="225">
        <v>311839.78000000003</v>
      </c>
      <c r="G4" s="226">
        <v>360000</v>
      </c>
      <c r="H4" s="226">
        <f t="shared" si="2"/>
        <v>-8154.25</v>
      </c>
      <c r="I4" s="228">
        <f t="shared" ref="I4:I27" si="5">H4/G3</f>
        <v>-2.2650694444444446E-2</v>
      </c>
      <c r="J4" s="225">
        <f t="shared" si="0"/>
        <v>-48160.219999999972</v>
      </c>
      <c r="K4" s="247">
        <f t="shared" si="1"/>
        <v>-0.13377838888888882</v>
      </c>
      <c r="L4" s="290" t="b">
        <f>I4&gt;D4</f>
        <v>0</v>
      </c>
      <c r="M4" s="290"/>
      <c r="N4" s="220"/>
      <c r="O4" s="221"/>
      <c r="P4" s="222"/>
      <c r="Q4" s="221"/>
      <c r="R4" s="222"/>
      <c r="S4" s="222"/>
      <c r="T4" s="220"/>
      <c r="U4" s="220"/>
      <c r="V4" s="220"/>
      <c r="W4" s="220"/>
    </row>
    <row r="5" spans="1:23" ht="20.100000000000001" customHeight="1" x14ac:dyDescent="0.25">
      <c r="A5" s="220"/>
      <c r="B5" s="224">
        <v>42236</v>
      </c>
      <c r="C5" s="272">
        <v>2035.73</v>
      </c>
      <c r="D5" s="273">
        <f t="shared" si="3"/>
        <v>-2.1100110116800797E-2</v>
      </c>
      <c r="E5" s="273">
        <f t="shared" si="4"/>
        <v>-3.1729799661345884E-2</v>
      </c>
      <c r="F5" s="225">
        <v>301697.40999999997</v>
      </c>
      <c r="G5" s="226">
        <v>360000</v>
      </c>
      <c r="H5" s="226">
        <f t="shared" si="2"/>
        <v>-10142.370000000054</v>
      </c>
      <c r="I5" s="228">
        <f t="shared" si="5"/>
        <v>-2.817325000000015E-2</v>
      </c>
      <c r="J5" s="225">
        <f t="shared" si="0"/>
        <v>-58302.590000000026</v>
      </c>
      <c r="K5" s="247">
        <f t="shared" si="1"/>
        <v>-0.16195163888888897</v>
      </c>
      <c r="L5" s="290" t="b">
        <f t="shared" ref="L5:L58" si="6">I5&gt;D5</f>
        <v>0</v>
      </c>
      <c r="M5" s="290"/>
      <c r="N5" s="220"/>
      <c r="O5" s="221"/>
      <c r="P5" s="222"/>
      <c r="Q5" s="221"/>
      <c r="R5" s="222"/>
      <c r="S5" s="222"/>
      <c r="T5" s="220"/>
      <c r="U5" s="220"/>
      <c r="V5" s="220"/>
      <c r="W5" s="220"/>
    </row>
    <row r="6" spans="1:23" ht="20.100000000000001" customHeight="1" x14ac:dyDescent="0.25">
      <c r="A6" s="220"/>
      <c r="B6" s="224">
        <v>42237</v>
      </c>
      <c r="C6" s="272">
        <v>1970.89</v>
      </c>
      <c r="D6" s="273">
        <f t="shared" si="3"/>
        <v>-3.1850982202944356E-2</v>
      </c>
      <c r="E6" s="273">
        <f t="shared" si="4"/>
        <v>-6.2570156579973724E-2</v>
      </c>
      <c r="F6" s="225">
        <v>295093.56</v>
      </c>
      <c r="G6" s="226">
        <v>360000</v>
      </c>
      <c r="H6" s="226">
        <f t="shared" si="2"/>
        <v>-6603.8499999999767</v>
      </c>
      <c r="I6" s="228">
        <f t="shared" si="5"/>
        <v>-1.8344027777777713E-2</v>
      </c>
      <c r="J6" s="225">
        <f t="shared" si="0"/>
        <v>-64906.44</v>
      </c>
      <c r="K6" s="247">
        <f t="shared" si="1"/>
        <v>-0.18029566666666666</v>
      </c>
      <c r="L6" s="290" t="b">
        <f t="shared" si="6"/>
        <v>1</v>
      </c>
      <c r="M6" s="290"/>
      <c r="N6" s="220"/>
      <c r="O6" s="221"/>
      <c r="P6" s="222"/>
      <c r="Q6" s="221"/>
      <c r="R6" s="222"/>
      <c r="S6" s="222"/>
      <c r="T6" s="220"/>
      <c r="U6" s="220"/>
      <c r="V6" s="220"/>
      <c r="W6" s="220"/>
    </row>
    <row r="7" spans="1:23" ht="20.100000000000001" customHeight="1" x14ac:dyDescent="0.25">
      <c r="A7" s="220"/>
      <c r="B7" s="229">
        <v>42240</v>
      </c>
      <c r="C7" s="274">
        <v>1893.21</v>
      </c>
      <c r="D7" s="275">
        <f t="shared" si="3"/>
        <v>-3.9413665907280494E-2</v>
      </c>
      <c r="E7" s="275">
        <f t="shared" si="4"/>
        <v>-9.95177032400449E-2</v>
      </c>
      <c r="F7" s="232">
        <v>283095.28999999998</v>
      </c>
      <c r="G7" s="230">
        <v>360000</v>
      </c>
      <c r="H7" s="230">
        <f t="shared" si="2"/>
        <v>-11998.270000000019</v>
      </c>
      <c r="I7" s="231">
        <f t="shared" si="5"/>
        <v>-3.3328527777777832E-2</v>
      </c>
      <c r="J7" s="232">
        <f t="shared" si="0"/>
        <v>-76904.710000000021</v>
      </c>
      <c r="K7" s="248">
        <f t="shared" si="1"/>
        <v>-0.2136241944444445</v>
      </c>
      <c r="L7" s="290" t="b">
        <f t="shared" si="6"/>
        <v>1</v>
      </c>
      <c r="M7" s="290"/>
      <c r="N7" s="220"/>
      <c r="O7" s="221"/>
      <c r="P7" s="222"/>
      <c r="Q7" s="221"/>
      <c r="R7" s="222"/>
      <c r="S7" s="222"/>
      <c r="T7" s="220"/>
      <c r="U7" s="220"/>
      <c r="V7" s="220"/>
      <c r="W7" s="220"/>
    </row>
    <row r="8" spans="1:23" ht="20.100000000000001" customHeight="1" x14ac:dyDescent="0.25">
      <c r="A8" s="220"/>
      <c r="B8" s="229">
        <v>42241</v>
      </c>
      <c r="C8" s="274">
        <v>1867.61</v>
      </c>
      <c r="D8" s="275">
        <f t="shared" si="3"/>
        <v>-1.3522007595565277E-2</v>
      </c>
      <c r="E8" s="275">
        <f t="shared" si="4"/>
        <v>-0.11169403169650509</v>
      </c>
      <c r="F8" s="232">
        <v>276943.21000000002</v>
      </c>
      <c r="G8" s="230">
        <v>360000</v>
      </c>
      <c r="H8" s="230">
        <f t="shared" si="2"/>
        <v>-6152.0799999999581</v>
      </c>
      <c r="I8" s="231">
        <f t="shared" si="5"/>
        <v>-1.7089111111110996E-2</v>
      </c>
      <c r="J8" s="232">
        <f t="shared" si="0"/>
        <v>-83056.789999999979</v>
      </c>
      <c r="K8" s="248">
        <f t="shared" si="1"/>
        <v>-0.2307133055555555</v>
      </c>
      <c r="L8" s="290" t="b">
        <f t="shared" si="6"/>
        <v>0</v>
      </c>
      <c r="M8" s="290"/>
      <c r="N8" s="220"/>
      <c r="O8" s="221"/>
      <c r="P8" s="222"/>
      <c r="Q8" s="221"/>
      <c r="R8" s="222"/>
      <c r="S8" s="222"/>
      <c r="T8" s="220"/>
      <c r="U8" s="220"/>
      <c r="V8" s="220"/>
      <c r="W8" s="220"/>
    </row>
    <row r="9" spans="1:23" ht="20.100000000000001" customHeight="1" x14ac:dyDescent="0.25">
      <c r="A9" s="220"/>
      <c r="B9" s="229">
        <v>42242</v>
      </c>
      <c r="C9" s="274">
        <v>1940.51</v>
      </c>
      <c r="D9" s="275">
        <f t="shared" si="3"/>
        <v>3.9033845395987435E-2</v>
      </c>
      <c r="E9" s="275">
        <f t="shared" si="4"/>
        <v>-7.7020033865413548E-2</v>
      </c>
      <c r="F9" s="232">
        <v>284832.2</v>
      </c>
      <c r="G9" s="230">
        <v>360000</v>
      </c>
      <c r="H9" s="230">
        <f t="shared" si="2"/>
        <v>7888.9899999999907</v>
      </c>
      <c r="I9" s="231">
        <f t="shared" si="5"/>
        <v>2.1913861111111085E-2</v>
      </c>
      <c r="J9" s="232">
        <f t="shared" si="0"/>
        <v>-75167.799999999988</v>
      </c>
      <c r="K9" s="248">
        <f t="shared" si="1"/>
        <v>-0.2087994444444444</v>
      </c>
      <c r="L9" s="290" t="b">
        <f t="shared" si="6"/>
        <v>0</v>
      </c>
      <c r="M9" s="290"/>
      <c r="N9" s="220"/>
      <c r="O9" s="221"/>
      <c r="P9" s="222"/>
      <c r="Q9" s="221"/>
      <c r="R9" s="222"/>
      <c r="S9" s="222"/>
      <c r="T9" s="220"/>
      <c r="U9" s="220"/>
      <c r="V9" s="220"/>
      <c r="W9" s="220"/>
    </row>
    <row r="10" spans="1:23" ht="20.100000000000001" customHeight="1" x14ac:dyDescent="0.25">
      <c r="A10" s="220"/>
      <c r="B10" s="229">
        <v>42243</v>
      </c>
      <c r="C10" s="274">
        <v>1987.66</v>
      </c>
      <c r="D10" s="275">
        <f t="shared" si="3"/>
        <v>2.429773616214299E-2</v>
      </c>
      <c r="E10" s="275">
        <f t="shared" si="4"/>
        <v>-5.4593710165331696E-2</v>
      </c>
      <c r="F10" s="232">
        <v>300742.98</v>
      </c>
      <c r="G10" s="230">
        <v>360000</v>
      </c>
      <c r="H10" s="230">
        <f t="shared" si="2"/>
        <v>15910.77999999997</v>
      </c>
      <c r="I10" s="231">
        <f t="shared" si="5"/>
        <v>4.4196611111111027E-2</v>
      </c>
      <c r="J10" s="232">
        <f t="shared" si="0"/>
        <v>-59257.020000000019</v>
      </c>
      <c r="K10" s="248">
        <f t="shared" si="1"/>
        <v>-0.16460283333333339</v>
      </c>
      <c r="L10" s="290" t="b">
        <f t="shared" si="6"/>
        <v>1</v>
      </c>
      <c r="M10" s="290"/>
      <c r="N10" s="220"/>
      <c r="O10" s="221"/>
      <c r="P10" s="222"/>
      <c r="Q10" s="221"/>
      <c r="R10" s="222"/>
      <c r="S10" s="222"/>
      <c r="T10" s="220"/>
      <c r="U10" s="220"/>
      <c r="V10" s="220"/>
      <c r="W10" s="220"/>
    </row>
    <row r="11" spans="1:23" ht="20.100000000000001" customHeight="1" x14ac:dyDescent="0.25">
      <c r="A11" s="220"/>
      <c r="B11" s="229">
        <v>42244</v>
      </c>
      <c r="C11" s="274">
        <v>1988.87</v>
      </c>
      <c r="D11" s="275">
        <f t="shared" si="3"/>
        <v>6.0875602467213154E-4</v>
      </c>
      <c r="E11" s="275">
        <f t="shared" si="4"/>
        <v>-5.401818839063191E-2</v>
      </c>
      <c r="F11" s="232">
        <v>307941.06</v>
      </c>
      <c r="G11" s="230">
        <v>360000</v>
      </c>
      <c r="H11" s="230">
        <f t="shared" si="2"/>
        <v>7198.0800000000163</v>
      </c>
      <c r="I11" s="231">
        <f t="shared" si="5"/>
        <v>1.9994666666666713E-2</v>
      </c>
      <c r="J11" s="232">
        <f t="shared" si="0"/>
        <v>-52058.94</v>
      </c>
      <c r="K11" s="248">
        <f t="shared" si="1"/>
        <v>-0.14460816666666668</v>
      </c>
      <c r="L11" s="290" t="b">
        <f t="shared" si="6"/>
        <v>1</v>
      </c>
      <c r="M11" s="290"/>
      <c r="N11" s="220"/>
      <c r="O11" s="221"/>
      <c r="P11" s="222"/>
      <c r="Q11" s="221"/>
      <c r="R11" s="222"/>
      <c r="S11" s="222"/>
      <c r="T11" s="220"/>
      <c r="U11" s="220"/>
      <c r="V11" s="220"/>
      <c r="W11" s="220"/>
    </row>
    <row r="12" spans="1:23" ht="20.100000000000001" customHeight="1" x14ac:dyDescent="0.25">
      <c r="A12" s="220"/>
      <c r="B12" s="224">
        <v>42247</v>
      </c>
      <c r="C12" s="272">
        <v>1972.18</v>
      </c>
      <c r="D12" s="273">
        <f t="shared" si="3"/>
        <v>-8.391699809439445E-3</v>
      </c>
      <c r="E12" s="273">
        <f t="shared" si="4"/>
        <v>-6.1956583778847427E-2</v>
      </c>
      <c r="F12" s="225">
        <v>311200.71000000002</v>
      </c>
      <c r="G12" s="226">
        <v>360000</v>
      </c>
      <c r="H12" s="226">
        <f t="shared" si="2"/>
        <v>3259.6500000000233</v>
      </c>
      <c r="I12" s="228">
        <f t="shared" si="5"/>
        <v>9.0545833333333988E-3</v>
      </c>
      <c r="J12" s="225">
        <f t="shared" si="0"/>
        <v>-48799.289999999979</v>
      </c>
      <c r="K12" s="247">
        <f t="shared" si="1"/>
        <v>-0.13555358333333328</v>
      </c>
      <c r="L12" s="290" t="b">
        <f t="shared" si="6"/>
        <v>1</v>
      </c>
      <c r="M12" s="290"/>
      <c r="N12" s="220"/>
      <c r="O12" s="221"/>
      <c r="P12" s="222"/>
      <c r="Q12" s="221"/>
      <c r="R12" s="222"/>
      <c r="S12" s="222"/>
      <c r="T12" s="220"/>
      <c r="U12" s="220"/>
      <c r="V12" s="220"/>
      <c r="W12" s="220"/>
    </row>
    <row r="13" spans="1:23" ht="20.100000000000001" customHeight="1" x14ac:dyDescent="0.25">
      <c r="A13" s="220"/>
      <c r="B13" s="224">
        <v>42248</v>
      </c>
      <c r="C13" s="272">
        <v>1913.85</v>
      </c>
      <c r="D13" s="273">
        <f t="shared" si="3"/>
        <v>-2.9576407832956501E-2</v>
      </c>
      <c r="E13" s="273">
        <f t="shared" si="4"/>
        <v>-8.9700538422023995E-2</v>
      </c>
      <c r="F13" s="225">
        <v>307440.78999999998</v>
      </c>
      <c r="G13" s="226">
        <v>365000</v>
      </c>
      <c r="H13" s="226">
        <f t="shared" si="2"/>
        <v>-8759.9200000000419</v>
      </c>
      <c r="I13" s="228">
        <f t="shared" si="5"/>
        <v>-2.4333111111111229E-2</v>
      </c>
      <c r="J13" s="225">
        <f t="shared" si="0"/>
        <v>-57559.210000000021</v>
      </c>
      <c r="K13" s="247">
        <f t="shared" si="1"/>
        <v>-0.15769646575342472</v>
      </c>
      <c r="L13" s="290" t="b">
        <f t="shared" si="6"/>
        <v>1</v>
      </c>
      <c r="M13" s="290"/>
      <c r="N13" s="220"/>
      <c r="O13" s="221"/>
      <c r="P13" s="222"/>
      <c r="Q13" s="221"/>
      <c r="R13" s="222"/>
      <c r="S13" s="222"/>
      <c r="T13" s="220"/>
      <c r="U13" s="220"/>
      <c r="V13" s="220"/>
      <c r="W13" s="220"/>
    </row>
    <row r="14" spans="1:23" ht="20.100000000000001" customHeight="1" x14ac:dyDescent="0.25">
      <c r="A14" s="220"/>
      <c r="B14" s="224">
        <v>42249</v>
      </c>
      <c r="C14" s="272">
        <v>1948.86</v>
      </c>
      <c r="D14" s="273">
        <f t="shared" si="3"/>
        <v>1.829296966846931E-2</v>
      </c>
      <c r="E14" s="273">
        <f t="shared" si="4"/>
        <v>-7.3048457982154147E-2</v>
      </c>
      <c r="F14" s="225">
        <v>326031.94</v>
      </c>
      <c r="G14" s="226">
        <v>380000</v>
      </c>
      <c r="H14" s="226">
        <f t="shared" si="2"/>
        <v>3591.1500000000233</v>
      </c>
      <c r="I14" s="228">
        <f t="shared" si="5"/>
        <v>9.8387671232877342E-3</v>
      </c>
      <c r="J14" s="225">
        <f t="shared" si="0"/>
        <v>-53968.06</v>
      </c>
      <c r="K14" s="247">
        <f t="shared" si="1"/>
        <v>-0.14202121052631578</v>
      </c>
      <c r="L14" s="290" t="b">
        <f t="shared" si="6"/>
        <v>0</v>
      </c>
      <c r="M14" s="290"/>
      <c r="O14" s="221"/>
      <c r="P14" s="222"/>
      <c r="Q14" s="221"/>
      <c r="R14" s="222"/>
      <c r="S14" s="222"/>
      <c r="T14" s="220"/>
      <c r="U14" s="220"/>
      <c r="V14" s="220"/>
      <c r="W14" s="220"/>
    </row>
    <row r="15" spans="1:23" ht="20.100000000000001" customHeight="1" x14ac:dyDescent="0.25">
      <c r="A15" s="220"/>
      <c r="B15" s="224">
        <v>42250</v>
      </c>
      <c r="C15" s="272">
        <v>1951.13</v>
      </c>
      <c r="D15" s="273">
        <f t="shared" si="3"/>
        <v>1.1647835144649741E-3</v>
      </c>
      <c r="E15" s="273">
        <f t="shared" si="4"/>
        <v>-7.1968760107303867E-2</v>
      </c>
      <c r="F15" s="225">
        <v>328219.34000000003</v>
      </c>
      <c r="G15" s="226">
        <v>380000</v>
      </c>
      <c r="H15" s="226">
        <f t="shared" si="2"/>
        <v>2187.4000000000233</v>
      </c>
      <c r="I15" s="228">
        <f t="shared" si="5"/>
        <v>5.7563157894737456E-3</v>
      </c>
      <c r="J15" s="225">
        <f t="shared" si="0"/>
        <v>-51780.659999999974</v>
      </c>
      <c r="K15" s="247">
        <f t="shared" si="1"/>
        <v>-0.13626489473684203</v>
      </c>
      <c r="L15" s="290" t="b">
        <f t="shared" si="6"/>
        <v>1</v>
      </c>
      <c r="M15" s="290"/>
      <c r="N15" s="220"/>
      <c r="O15" s="221"/>
      <c r="P15" s="222"/>
      <c r="Q15" s="221"/>
      <c r="R15" s="222"/>
      <c r="S15" s="222"/>
      <c r="T15" s="220"/>
      <c r="U15" s="220"/>
      <c r="V15" s="220"/>
      <c r="W15" s="220"/>
    </row>
    <row r="16" spans="1:23" ht="20.100000000000001" customHeight="1" x14ac:dyDescent="0.25">
      <c r="A16" s="220"/>
      <c r="B16" s="224">
        <v>42251</v>
      </c>
      <c r="C16" s="272">
        <v>1921.22</v>
      </c>
      <c r="D16" s="273">
        <f t="shared" si="3"/>
        <v>-1.5329578244402004E-2</v>
      </c>
      <c r="E16" s="273">
        <f t="shared" si="4"/>
        <v>-8.6195087612488355E-2</v>
      </c>
      <c r="F16" s="225">
        <v>324929.40000000002</v>
      </c>
      <c r="G16" s="226">
        <v>380000</v>
      </c>
      <c r="H16" s="226">
        <f t="shared" si="2"/>
        <v>-3289.9400000000023</v>
      </c>
      <c r="I16" s="228">
        <f t="shared" si="5"/>
        <v>-8.6577368421052701E-3</v>
      </c>
      <c r="J16" s="225">
        <f t="shared" si="0"/>
        <v>-55070.599999999977</v>
      </c>
      <c r="K16" s="247">
        <f t="shared" si="1"/>
        <v>-0.1449226315789473</v>
      </c>
      <c r="L16" s="290" t="b">
        <f t="shared" si="6"/>
        <v>1</v>
      </c>
      <c r="M16" s="290"/>
      <c r="N16" s="220"/>
      <c r="O16" s="221"/>
      <c r="P16" s="222"/>
      <c r="Q16" s="221"/>
      <c r="R16" s="222"/>
      <c r="S16" s="222"/>
      <c r="T16" s="220"/>
      <c r="U16" s="220"/>
      <c r="V16" s="220"/>
      <c r="W16" s="220"/>
    </row>
    <row r="17" spans="1:23" ht="20.100000000000001" customHeight="1" x14ac:dyDescent="0.25">
      <c r="A17" s="220"/>
      <c r="B17" s="229">
        <v>42255</v>
      </c>
      <c r="C17" s="274">
        <v>1969.41</v>
      </c>
      <c r="D17" s="275">
        <f t="shared" si="3"/>
        <v>2.5083020164270647E-2</v>
      </c>
      <c r="E17" s="275">
        <f t="shared" si="4"/>
        <v>-6.3274100568862832E-2</v>
      </c>
      <c r="F17" s="232">
        <v>331613.90000000002</v>
      </c>
      <c r="G17" s="230">
        <v>380000</v>
      </c>
      <c r="H17" s="230">
        <f t="shared" si="2"/>
        <v>6684.5</v>
      </c>
      <c r="I17" s="231">
        <f t="shared" si="5"/>
        <v>1.7590789473684209E-2</v>
      </c>
      <c r="J17" s="232">
        <f t="shared" si="0"/>
        <v>-48386.099999999977</v>
      </c>
      <c r="K17" s="248">
        <f t="shared" si="1"/>
        <v>-0.1273318421052631</v>
      </c>
      <c r="L17" s="290" t="b">
        <f t="shared" si="6"/>
        <v>0</v>
      </c>
      <c r="M17" s="290"/>
      <c r="N17" s="220"/>
      <c r="O17" s="221"/>
      <c r="P17" s="222"/>
      <c r="Q17" s="221"/>
      <c r="R17" s="222"/>
      <c r="S17" s="222"/>
      <c r="T17" s="220"/>
      <c r="U17" s="220"/>
      <c r="V17" s="220"/>
      <c r="W17" s="220"/>
    </row>
    <row r="18" spans="1:23" ht="20.100000000000001" customHeight="1" x14ac:dyDescent="0.25">
      <c r="A18" s="220"/>
      <c r="B18" s="229">
        <v>42256</v>
      </c>
      <c r="C18" s="274">
        <v>1942.04</v>
      </c>
      <c r="D18" s="275">
        <f t="shared" si="3"/>
        <v>-1.3897563229596741E-2</v>
      </c>
      <c r="E18" s="275">
        <f t="shared" si="4"/>
        <v>-7.629230798500794E-2</v>
      </c>
      <c r="F18" s="232">
        <v>321792.48</v>
      </c>
      <c r="G18" s="230">
        <v>380000</v>
      </c>
      <c r="H18" s="230">
        <f t="shared" si="2"/>
        <v>-9821.4200000000419</v>
      </c>
      <c r="I18" s="231">
        <f t="shared" si="5"/>
        <v>-2.5845842105263268E-2</v>
      </c>
      <c r="J18" s="232">
        <f t="shared" si="0"/>
        <v>-58207.520000000019</v>
      </c>
      <c r="K18" s="248">
        <f t="shared" si="1"/>
        <v>-0.15317768421052635</v>
      </c>
      <c r="L18" s="290" t="b">
        <f t="shared" si="6"/>
        <v>0</v>
      </c>
      <c r="M18" s="290"/>
      <c r="N18" s="220"/>
      <c r="O18" s="221"/>
      <c r="P18" s="222"/>
      <c r="Q18" s="221"/>
      <c r="R18" s="222"/>
      <c r="S18" s="222"/>
      <c r="T18" s="220"/>
      <c r="U18" s="220"/>
      <c r="V18" s="220"/>
      <c r="W18" s="220"/>
    </row>
    <row r="19" spans="1:23" ht="20.100000000000001" customHeight="1" x14ac:dyDescent="0.25">
      <c r="A19" s="220"/>
      <c r="B19" s="229">
        <v>42257</v>
      </c>
      <c r="C19" s="274">
        <v>1952.29</v>
      </c>
      <c r="D19" s="275">
        <f t="shared" si="3"/>
        <v>5.2779551399559227E-3</v>
      </c>
      <c r="E19" s="275">
        <f t="shared" si="4"/>
        <v>-7.1417020224120581E-2</v>
      </c>
      <c r="F19" s="232">
        <v>323389.99</v>
      </c>
      <c r="G19" s="230">
        <v>380000</v>
      </c>
      <c r="H19" s="230">
        <f t="shared" si="2"/>
        <v>1597.5100000000093</v>
      </c>
      <c r="I19" s="231">
        <f t="shared" si="5"/>
        <v>4.2039736842105508E-3</v>
      </c>
      <c r="J19" s="232">
        <f t="shared" si="0"/>
        <v>-56610.010000000009</v>
      </c>
      <c r="K19" s="248">
        <f t="shared" si="1"/>
        <v>-0.14897371052631581</v>
      </c>
      <c r="L19" s="290" t="b">
        <f t="shared" si="6"/>
        <v>0</v>
      </c>
      <c r="M19" s="290"/>
      <c r="N19" s="220"/>
      <c r="O19" s="221"/>
      <c r="P19" s="222"/>
      <c r="Q19" s="221"/>
      <c r="R19" s="222"/>
      <c r="S19" s="222"/>
      <c r="T19" s="220"/>
      <c r="U19" s="220"/>
      <c r="V19" s="220"/>
      <c r="W19" s="220"/>
    </row>
    <row r="20" spans="1:23" ht="20.100000000000001" customHeight="1" x14ac:dyDescent="0.25">
      <c r="A20" s="220"/>
      <c r="B20" s="229">
        <v>42258</v>
      </c>
      <c r="C20" s="274">
        <v>1961.05</v>
      </c>
      <c r="D20" s="275">
        <f t="shared" si="3"/>
        <v>4.4870382986134183E-3</v>
      </c>
      <c r="E20" s="275">
        <f t="shared" si="4"/>
        <v>-6.7250432830425644E-2</v>
      </c>
      <c r="F20" s="232">
        <v>323039.64</v>
      </c>
      <c r="G20" s="230">
        <v>380000</v>
      </c>
      <c r="H20" s="230">
        <f t="shared" si="2"/>
        <v>-350.34999999997672</v>
      </c>
      <c r="I20" s="231">
        <f t="shared" si="5"/>
        <v>-9.2197368421046506E-4</v>
      </c>
      <c r="J20" s="232">
        <f t="shared" si="0"/>
        <v>-56960.359999999986</v>
      </c>
      <c r="K20" s="248">
        <f t="shared" si="1"/>
        <v>-0.14989568421052629</v>
      </c>
      <c r="L20" s="290" t="b">
        <f t="shared" si="6"/>
        <v>0</v>
      </c>
      <c r="M20" s="290"/>
      <c r="N20" s="220"/>
      <c r="O20" s="221"/>
      <c r="P20" s="222"/>
      <c r="Q20" s="221"/>
      <c r="R20" s="222"/>
      <c r="S20" s="222"/>
      <c r="T20" s="220"/>
      <c r="U20" s="220"/>
      <c r="V20" s="220"/>
      <c r="W20" s="220"/>
    </row>
    <row r="21" spans="1:23" ht="20.100000000000001" customHeight="1" x14ac:dyDescent="0.25">
      <c r="A21" s="220"/>
      <c r="B21" s="224">
        <v>42261</v>
      </c>
      <c r="C21" s="272">
        <v>1953.03</v>
      </c>
      <c r="D21" s="273">
        <f t="shared" si="3"/>
        <v>-4.0896458529869114E-3</v>
      </c>
      <c r="E21" s="273">
        <f t="shared" si="4"/>
        <v>-7.1065048229676034E-2</v>
      </c>
      <c r="F21" s="225">
        <v>326015.75</v>
      </c>
      <c r="G21" s="226">
        <v>380000</v>
      </c>
      <c r="H21" s="226">
        <f t="shared" si="2"/>
        <v>2976.109999999986</v>
      </c>
      <c r="I21" s="228">
        <f t="shared" si="5"/>
        <v>7.8318684210525943E-3</v>
      </c>
      <c r="J21" s="225">
        <f t="shared" si="0"/>
        <v>-53984.25</v>
      </c>
      <c r="K21" s="247">
        <f t="shared" si="1"/>
        <v>-0.14206381578947369</v>
      </c>
      <c r="L21" s="290" t="b">
        <f t="shared" si="6"/>
        <v>1</v>
      </c>
      <c r="M21" s="290"/>
      <c r="N21" s="220"/>
      <c r="O21" s="221"/>
      <c r="P21" s="222"/>
      <c r="Q21" s="221"/>
      <c r="R21" s="222"/>
      <c r="S21" s="222"/>
      <c r="T21" s="220"/>
      <c r="U21" s="220"/>
      <c r="V21" s="220"/>
      <c r="W21" s="220"/>
    </row>
    <row r="22" spans="1:23" ht="20.100000000000001" customHeight="1" x14ac:dyDescent="0.25">
      <c r="A22" s="233"/>
      <c r="B22" s="224">
        <v>42262</v>
      </c>
      <c r="C22" s="272">
        <v>1978.09</v>
      </c>
      <c r="D22" s="273">
        <f t="shared" si="3"/>
        <v>1.2831344116577803E-2</v>
      </c>
      <c r="E22" s="273">
        <f t="shared" si="4"/>
        <v>-5.9145564201594399E-2</v>
      </c>
      <c r="F22" s="225">
        <v>328528.74</v>
      </c>
      <c r="G22" s="226">
        <v>380000</v>
      </c>
      <c r="H22" s="226">
        <f t="shared" si="2"/>
        <v>2512.9899999999907</v>
      </c>
      <c r="I22" s="228">
        <f t="shared" si="5"/>
        <v>6.6131315789473436E-3</v>
      </c>
      <c r="J22" s="225">
        <f t="shared" si="0"/>
        <v>-51471.260000000009</v>
      </c>
      <c r="K22" s="247">
        <f t="shared" si="1"/>
        <v>-0.13545068421052633</v>
      </c>
      <c r="L22" s="290" t="b">
        <f t="shared" si="6"/>
        <v>0</v>
      </c>
      <c r="M22" s="290"/>
      <c r="N22" s="220"/>
      <c r="O22" s="221"/>
      <c r="P22" s="222"/>
      <c r="Q22" s="221"/>
      <c r="R22" s="222"/>
      <c r="S22" s="222"/>
      <c r="T22" s="220"/>
      <c r="U22" s="220"/>
      <c r="V22" s="220"/>
      <c r="W22" s="220"/>
    </row>
    <row r="23" spans="1:23" ht="20.100000000000001" customHeight="1" x14ac:dyDescent="0.25">
      <c r="A23" s="233"/>
      <c r="B23" s="224">
        <v>42263</v>
      </c>
      <c r="C23" s="272">
        <v>1995.31</v>
      </c>
      <c r="D23" s="273">
        <f t="shared" si="3"/>
        <v>8.7053672987579076E-3</v>
      </c>
      <c r="E23" s="273">
        <f t="shared" si="4"/>
        <v>-5.0955080763303642E-2</v>
      </c>
      <c r="F23" s="225">
        <v>333204.93</v>
      </c>
      <c r="G23" s="226">
        <v>380000</v>
      </c>
      <c r="H23" s="226">
        <f t="shared" si="2"/>
        <v>4676.1900000000023</v>
      </c>
      <c r="I23" s="228">
        <f t="shared" si="5"/>
        <v>1.2305763157894743E-2</v>
      </c>
      <c r="J23" s="225">
        <f t="shared" si="0"/>
        <v>-46795.070000000007</v>
      </c>
      <c r="K23" s="247">
        <f t="shared" si="1"/>
        <v>-0.1231449210526316</v>
      </c>
      <c r="L23" s="290" t="b">
        <f t="shared" si="6"/>
        <v>1</v>
      </c>
      <c r="M23" s="290"/>
      <c r="N23" s="220"/>
      <c r="O23" s="221"/>
      <c r="P23" s="222"/>
      <c r="Q23" s="221"/>
      <c r="R23" s="222"/>
      <c r="S23" s="222"/>
      <c r="T23" s="220"/>
      <c r="U23" s="220"/>
      <c r="V23" s="220"/>
      <c r="W23" s="220"/>
    </row>
    <row r="24" spans="1:23" ht="20.100000000000001" customHeight="1" x14ac:dyDescent="0.25">
      <c r="A24" s="233"/>
      <c r="B24" s="224">
        <v>42264</v>
      </c>
      <c r="C24" s="272">
        <v>1990.2</v>
      </c>
      <c r="D24" s="273">
        <f t="shared" si="3"/>
        <v>-2.5610055580335385E-3</v>
      </c>
      <c r="E24" s="273">
        <f t="shared" si="4"/>
        <v>-5.3385590076292309E-2</v>
      </c>
      <c r="F24" s="225">
        <v>333913.03999999998</v>
      </c>
      <c r="G24" s="226">
        <v>380000</v>
      </c>
      <c r="H24" s="226">
        <f t="shared" si="2"/>
        <v>708.10999999998603</v>
      </c>
      <c r="I24" s="228">
        <f t="shared" si="5"/>
        <v>1.8634473684210158E-3</v>
      </c>
      <c r="J24" s="225">
        <f t="shared" si="0"/>
        <v>-46086.960000000021</v>
      </c>
      <c r="K24" s="247">
        <f t="shared" si="1"/>
        <v>-0.12128147368421058</v>
      </c>
      <c r="L24" s="290" t="b">
        <f t="shared" si="6"/>
        <v>1</v>
      </c>
      <c r="M24" s="290"/>
      <c r="N24" s="220"/>
      <c r="O24" s="221"/>
      <c r="P24" s="222"/>
      <c r="Q24" s="221"/>
      <c r="R24" s="222"/>
      <c r="S24" s="222"/>
      <c r="T24" s="220"/>
      <c r="U24" s="220"/>
      <c r="V24" s="220"/>
      <c r="W24" s="220"/>
    </row>
    <row r="25" spans="1:23" ht="20.100000000000001" customHeight="1" x14ac:dyDescent="0.25">
      <c r="A25" s="233"/>
      <c r="B25" s="224">
        <v>42265</v>
      </c>
      <c r="C25" s="272">
        <v>1958.08</v>
      </c>
      <c r="D25" s="273">
        <f t="shared" si="3"/>
        <v>-1.6139081499346859E-2</v>
      </c>
      <c r="E25" s="273">
        <f t="shared" si="4"/>
        <v>-6.866307718650716E-2</v>
      </c>
      <c r="F25" s="225">
        <v>334619.5</v>
      </c>
      <c r="G25" s="226">
        <v>390000</v>
      </c>
      <c r="H25" s="226">
        <f t="shared" si="2"/>
        <v>-9293.539999999979</v>
      </c>
      <c r="I25" s="228">
        <f t="shared" si="5"/>
        <v>-2.4456684210526259E-2</v>
      </c>
      <c r="J25" s="225">
        <f t="shared" si="0"/>
        <v>-55380.5</v>
      </c>
      <c r="K25" s="247">
        <f t="shared" si="1"/>
        <v>-0.14200128205128204</v>
      </c>
      <c r="L25" s="290" t="b">
        <f t="shared" si="6"/>
        <v>0</v>
      </c>
      <c r="M25" s="290"/>
      <c r="N25" s="220"/>
      <c r="O25" s="221"/>
      <c r="P25" s="222"/>
      <c r="Q25" s="221"/>
      <c r="R25" s="222"/>
      <c r="S25" s="222"/>
      <c r="T25" s="220"/>
      <c r="U25" s="220"/>
      <c r="V25" s="220"/>
      <c r="W25" s="220"/>
    </row>
    <row r="26" spans="1:23" ht="20.100000000000001" customHeight="1" x14ac:dyDescent="0.25">
      <c r="A26" s="233"/>
      <c r="B26" s="229">
        <v>42268</v>
      </c>
      <c r="C26" s="274">
        <v>1966.97</v>
      </c>
      <c r="D26" s="275">
        <f t="shared" si="3"/>
        <v>4.5401617911423947E-3</v>
      </c>
      <c r="E26" s="275">
        <f t="shared" si="4"/>
        <v>-6.4434656874869212E-2</v>
      </c>
      <c r="F26" s="232">
        <v>336797.05</v>
      </c>
      <c r="G26" s="230">
        <v>390000</v>
      </c>
      <c r="H26" s="230">
        <f t="shared" si="2"/>
        <v>2177.5499999999884</v>
      </c>
      <c r="I26" s="231">
        <f t="shared" si="5"/>
        <v>5.5834615384615085E-3</v>
      </c>
      <c r="J26" s="232">
        <f t="shared" si="0"/>
        <v>-53202.950000000012</v>
      </c>
      <c r="K26" s="248">
        <f t="shared" si="1"/>
        <v>-0.13641782051282053</v>
      </c>
      <c r="L26" s="290" t="b">
        <f t="shared" si="6"/>
        <v>1</v>
      </c>
      <c r="M26" s="290"/>
      <c r="N26" s="220"/>
      <c r="O26" s="221"/>
      <c r="P26" s="222"/>
      <c r="Q26" s="221"/>
      <c r="R26" s="222"/>
      <c r="S26" s="222"/>
      <c r="T26" s="220"/>
      <c r="U26" s="220"/>
      <c r="V26" s="220"/>
      <c r="W26" s="220"/>
    </row>
    <row r="27" spans="1:23" ht="20.100000000000001" customHeight="1" x14ac:dyDescent="0.25">
      <c r="A27" s="233"/>
      <c r="B27" s="229">
        <v>42269</v>
      </c>
      <c r="C27" s="274">
        <v>1942.74</v>
      </c>
      <c r="D27" s="275">
        <f t="shared" si="3"/>
        <v>-1.2318439020422282E-2</v>
      </c>
      <c r="E27" s="275">
        <f t="shared" si="4"/>
        <v>-7.5959361503776579E-2</v>
      </c>
      <c r="F27" s="232">
        <v>328628.18</v>
      </c>
      <c r="G27" s="230">
        <v>390000</v>
      </c>
      <c r="H27" s="230">
        <f t="shared" si="2"/>
        <v>-8168.8699999999953</v>
      </c>
      <c r="I27" s="231">
        <f t="shared" si="5"/>
        <v>-2.0945820512820502E-2</v>
      </c>
      <c r="J27" s="232">
        <f t="shared" si="0"/>
        <v>-61371.820000000007</v>
      </c>
      <c r="K27" s="248">
        <f t="shared" si="1"/>
        <v>-0.15736364102564104</v>
      </c>
      <c r="L27" s="290" t="b">
        <f t="shared" si="6"/>
        <v>0</v>
      </c>
      <c r="M27" s="290"/>
      <c r="N27" s="220"/>
      <c r="O27" s="221"/>
      <c r="P27" s="222"/>
      <c r="Q27" s="221"/>
      <c r="R27" s="222"/>
      <c r="S27" s="222"/>
      <c r="T27" s="220"/>
      <c r="U27" s="220"/>
      <c r="V27" s="220"/>
      <c r="W27" s="220"/>
    </row>
    <row r="28" spans="1:23" ht="20.100000000000001" customHeight="1" x14ac:dyDescent="0.25">
      <c r="A28" s="233"/>
      <c r="B28" s="229">
        <v>42270</v>
      </c>
      <c r="C28" s="274">
        <v>1938.76</v>
      </c>
      <c r="D28" s="275">
        <f t="shared" si="3"/>
        <v>-2.0486529334857047E-3</v>
      </c>
      <c r="E28" s="275">
        <f t="shared" si="4"/>
        <v>-7.7852400068491881E-2</v>
      </c>
      <c r="F28" s="232">
        <v>321819.21000000002</v>
      </c>
      <c r="G28" s="230">
        <v>390000</v>
      </c>
      <c r="H28" s="230">
        <f t="shared" si="2"/>
        <v>-6808.9699999999721</v>
      </c>
      <c r="I28" s="231">
        <f t="shared" ref="I28" si="7">H28/G27</f>
        <v>-1.7458897435897364E-2</v>
      </c>
      <c r="J28" s="232">
        <f t="shared" si="0"/>
        <v>-68180.789999999979</v>
      </c>
      <c r="K28" s="248">
        <f t="shared" si="1"/>
        <v>-0.17482253846153842</v>
      </c>
      <c r="L28" s="290" t="b">
        <f t="shared" si="6"/>
        <v>0</v>
      </c>
      <c r="M28" s="290"/>
      <c r="N28" s="221"/>
      <c r="O28" s="222"/>
      <c r="P28" s="222"/>
      <c r="Q28" s="220"/>
      <c r="R28" s="220"/>
      <c r="S28" s="220"/>
      <c r="T28" s="220"/>
    </row>
    <row r="29" spans="1:23" ht="20.100000000000001" customHeight="1" x14ac:dyDescent="0.25">
      <c r="A29" s="233"/>
      <c r="B29" s="229">
        <v>42271</v>
      </c>
      <c r="C29" s="274">
        <v>1932.24</v>
      </c>
      <c r="D29" s="275">
        <f t="shared" si="3"/>
        <v>-3.3629742722152212E-3</v>
      </c>
      <c r="E29" s="275">
        <f t="shared" si="4"/>
        <v>-8.0953558722246549E-2</v>
      </c>
      <c r="F29" s="234">
        <v>323446.15999999997</v>
      </c>
      <c r="G29" s="230">
        <v>390000</v>
      </c>
      <c r="H29" s="230">
        <f t="shared" ref="H29" si="8">F29-F28-G29+G28</f>
        <v>1626.9499999999534</v>
      </c>
      <c r="I29" s="231">
        <f t="shared" ref="I29" si="9">H29/G28</f>
        <v>4.1716666666665476E-3</v>
      </c>
      <c r="J29" s="232">
        <f t="shared" si="0"/>
        <v>-66553.840000000026</v>
      </c>
      <c r="K29" s="248">
        <f t="shared" si="1"/>
        <v>-0.17065087179487187</v>
      </c>
      <c r="L29" s="290" t="b">
        <f t="shared" si="6"/>
        <v>1</v>
      </c>
      <c r="M29" s="290"/>
      <c r="N29" s="221"/>
      <c r="O29" s="222"/>
      <c r="P29" s="222"/>
      <c r="Q29" s="220"/>
      <c r="R29" s="220"/>
      <c r="S29" s="220"/>
      <c r="T29" s="220"/>
    </row>
    <row r="30" spans="1:23" ht="20.100000000000001" customHeight="1" x14ac:dyDescent="0.25">
      <c r="A30" s="233"/>
      <c r="B30" s="229">
        <v>42272</v>
      </c>
      <c r="C30" s="274">
        <v>1931.34</v>
      </c>
      <c r="D30" s="275">
        <f t="shared" si="3"/>
        <v>-4.6578064836670961E-4</v>
      </c>
      <c r="E30" s="275">
        <f t="shared" si="4"/>
        <v>-8.1381632769544021E-2</v>
      </c>
      <c r="F30" s="232">
        <v>320711.92</v>
      </c>
      <c r="G30" s="230">
        <v>390000</v>
      </c>
      <c r="H30" s="230">
        <f t="shared" ref="H30" si="10">F30-F29-G30+G29</f>
        <v>-2734.2399999999907</v>
      </c>
      <c r="I30" s="231">
        <f t="shared" ref="I30" si="11">H30/G29</f>
        <v>-7.010871794871771E-3</v>
      </c>
      <c r="J30" s="232">
        <f t="shared" ref="J30:J32" si="12">F30-G30</f>
        <v>-69288.080000000016</v>
      </c>
      <c r="K30" s="248">
        <f t="shared" ref="K30:K32" si="13">J30/G30</f>
        <v>-0.17766174358974363</v>
      </c>
      <c r="L30" s="290" t="b">
        <f t="shared" si="6"/>
        <v>0</v>
      </c>
      <c r="M30" s="290"/>
      <c r="N30" s="221"/>
      <c r="O30" s="222"/>
      <c r="P30" s="222"/>
      <c r="Q30" s="220"/>
      <c r="R30" s="220"/>
      <c r="S30" s="220"/>
      <c r="T30" s="220"/>
    </row>
    <row r="31" spans="1:23" ht="20.100000000000001" customHeight="1" x14ac:dyDescent="0.25">
      <c r="A31" s="233"/>
      <c r="B31" s="224">
        <v>42275</v>
      </c>
      <c r="C31" s="272">
        <v>1881.77</v>
      </c>
      <c r="D31" s="273">
        <f t="shared" si="3"/>
        <v>-2.5666117824929811E-2</v>
      </c>
      <c r="E31" s="273">
        <f t="shared" si="4"/>
        <v>-0.10495900001902554</v>
      </c>
      <c r="F31" s="225">
        <v>308867.92</v>
      </c>
      <c r="G31" s="226">
        <v>390000</v>
      </c>
      <c r="H31" s="226">
        <f t="shared" ref="H31:H33" si="14">F31-F30-G31+G30</f>
        <v>-11844</v>
      </c>
      <c r="I31" s="228">
        <f t="shared" ref="I31:I33" si="15">H31/G30</f>
        <v>-3.036923076923077E-2</v>
      </c>
      <c r="J31" s="225">
        <f t="shared" si="12"/>
        <v>-81132.080000000016</v>
      </c>
      <c r="K31" s="247">
        <f t="shared" si="13"/>
        <v>-0.20803097435897441</v>
      </c>
      <c r="L31" s="290" t="b">
        <f t="shared" si="6"/>
        <v>0</v>
      </c>
      <c r="M31" s="290"/>
      <c r="N31" s="221"/>
      <c r="O31" s="222"/>
      <c r="P31" s="222"/>
      <c r="Q31" s="220"/>
      <c r="R31" s="220"/>
      <c r="S31" s="220"/>
      <c r="T31" s="220"/>
    </row>
    <row r="32" spans="1:23" ht="20.100000000000001" customHeight="1" x14ac:dyDescent="0.25">
      <c r="A32" s="233"/>
      <c r="B32" s="224">
        <v>42276</v>
      </c>
      <c r="C32" s="272">
        <v>1884.09</v>
      </c>
      <c r="D32" s="273">
        <f t="shared" si="3"/>
        <v>1.2328818080849075E-3</v>
      </c>
      <c r="E32" s="273">
        <f t="shared" si="4"/>
        <v>-0.10385552025265887</v>
      </c>
      <c r="F32" s="225">
        <v>312033</v>
      </c>
      <c r="G32" s="226">
        <v>390000</v>
      </c>
      <c r="H32" s="226">
        <f t="shared" si="14"/>
        <v>3165.0800000000163</v>
      </c>
      <c r="I32" s="228">
        <f t="shared" si="15"/>
        <v>8.1155897435897847E-3</v>
      </c>
      <c r="J32" s="225">
        <f t="shared" si="12"/>
        <v>-77967</v>
      </c>
      <c r="K32" s="247">
        <f t="shared" si="13"/>
        <v>-0.19991538461538461</v>
      </c>
      <c r="L32" s="290" t="b">
        <f t="shared" si="6"/>
        <v>1</v>
      </c>
      <c r="M32" s="290"/>
      <c r="N32" s="221"/>
      <c r="O32" s="222"/>
      <c r="P32" s="222"/>
      <c r="Q32" s="220"/>
      <c r="R32" s="220"/>
      <c r="S32" s="220"/>
      <c r="T32" s="220"/>
    </row>
    <row r="33" spans="1:20" ht="20.100000000000001" customHeight="1" x14ac:dyDescent="0.25">
      <c r="A33" s="233"/>
      <c r="B33" s="224">
        <v>42277</v>
      </c>
      <c r="C33" s="272">
        <v>1920.03</v>
      </c>
      <c r="D33" s="273">
        <f t="shared" si="3"/>
        <v>1.9075521869974393E-2</v>
      </c>
      <c r="E33" s="273">
        <f t="shared" si="4"/>
        <v>-8.6761096630581652E-2</v>
      </c>
      <c r="F33" s="225">
        <v>320653.48</v>
      </c>
      <c r="G33" s="226">
        <v>390000</v>
      </c>
      <c r="H33" s="226">
        <f t="shared" si="14"/>
        <v>8620.4799999999814</v>
      </c>
      <c r="I33" s="228">
        <f t="shared" si="15"/>
        <v>2.2103794871794823E-2</v>
      </c>
      <c r="J33" s="225">
        <f t="shared" ref="J33" si="16">F33-G33</f>
        <v>-69346.520000000019</v>
      </c>
      <c r="K33" s="247">
        <f t="shared" ref="K33" si="17">J33/G33</f>
        <v>-0.17781158974358979</v>
      </c>
      <c r="L33" s="290" t="b">
        <f t="shared" si="6"/>
        <v>1</v>
      </c>
      <c r="M33" s="290"/>
      <c r="N33" s="221"/>
      <c r="O33" s="222"/>
      <c r="P33" s="222"/>
      <c r="Q33" s="220"/>
      <c r="R33" s="220"/>
      <c r="S33" s="220"/>
      <c r="T33" s="220"/>
    </row>
    <row r="34" spans="1:20" ht="20.100000000000001" customHeight="1" x14ac:dyDescent="0.25">
      <c r="B34" s="224">
        <v>42278</v>
      </c>
      <c r="C34" s="272">
        <v>1923.82</v>
      </c>
      <c r="D34" s="273">
        <f t="shared" si="3"/>
        <v>1.9739274907162718E-3</v>
      </c>
      <c r="E34" s="273">
        <f t="shared" si="4"/>
        <v>-8.4958429253629175E-2</v>
      </c>
      <c r="F34" s="225">
        <v>321963.56</v>
      </c>
      <c r="G34" s="226">
        <v>390000</v>
      </c>
      <c r="H34" s="226">
        <f t="shared" ref="H34" si="18">F34-F33-G34+G33</f>
        <v>1310.0800000000163</v>
      </c>
      <c r="I34" s="228">
        <f t="shared" ref="I34" si="19">H34/G33</f>
        <v>3.3591794871795288E-3</v>
      </c>
      <c r="J34" s="225">
        <f t="shared" ref="J34" si="20">F34-G34</f>
        <v>-68036.44</v>
      </c>
      <c r="K34" s="247">
        <f t="shared" ref="K34" si="21">J34/G34</f>
        <v>-0.17445241025641026</v>
      </c>
      <c r="L34" s="290" t="b">
        <f t="shared" si="6"/>
        <v>1</v>
      </c>
      <c r="M34" s="290"/>
    </row>
    <row r="35" spans="1:20" ht="20.100000000000001" customHeight="1" x14ac:dyDescent="0.25">
      <c r="B35" s="224">
        <v>42279</v>
      </c>
      <c r="C35" s="272">
        <v>1951.36</v>
      </c>
      <c r="D35" s="273">
        <f t="shared" si="3"/>
        <v>1.4315268580220584E-2</v>
      </c>
      <c r="E35" s="273">
        <f t="shared" si="4"/>
        <v>-7.1859363406327953E-2</v>
      </c>
      <c r="F35" s="225">
        <v>336327.01</v>
      </c>
      <c r="G35" s="226">
        <v>390000</v>
      </c>
      <c r="H35" s="226">
        <f t="shared" ref="H35" si="22">F35-F34-G35+G34</f>
        <v>14363.450000000012</v>
      </c>
      <c r="I35" s="228">
        <f t="shared" ref="I35" si="23">H35/G34</f>
        <v>3.6829358974359003E-2</v>
      </c>
      <c r="J35" s="225">
        <f t="shared" ref="J35" si="24">F35-G35</f>
        <v>-53672.989999999991</v>
      </c>
      <c r="K35" s="247">
        <f t="shared" ref="K35" si="25">J35/G35</f>
        <v>-0.13762305128205127</v>
      </c>
      <c r="L35" s="290" t="b">
        <f t="shared" si="6"/>
        <v>1</v>
      </c>
      <c r="M35" s="290"/>
    </row>
    <row r="36" spans="1:20" ht="20.100000000000001" customHeight="1" x14ac:dyDescent="0.25">
      <c r="B36" s="229">
        <v>42282</v>
      </c>
      <c r="C36" s="274">
        <v>1987.05</v>
      </c>
      <c r="D36" s="275">
        <f t="shared" si="3"/>
        <v>1.8289808133814395E-2</v>
      </c>
      <c r="E36" s="275">
        <f t="shared" si="4"/>
        <v>-5.4883849241833343E-2</v>
      </c>
      <c r="F36" s="232">
        <v>348049.53</v>
      </c>
      <c r="G36" s="230">
        <v>390000</v>
      </c>
      <c r="H36" s="230">
        <f t="shared" ref="H36" si="26">F36-F35-G36+G35</f>
        <v>11722.520000000019</v>
      </c>
      <c r="I36" s="231">
        <f t="shared" ref="I36" si="27">H36/G35</f>
        <v>3.0057743589743637E-2</v>
      </c>
      <c r="J36" s="232">
        <f t="shared" ref="J36" si="28">F36-G36</f>
        <v>-41950.469999999972</v>
      </c>
      <c r="K36" s="248">
        <f t="shared" ref="K36" si="29">J36/G36</f>
        <v>-0.10756530769230763</v>
      </c>
      <c r="L36" s="290" t="b">
        <f t="shared" si="6"/>
        <v>1</v>
      </c>
      <c r="M36" s="290"/>
    </row>
    <row r="37" spans="1:20" ht="20.100000000000001" customHeight="1" x14ac:dyDescent="0.25">
      <c r="B37" s="229">
        <v>42283</v>
      </c>
      <c r="C37" s="274">
        <v>1979.92</v>
      </c>
      <c r="D37" s="275">
        <f t="shared" si="3"/>
        <v>-3.5882338139452364E-3</v>
      </c>
      <c r="E37" s="275">
        <f t="shared" si="4"/>
        <v>-5.8275146972089562E-2</v>
      </c>
      <c r="F37" s="232">
        <v>349442.62</v>
      </c>
      <c r="G37" s="230">
        <v>390000</v>
      </c>
      <c r="H37" s="230">
        <f t="shared" ref="H37" si="30">F37-F36-G37+G36</f>
        <v>1393.0899999999674</v>
      </c>
      <c r="I37" s="231">
        <f t="shared" ref="I37" si="31">H37/G36</f>
        <v>3.5720256410255577E-3</v>
      </c>
      <c r="J37" s="232">
        <f t="shared" ref="J37" si="32">F37-G37</f>
        <v>-40557.380000000005</v>
      </c>
      <c r="K37" s="248">
        <f t="shared" ref="K37" si="33">J37/G37</f>
        <v>-0.10399328205128207</v>
      </c>
      <c r="L37" s="290" t="b">
        <f t="shared" si="6"/>
        <v>1</v>
      </c>
      <c r="M37" s="290"/>
    </row>
    <row r="38" spans="1:20" ht="20.100000000000001" customHeight="1" x14ac:dyDescent="0.25">
      <c r="B38" s="229">
        <v>42284</v>
      </c>
      <c r="C38" s="274">
        <v>1995.83</v>
      </c>
      <c r="D38" s="275">
        <f t="shared" si="3"/>
        <v>8.0356782092205013E-3</v>
      </c>
      <c r="E38" s="275">
        <f t="shared" si="4"/>
        <v>-5.0707749091531806E-2</v>
      </c>
      <c r="F38" s="232">
        <v>351672.29</v>
      </c>
      <c r="G38" s="230">
        <v>390000</v>
      </c>
      <c r="H38" s="230">
        <f t="shared" ref="H38" si="34">F38-F37-G38+G37</f>
        <v>2229.6699999999837</v>
      </c>
      <c r="I38" s="231">
        <f t="shared" ref="I38" si="35">H38/G37</f>
        <v>5.7171025641025225E-3</v>
      </c>
      <c r="J38" s="232">
        <f t="shared" ref="J38" si="36">F38-G38</f>
        <v>-38327.710000000021</v>
      </c>
      <c r="K38" s="248">
        <f t="shared" ref="K38" si="37">J38/G38</f>
        <v>-9.8276179487179538E-2</v>
      </c>
      <c r="L38" s="290" t="b">
        <f t="shared" si="6"/>
        <v>0</v>
      </c>
      <c r="M38" s="290"/>
    </row>
    <row r="39" spans="1:20" ht="20.100000000000001" customHeight="1" x14ac:dyDescent="0.25">
      <c r="B39" s="229">
        <v>42285</v>
      </c>
      <c r="C39" s="274">
        <v>2013.43</v>
      </c>
      <c r="D39" s="275">
        <f t="shared" si="3"/>
        <v>8.8183863355096054E-3</v>
      </c>
      <c r="E39" s="275">
        <f t="shared" si="4"/>
        <v>-4.2336523277715414E-2</v>
      </c>
      <c r="F39" s="232">
        <v>354527.57</v>
      </c>
      <c r="G39" s="230">
        <v>390000</v>
      </c>
      <c r="H39" s="230">
        <f t="shared" ref="H39" si="38">F39-F38-G39+G38</f>
        <v>2855.2800000000279</v>
      </c>
      <c r="I39" s="231">
        <f t="shared" ref="I39" si="39">H39/G38</f>
        <v>7.3212307692308411E-3</v>
      </c>
      <c r="J39" s="232">
        <f t="shared" ref="J39:J40" si="40">F39-G39</f>
        <v>-35472.429999999993</v>
      </c>
      <c r="K39" s="248">
        <f t="shared" ref="K39:K40" si="41">J39/G39</f>
        <v>-9.0954948717948694E-2</v>
      </c>
      <c r="L39" s="290" t="b">
        <f t="shared" si="6"/>
        <v>0</v>
      </c>
      <c r="M39" s="290"/>
    </row>
    <row r="40" spans="1:20" ht="20.100000000000001" customHeight="1" x14ac:dyDescent="0.25">
      <c r="B40" s="229">
        <v>42286</v>
      </c>
      <c r="C40" s="274">
        <v>2014.89</v>
      </c>
      <c r="D40" s="275">
        <f t="shared" si="3"/>
        <v>7.2513074703368691E-4</v>
      </c>
      <c r="E40" s="275">
        <f t="shared" si="4"/>
        <v>-4.1642092045432906E-2</v>
      </c>
      <c r="F40" s="232">
        <v>351691.92</v>
      </c>
      <c r="G40" s="230">
        <v>390000</v>
      </c>
      <c r="H40" s="230">
        <f t="shared" ref="H40" si="42">F40-F39-G40+G39</f>
        <v>-2835.6500000000233</v>
      </c>
      <c r="I40" s="231">
        <f t="shared" ref="I40" si="43">H40/G39</f>
        <v>-7.2708974358974953E-3</v>
      </c>
      <c r="J40" s="235">
        <f t="shared" si="40"/>
        <v>-38308.080000000016</v>
      </c>
      <c r="K40" s="248">
        <f t="shared" si="41"/>
        <v>-9.8225846153846191E-2</v>
      </c>
      <c r="L40" s="290" t="b">
        <f t="shared" si="6"/>
        <v>0</v>
      </c>
      <c r="M40" s="290"/>
    </row>
    <row r="41" spans="1:20" ht="20.100000000000001" customHeight="1" x14ac:dyDescent="0.25">
      <c r="B41" s="224">
        <v>42289</v>
      </c>
      <c r="C41" s="270">
        <v>2017.46</v>
      </c>
      <c r="D41" s="273">
        <f>(C41-C40)/C40</f>
        <v>1.2755038736605652E-3</v>
      </c>
      <c r="E41" s="271">
        <f t="shared" si="4"/>
        <v>-4.0419702821483619E-2</v>
      </c>
      <c r="F41" s="225">
        <v>348866.78</v>
      </c>
      <c r="G41" s="226">
        <v>390000</v>
      </c>
      <c r="H41" s="226">
        <f t="shared" ref="H41" si="44">F41-F40-G41+G40</f>
        <v>-2825.1399999999558</v>
      </c>
      <c r="I41" s="228">
        <f t="shared" ref="I41" si="45">H41/G40</f>
        <v>-7.2439487179486043E-3</v>
      </c>
      <c r="J41" s="237">
        <f t="shared" ref="J41" si="46">F41-G41</f>
        <v>-41133.219999999972</v>
      </c>
      <c r="K41" s="247">
        <f t="shared" ref="K41" si="47">J41/G41</f>
        <v>-0.10546979487179479</v>
      </c>
      <c r="L41" s="290" t="b">
        <f t="shared" si="6"/>
        <v>0</v>
      </c>
      <c r="M41" s="290"/>
    </row>
    <row r="42" spans="1:20" ht="20.100000000000001" customHeight="1" x14ac:dyDescent="0.25">
      <c r="B42" s="224">
        <v>42290</v>
      </c>
      <c r="C42" s="270">
        <v>2003.69</v>
      </c>
      <c r="D42" s="273">
        <f t="shared" ref="D42:D43" si="48">(C42-C41)/C41</f>
        <v>-6.8254141346048899E-3</v>
      </c>
      <c r="E42" s="271">
        <f t="shared" si="4"/>
        <v>-4.6969235745134223E-2</v>
      </c>
      <c r="F42" s="225">
        <v>347508.59</v>
      </c>
      <c r="G42" s="226">
        <v>390000</v>
      </c>
      <c r="H42" s="226">
        <f t="shared" ref="H42" si="49">F42-F41-G42+G41</f>
        <v>-1358.1900000000023</v>
      </c>
      <c r="I42" s="228">
        <f t="shared" ref="I42" si="50">H42/G41</f>
        <v>-3.4825384615384675E-3</v>
      </c>
      <c r="J42" s="237">
        <f t="shared" ref="J42:J44" si="51">F42-G42</f>
        <v>-42491.409999999974</v>
      </c>
      <c r="K42" s="247">
        <f t="shared" ref="K42" si="52">J42/G42</f>
        <v>-0.10895233333333326</v>
      </c>
      <c r="L42" s="290" t="b">
        <f t="shared" si="6"/>
        <v>1</v>
      </c>
      <c r="M42" s="290"/>
    </row>
    <row r="43" spans="1:20" ht="20.100000000000001" customHeight="1" x14ac:dyDescent="0.25">
      <c r="B43" s="224">
        <v>42291</v>
      </c>
      <c r="C43" s="276">
        <v>1994.24</v>
      </c>
      <c r="D43" s="273">
        <f t="shared" si="48"/>
        <v>-4.7162984293977837E-3</v>
      </c>
      <c r="E43" s="271">
        <f t="shared" si="4"/>
        <v>-5.1464013241757214E-2</v>
      </c>
      <c r="F43" s="225">
        <v>350349.65</v>
      </c>
      <c r="G43" s="226">
        <v>390000</v>
      </c>
      <c r="H43" s="226">
        <f t="shared" ref="H43" si="53">F43-F42-G43+G42</f>
        <v>2841.0599999999977</v>
      </c>
      <c r="I43" s="228">
        <f t="shared" ref="I43" si="54">H43/G42</f>
        <v>7.2847692307692249E-3</v>
      </c>
      <c r="J43" s="237">
        <f t="shared" si="51"/>
        <v>-39650.349999999977</v>
      </c>
      <c r="K43" s="247">
        <f t="shared" ref="K43:K44" si="55">J43/G43</f>
        <v>-0.10166756410256404</v>
      </c>
      <c r="L43" s="290" t="b">
        <f t="shared" si="6"/>
        <v>1</v>
      </c>
      <c r="M43" s="290"/>
    </row>
    <row r="44" spans="1:20" ht="20.100000000000001" customHeight="1" x14ac:dyDescent="0.25">
      <c r="B44" s="224">
        <v>42292</v>
      </c>
      <c r="C44" s="276">
        <v>2023.86</v>
      </c>
      <c r="D44" s="273">
        <f t="shared" ref="D44" si="56">(C44-C43)/C43</f>
        <v>1.4852775994865158E-2</v>
      </c>
      <c r="E44" s="271">
        <f t="shared" ref="E44" si="57">(C44-$C$2)/$C$2</f>
        <v>-3.7375620707368655E-2</v>
      </c>
      <c r="F44" s="225">
        <v>353686.58</v>
      </c>
      <c r="G44" s="226">
        <v>390000</v>
      </c>
      <c r="H44" s="226">
        <f t="shared" ref="H44" si="58">F44-F43-G44+G43</f>
        <v>3336.929999999993</v>
      </c>
      <c r="I44" s="228">
        <f t="shared" ref="I44" si="59">H44/G43</f>
        <v>8.5562307692307518E-3</v>
      </c>
      <c r="J44" s="236">
        <f t="shared" si="51"/>
        <v>-36313.419999999984</v>
      </c>
      <c r="K44" s="247">
        <f t="shared" si="55"/>
        <v>-9.3111333333333296E-2</v>
      </c>
      <c r="L44" s="290" t="b">
        <f t="shared" si="6"/>
        <v>0</v>
      </c>
      <c r="M44" s="290"/>
    </row>
    <row r="45" spans="1:20" ht="20.100000000000001" customHeight="1" x14ac:dyDescent="0.25">
      <c r="B45" s="224">
        <v>42293</v>
      </c>
      <c r="C45" s="276">
        <v>2033.11</v>
      </c>
      <c r="D45" s="273">
        <f t="shared" ref="D45:D53" si="60">(C45-C44)/C44</f>
        <v>4.5704742422894868E-3</v>
      </c>
      <c r="E45" s="271">
        <f t="shared" ref="E45:E53" si="61">(C45-$C$2)/$C$2</f>
        <v>-3.2975970776811775E-2</v>
      </c>
      <c r="F45" s="225">
        <v>351968.34</v>
      </c>
      <c r="G45" s="226">
        <v>390000</v>
      </c>
      <c r="H45" s="226">
        <f t="shared" ref="H45" si="62">F45-F44-G45+G44</f>
        <v>-1718.2399999999907</v>
      </c>
      <c r="I45" s="228">
        <f t="shared" ref="I45" si="63">H45/G44</f>
        <v>-4.4057435897435658E-3</v>
      </c>
      <c r="J45" s="236">
        <f t="shared" ref="J45" si="64">F45-G45</f>
        <v>-38031.659999999974</v>
      </c>
      <c r="K45" s="247">
        <f t="shared" ref="K45" si="65">J45/G45</f>
        <v>-9.7517076923076859E-2</v>
      </c>
      <c r="L45" s="290" t="b">
        <f t="shared" si="6"/>
        <v>0</v>
      </c>
      <c r="M45" s="290"/>
    </row>
    <row r="46" spans="1:20" ht="20.100000000000001" customHeight="1" x14ac:dyDescent="0.2">
      <c r="B46" s="245">
        <v>42296</v>
      </c>
      <c r="C46" s="277">
        <v>2033.66</v>
      </c>
      <c r="D46" s="275">
        <f t="shared" si="60"/>
        <v>2.7052151629778119E-4</v>
      </c>
      <c r="E46" s="278">
        <f t="shared" si="61"/>
        <v>-3.2714369970129928E-2</v>
      </c>
      <c r="F46" s="232">
        <v>353616.79</v>
      </c>
      <c r="G46" s="230">
        <v>390000</v>
      </c>
      <c r="H46" s="230">
        <f t="shared" ref="H46" si="66">F46-F45-G46+G45</f>
        <v>1648.4499999999534</v>
      </c>
      <c r="I46" s="231">
        <f t="shared" ref="I46" si="67">H46/G45</f>
        <v>4.2267948717947526E-3</v>
      </c>
      <c r="J46" s="246">
        <f t="shared" ref="J46" si="68">F46-G46</f>
        <v>-36383.210000000021</v>
      </c>
      <c r="K46" s="248">
        <f t="shared" ref="K46" si="69">J46/G46</f>
        <v>-9.3290282051282106E-2</v>
      </c>
      <c r="L46" s="290" t="b">
        <f t="shared" si="6"/>
        <v>1</v>
      </c>
      <c r="M46" s="290"/>
    </row>
    <row r="47" spans="1:20" ht="20.100000000000001" customHeight="1" x14ac:dyDescent="0.2">
      <c r="B47" s="245">
        <v>42297</v>
      </c>
      <c r="C47" s="277">
        <v>2030.77</v>
      </c>
      <c r="D47" s="275">
        <f t="shared" si="60"/>
        <v>-1.4210831702448296E-3</v>
      </c>
      <c r="E47" s="278">
        <f t="shared" si="61"/>
        <v>-3.4088963299785044E-2</v>
      </c>
      <c r="F47" s="232">
        <v>352193</v>
      </c>
      <c r="G47" s="230">
        <v>395000</v>
      </c>
      <c r="H47" s="230">
        <f t="shared" ref="H47" si="70">F47-F46-G47+G46</f>
        <v>-6423.789999999979</v>
      </c>
      <c r="I47" s="231">
        <f t="shared" ref="I47" si="71">H47/G46</f>
        <v>-1.6471256410256357E-2</v>
      </c>
      <c r="J47" s="246">
        <f t="shared" ref="J47" si="72">F47-G47</f>
        <v>-42807</v>
      </c>
      <c r="K47" s="248">
        <f t="shared" ref="K47" si="73">J47/G47</f>
        <v>-0.10837215189873417</v>
      </c>
      <c r="L47" s="290" t="b">
        <f t="shared" si="6"/>
        <v>0</v>
      </c>
      <c r="M47" s="290"/>
    </row>
    <row r="48" spans="1:20" ht="20.100000000000001" customHeight="1" x14ac:dyDescent="0.2">
      <c r="B48" s="245">
        <v>42298</v>
      </c>
      <c r="C48" s="277">
        <v>2018.94</v>
      </c>
      <c r="D48" s="275">
        <f t="shared" si="60"/>
        <v>-5.8253765812967141E-3</v>
      </c>
      <c r="E48" s="278">
        <f t="shared" si="61"/>
        <v>-3.9715758832594511E-2</v>
      </c>
      <c r="F48" s="232">
        <v>350311.35</v>
      </c>
      <c r="G48" s="230">
        <v>400000</v>
      </c>
      <c r="H48" s="230">
        <f t="shared" ref="H48" si="74">F48-F47-G48+G47</f>
        <v>-6881.6500000000233</v>
      </c>
      <c r="I48" s="231">
        <f t="shared" ref="I48" si="75">H48/G47</f>
        <v>-1.7421898734177273E-2</v>
      </c>
      <c r="J48" s="246">
        <f t="shared" ref="J48" si="76">F48-G48</f>
        <v>-49688.650000000023</v>
      </c>
      <c r="K48" s="248">
        <f t="shared" ref="K48" si="77">J48/G48</f>
        <v>-0.12422162500000006</v>
      </c>
      <c r="L48" s="290" t="b">
        <f t="shared" si="6"/>
        <v>0</v>
      </c>
      <c r="M48" s="290"/>
    </row>
    <row r="49" spans="2:14" ht="20.100000000000001" customHeight="1" x14ac:dyDescent="0.2">
      <c r="B49" s="245">
        <v>42299</v>
      </c>
      <c r="C49" s="277">
        <v>2052.5100000000002</v>
      </c>
      <c r="D49" s="275">
        <f t="shared" si="60"/>
        <v>1.6627537222502979E-2</v>
      </c>
      <c r="E49" s="278">
        <f t="shared" si="61"/>
        <v>-2.3748596868400446E-2</v>
      </c>
      <c r="F49" s="232">
        <v>353557.89</v>
      </c>
      <c r="G49" s="230">
        <v>400000</v>
      </c>
      <c r="H49" s="230">
        <f t="shared" ref="H49" si="78">F49-F48-G49+G48</f>
        <v>3246.5400000000373</v>
      </c>
      <c r="I49" s="231">
        <f t="shared" ref="I49" si="79">H49/G48</f>
        <v>8.1163500000000933E-3</v>
      </c>
      <c r="J49" s="246">
        <f t="shared" ref="J49" si="80">F49-G49</f>
        <v>-46442.109999999986</v>
      </c>
      <c r="K49" s="248">
        <f t="shared" ref="K49" si="81">J49/G49</f>
        <v>-0.11610527499999997</v>
      </c>
      <c r="L49" s="290" t="b">
        <f t="shared" si="6"/>
        <v>0</v>
      </c>
      <c r="M49" s="290"/>
    </row>
    <row r="50" spans="2:14" ht="20.100000000000001" customHeight="1" x14ac:dyDescent="0.2">
      <c r="B50" s="245">
        <v>42300</v>
      </c>
      <c r="C50" s="277">
        <v>2075.15</v>
      </c>
      <c r="D50" s="275">
        <f t="shared" si="60"/>
        <v>1.103039692863853E-2</v>
      </c>
      <c r="E50" s="278">
        <f t="shared" si="61"/>
        <v>-1.2980156389718596E-2</v>
      </c>
      <c r="F50" s="232">
        <v>354948.58</v>
      </c>
      <c r="G50" s="230">
        <v>400000</v>
      </c>
      <c r="H50" s="230">
        <f t="shared" ref="H50:H55" si="82">F50-F49-G50+G49</f>
        <v>1390.6900000000023</v>
      </c>
      <c r="I50" s="231">
        <f t="shared" ref="I50" si="83">H50/G49</f>
        <v>3.476725000000006E-3</v>
      </c>
      <c r="J50" s="246">
        <f t="shared" ref="J50:J51" si="84">F50-G50</f>
        <v>-45051.419999999984</v>
      </c>
      <c r="K50" s="248">
        <f t="shared" ref="K50:K51" si="85">J50/G50</f>
        <v>-0.11262854999999997</v>
      </c>
      <c r="L50" s="290" t="b">
        <f t="shared" si="6"/>
        <v>0</v>
      </c>
      <c r="M50" s="290"/>
    </row>
    <row r="51" spans="2:14" ht="20.100000000000001" customHeight="1" x14ac:dyDescent="0.25">
      <c r="B51" s="224">
        <v>42303</v>
      </c>
      <c r="C51" s="270">
        <v>2071.1799999999998</v>
      </c>
      <c r="D51" s="273">
        <f t="shared" si="60"/>
        <v>-1.9131147145990672E-3</v>
      </c>
      <c r="E51" s="271">
        <f t="shared" si="61"/>
        <v>-1.4868438576130695E-2</v>
      </c>
      <c r="F51" s="225">
        <v>346950.72</v>
      </c>
      <c r="G51" s="226">
        <v>400000</v>
      </c>
      <c r="H51" s="226">
        <f t="shared" si="82"/>
        <v>-7997.8600000000442</v>
      </c>
      <c r="I51" s="228">
        <f t="shared" ref="I51" si="86">H51/G50</f>
        <v>-1.999465000000011E-2</v>
      </c>
      <c r="J51" s="237">
        <f t="shared" si="84"/>
        <v>-53049.280000000028</v>
      </c>
      <c r="K51" s="247">
        <f t="shared" si="85"/>
        <v>-0.13262320000000008</v>
      </c>
      <c r="L51" s="290" t="b">
        <f t="shared" si="6"/>
        <v>0</v>
      </c>
      <c r="M51" s="290"/>
    </row>
    <row r="52" spans="2:14" ht="20.100000000000001" customHeight="1" x14ac:dyDescent="0.25">
      <c r="B52" s="224">
        <v>42304</v>
      </c>
      <c r="C52" s="270">
        <v>2065.89</v>
      </c>
      <c r="D52" s="273">
        <f t="shared" si="60"/>
        <v>-2.5540995953997063E-3</v>
      </c>
      <c r="E52" s="271">
        <f t="shared" si="61"/>
        <v>-1.7384562698578881E-2</v>
      </c>
      <c r="F52" s="225">
        <v>345588.46</v>
      </c>
      <c r="G52" s="226">
        <v>400000</v>
      </c>
      <c r="H52" s="226">
        <f t="shared" si="82"/>
        <v>-1362.2599999999511</v>
      </c>
      <c r="I52" s="228">
        <f t="shared" ref="I52" si="87">H52/G51</f>
        <v>-3.4056499999998778E-3</v>
      </c>
      <c r="J52" s="237">
        <f t="shared" ref="J52" si="88">F52-G52</f>
        <v>-54411.539999999979</v>
      </c>
      <c r="K52" s="247">
        <f t="shared" ref="K52" si="89">J52/G52</f>
        <v>-0.13602884999999995</v>
      </c>
      <c r="L52" s="290" t="b">
        <f t="shared" si="6"/>
        <v>0</v>
      </c>
      <c r="M52" s="290"/>
    </row>
    <row r="53" spans="2:14" ht="20.100000000000001" customHeight="1" x14ac:dyDescent="0.25">
      <c r="B53" s="224">
        <v>42305</v>
      </c>
      <c r="C53" s="276">
        <v>2090.31</v>
      </c>
      <c r="D53" s="273">
        <f t="shared" si="60"/>
        <v>1.1820571279206576E-2</v>
      </c>
      <c r="E53" s="271">
        <f t="shared" si="61"/>
        <v>-5.7694868819086909E-3</v>
      </c>
      <c r="F53" s="225">
        <v>353348</v>
      </c>
      <c r="G53" s="226">
        <v>400000</v>
      </c>
      <c r="H53" s="226">
        <f t="shared" si="82"/>
        <v>7759.539999999979</v>
      </c>
      <c r="I53" s="228">
        <f t="shared" ref="I53" si="90">H53/G52</f>
        <v>1.9398849999999947E-2</v>
      </c>
      <c r="J53" s="236">
        <f t="shared" ref="J53:J54" si="91">F53-G53</f>
        <v>-46652</v>
      </c>
      <c r="K53" s="247">
        <f t="shared" ref="K53:K54" si="92">J53/G53</f>
        <v>-0.11663</v>
      </c>
      <c r="L53" s="290" t="b">
        <f t="shared" si="6"/>
        <v>1</v>
      </c>
      <c r="M53" s="290"/>
    </row>
    <row r="54" spans="2:14" ht="20.100000000000001" customHeight="1" x14ac:dyDescent="0.25">
      <c r="B54" s="224">
        <v>42306</v>
      </c>
      <c r="C54" s="276">
        <v>2089.41</v>
      </c>
      <c r="D54" s="273">
        <f t="shared" ref="D54" si="93">(C54-C53)/C53</f>
        <v>-4.3055814687777935E-4</v>
      </c>
      <c r="E54" s="271">
        <f t="shared" ref="E54" si="94">(C54-$C$2)/$C$2</f>
        <v>-6.1975609292061603E-3</v>
      </c>
      <c r="F54" s="225">
        <v>349127.55</v>
      </c>
      <c r="G54" s="226">
        <v>400000</v>
      </c>
      <c r="H54" s="226">
        <f t="shared" si="82"/>
        <v>-4220.4500000000116</v>
      </c>
      <c r="I54" s="228">
        <f t="shared" ref="I54" si="95">H54/G53</f>
        <v>-1.0551125000000029E-2</v>
      </c>
      <c r="J54" s="236">
        <f t="shared" si="91"/>
        <v>-50872.450000000012</v>
      </c>
      <c r="K54" s="247">
        <f t="shared" si="92"/>
        <v>-0.12718112500000003</v>
      </c>
      <c r="L54" s="290" t="b">
        <f t="shared" si="6"/>
        <v>0</v>
      </c>
      <c r="M54" s="290"/>
    </row>
    <row r="55" spans="2:14" ht="20.100000000000001" customHeight="1" x14ac:dyDescent="0.25">
      <c r="B55" s="224">
        <v>42307</v>
      </c>
      <c r="C55" s="276">
        <v>2079.36</v>
      </c>
      <c r="D55" s="273">
        <f t="shared" ref="D55" si="96">(C55-C54)/C54</f>
        <v>-4.8099702786909837E-3</v>
      </c>
      <c r="E55" s="271">
        <f t="shared" ref="E55" si="97">(C55-$C$2)/$C$2</f>
        <v>-1.0977721124027286E-2</v>
      </c>
      <c r="F55" s="225">
        <v>351138.5</v>
      </c>
      <c r="G55" s="226">
        <v>400000</v>
      </c>
      <c r="H55" s="226">
        <f t="shared" si="82"/>
        <v>2010.9500000000116</v>
      </c>
      <c r="I55" s="228">
        <f t="shared" ref="I55" si="98">H55/G54</f>
        <v>5.0273750000000292E-3</v>
      </c>
      <c r="J55" s="236">
        <f t="shared" ref="J55" si="99">F55-G55</f>
        <v>-48861.5</v>
      </c>
      <c r="K55" s="247">
        <f t="shared" ref="K55" si="100">J55/G55</f>
        <v>-0.12215375000000001</v>
      </c>
      <c r="L55" s="290" t="b">
        <f t="shared" si="6"/>
        <v>1</v>
      </c>
      <c r="M55" s="290"/>
    </row>
    <row r="56" spans="2:14" ht="20.100000000000001" customHeight="1" x14ac:dyDescent="0.25">
      <c r="B56" s="229">
        <v>42310</v>
      </c>
      <c r="C56" s="281">
        <v>2104.0500000000002</v>
      </c>
      <c r="D56" s="275">
        <f t="shared" ref="D56:D62" si="101">(C56-C55)/C55</f>
        <v>1.187384579870732E-2</v>
      </c>
      <c r="E56" s="282">
        <f t="shared" ref="E56:E62" si="102">(C56-$C$2)/$C$2</f>
        <v>7.6577690683212233E-4</v>
      </c>
      <c r="F56" s="232">
        <v>356948.81</v>
      </c>
      <c r="G56" s="230">
        <v>400000</v>
      </c>
      <c r="H56" s="230">
        <f t="shared" ref="H56" si="103">F56-F55-G56+G55</f>
        <v>5810.3099999999977</v>
      </c>
      <c r="I56" s="231">
        <f t="shared" ref="I56" si="104">H56/G55</f>
        <v>1.4525774999999994E-2</v>
      </c>
      <c r="J56" s="246">
        <f t="shared" ref="J56" si="105">F56-G56</f>
        <v>-43051.19</v>
      </c>
      <c r="K56" s="248">
        <f t="shared" ref="K56" si="106">J56/G56</f>
        <v>-0.107627975</v>
      </c>
      <c r="L56" s="290" t="b">
        <f t="shared" si="6"/>
        <v>1</v>
      </c>
      <c r="M56" s="290"/>
    </row>
    <row r="57" spans="2:14" ht="20.100000000000001" customHeight="1" x14ac:dyDescent="0.25">
      <c r="B57" s="229">
        <v>42311</v>
      </c>
      <c r="C57" s="281">
        <v>2109.79</v>
      </c>
      <c r="D57" s="275">
        <f t="shared" si="101"/>
        <v>2.7280720515195844E-3</v>
      </c>
      <c r="E57" s="282">
        <f t="shared" si="102"/>
        <v>3.4959380529289343E-3</v>
      </c>
      <c r="F57" s="232">
        <v>362269.44</v>
      </c>
      <c r="G57" s="230">
        <v>400000</v>
      </c>
      <c r="H57" s="230">
        <f t="shared" ref="H57" si="107">F57-F56-G57+G56</f>
        <v>5320.6300000000047</v>
      </c>
      <c r="I57" s="231">
        <f t="shared" ref="I57" si="108">H57/G56</f>
        <v>1.3301575000000012E-2</v>
      </c>
      <c r="J57" s="246">
        <f t="shared" ref="J57" si="109">F57-G57</f>
        <v>-37730.559999999998</v>
      </c>
      <c r="K57" s="248">
        <f t="shared" ref="K57" si="110">J57/G57</f>
        <v>-9.4326399999999991E-2</v>
      </c>
      <c r="L57" s="290" t="b">
        <f t="shared" si="6"/>
        <v>1</v>
      </c>
      <c r="M57" s="290"/>
    </row>
    <row r="58" spans="2:14" ht="20.100000000000001" customHeight="1" x14ac:dyDescent="0.25">
      <c r="B58" s="229">
        <v>42312</v>
      </c>
      <c r="C58" s="281">
        <v>2102.31</v>
      </c>
      <c r="D58" s="275">
        <f t="shared" si="101"/>
        <v>-3.5453765540646312E-3</v>
      </c>
      <c r="E58" s="282">
        <f t="shared" si="102"/>
        <v>-6.1832917943013417E-5</v>
      </c>
      <c r="F58" s="232">
        <v>361654.42</v>
      </c>
      <c r="G58" s="230">
        <v>400000</v>
      </c>
      <c r="H58" s="230">
        <f t="shared" ref="H58" si="111">F58-F57-G58+G57</f>
        <v>-615.02000000001863</v>
      </c>
      <c r="I58" s="231">
        <f t="shared" ref="I58" si="112">H58/G57</f>
        <v>-1.5375500000000466E-3</v>
      </c>
      <c r="J58" s="246">
        <f t="shared" ref="J58" si="113">F58-G58</f>
        <v>-38345.580000000016</v>
      </c>
      <c r="K58" s="248">
        <f t="shared" ref="K58" si="114">J58/G58</f>
        <v>-9.5863950000000045E-2</v>
      </c>
      <c r="L58" s="290" t="b">
        <f t="shared" si="6"/>
        <v>1</v>
      </c>
      <c r="M58" s="290"/>
    </row>
    <row r="59" spans="2:14" ht="20.100000000000001" customHeight="1" x14ac:dyDescent="0.25">
      <c r="B59" s="229">
        <v>42313</v>
      </c>
      <c r="C59" s="281">
        <v>2099.9299999999998</v>
      </c>
      <c r="D59" s="275">
        <f t="shared" si="101"/>
        <v>-1.1320880364932427E-3</v>
      </c>
      <c r="E59" s="282">
        <f t="shared" si="102"/>
        <v>-1.1938509541295915E-3</v>
      </c>
      <c r="F59" s="232">
        <v>351667.44</v>
      </c>
      <c r="G59" s="230">
        <v>400000</v>
      </c>
      <c r="H59" s="230">
        <f t="shared" ref="H59" si="115">F59-F58-G59+G58</f>
        <v>-9986.9799999999814</v>
      </c>
      <c r="I59" s="231">
        <f t="shared" ref="I59" si="116">H59/G58</f>
        <v>-2.4967449999999954E-2</v>
      </c>
      <c r="J59" s="246">
        <f t="shared" ref="J59:J60" si="117">F59-G59</f>
        <v>-48332.56</v>
      </c>
      <c r="K59" s="248">
        <f t="shared" ref="K59" si="118">J59/G59</f>
        <v>-0.12083139999999999</v>
      </c>
      <c r="L59" s="290" t="b">
        <f t="shared" ref="L59" si="119">I59&gt;D59</f>
        <v>0</v>
      </c>
      <c r="M59" s="290"/>
    </row>
    <row r="60" spans="2:14" ht="20.100000000000001" customHeight="1" x14ac:dyDescent="0.25">
      <c r="B60" s="229">
        <v>42314</v>
      </c>
      <c r="C60" s="305">
        <v>2099.1999999999998</v>
      </c>
      <c r="D60" s="275">
        <f t="shared" si="101"/>
        <v>-3.4763063530689989E-4</v>
      </c>
      <c r="E60" s="282">
        <f t="shared" si="102"/>
        <v>-1.5410665702708455E-3</v>
      </c>
      <c r="F60" s="232">
        <v>351454.25</v>
      </c>
      <c r="G60" s="230">
        <v>400000</v>
      </c>
      <c r="H60" s="230">
        <f t="shared" ref="H60" si="120">F60-F59-G60+G59</f>
        <v>-213.19000000000233</v>
      </c>
      <c r="I60" s="231">
        <f t="shared" ref="I60" si="121">H60/G59</f>
        <v>-5.3297500000000584E-4</v>
      </c>
      <c r="J60" s="246">
        <f t="shared" si="117"/>
        <v>-48545.75</v>
      </c>
      <c r="K60" s="248">
        <f t="shared" ref="K60" si="122">J60/G60</f>
        <v>-0.121364375</v>
      </c>
      <c r="L60" s="290" t="b">
        <f t="shared" ref="L60:L62" si="123">I60&gt;D60</f>
        <v>0</v>
      </c>
      <c r="M60" s="290"/>
      <c r="N60" s="293"/>
    </row>
    <row r="61" spans="2:14" ht="20.100000000000001" customHeight="1" x14ac:dyDescent="0.25">
      <c r="B61" s="224">
        <v>42317</v>
      </c>
      <c r="C61" s="270">
        <v>2078.58</v>
      </c>
      <c r="D61" s="273">
        <f t="shared" si="101"/>
        <v>-9.8227896341462895E-3</v>
      </c>
      <c r="E61" s="271">
        <f t="shared" si="102"/>
        <v>-1.1348718631685149E-2</v>
      </c>
      <c r="F61" s="225">
        <v>347015.14</v>
      </c>
      <c r="G61" s="226">
        <v>400000</v>
      </c>
      <c r="H61" s="226">
        <f t="shared" ref="H61" si="124">F61-F60-G61+G60</f>
        <v>-4439.109999999986</v>
      </c>
      <c r="I61" s="228">
        <f t="shared" ref="I61" si="125">H61/G60</f>
        <v>-1.1097774999999964E-2</v>
      </c>
      <c r="J61" s="237">
        <f t="shared" ref="J61:J62" si="126">F61-G61</f>
        <v>-52984.859999999986</v>
      </c>
      <c r="K61" s="247">
        <f t="shared" ref="K61:K62" si="127">J61/G61</f>
        <v>-0.13246214999999997</v>
      </c>
      <c r="L61" s="290" t="b">
        <f t="shared" si="123"/>
        <v>0</v>
      </c>
    </row>
    <row r="62" spans="2:14" ht="20.100000000000001" customHeight="1" x14ac:dyDescent="0.25">
      <c r="B62" s="224">
        <v>42318</v>
      </c>
      <c r="C62" s="270">
        <v>2081.7199999999998</v>
      </c>
      <c r="D62" s="273">
        <f t="shared" si="101"/>
        <v>1.5106466914912454E-3</v>
      </c>
      <c r="E62" s="271">
        <f t="shared" si="102"/>
        <v>-9.8552158444475246E-3</v>
      </c>
      <c r="F62" s="225">
        <v>346488.34</v>
      </c>
      <c r="G62" s="226">
        <v>400000</v>
      </c>
      <c r="H62" s="226">
        <f t="shared" ref="H62" si="128">F62-F61-G62+G61</f>
        <v>-526.79999999998836</v>
      </c>
      <c r="I62" s="228">
        <f t="shared" ref="I62" si="129">H62/G61</f>
        <v>-1.316999999999971E-3</v>
      </c>
      <c r="J62" s="237">
        <f t="shared" si="126"/>
        <v>-53511.659999999974</v>
      </c>
      <c r="K62" s="247">
        <f t="shared" si="127"/>
        <v>-0.13377914999999993</v>
      </c>
      <c r="L62" s="290" t="b">
        <f t="shared" si="123"/>
        <v>0</v>
      </c>
    </row>
    <row r="63" spans="2:14" ht="20.100000000000001" customHeight="1" x14ac:dyDescent="0.25">
      <c r="B63" s="224">
        <v>42319</v>
      </c>
      <c r="C63" s="276"/>
      <c r="D63" s="273"/>
      <c r="E63" s="271"/>
      <c r="F63" s="225"/>
      <c r="G63" s="226">
        <v>400000</v>
      </c>
      <c r="H63" s="226"/>
      <c r="I63" s="228"/>
      <c r="J63" s="236"/>
      <c r="K63" s="247"/>
      <c r="L63" s="290"/>
    </row>
    <row r="64" spans="2:14" ht="20.100000000000001" customHeight="1" x14ac:dyDescent="0.25">
      <c r="B64" s="224">
        <v>42320</v>
      </c>
      <c r="C64" s="276"/>
      <c r="D64" s="273"/>
      <c r="E64" s="271"/>
      <c r="F64" s="225"/>
      <c r="G64" s="226">
        <v>400000</v>
      </c>
      <c r="H64" s="226"/>
      <c r="I64" s="228"/>
      <c r="J64" s="236"/>
      <c r="K64" s="247"/>
      <c r="L64" s="290"/>
    </row>
    <row r="65" spans="2:11" ht="20.100000000000001" customHeight="1" x14ac:dyDescent="0.25">
      <c r="B65" s="224">
        <v>42321</v>
      </c>
      <c r="C65" s="276"/>
      <c r="D65" s="273"/>
      <c r="E65" s="271"/>
      <c r="F65" s="225"/>
      <c r="G65" s="226">
        <v>400000</v>
      </c>
      <c r="H65" s="226"/>
      <c r="I65" s="228"/>
      <c r="J65" s="236"/>
      <c r="K65" s="247"/>
    </row>
  </sheetData>
  <pageMargins left="0.7" right="0.7" top="0.75" bottom="0.75" header="0.3" footer="0.3"/>
  <pageSetup orientation="portrait" horizontalDpi="1200" verticalDpi="1200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C00000"/>
  </sheetPr>
  <dimension ref="A1:Q170"/>
  <sheetViews>
    <sheetView workbookViewId="0">
      <pane ySplit="1" topLeftCell="A95" activePane="bottomLeft" state="frozen"/>
      <selection activeCell="E5" sqref="E5"/>
      <selection pane="bottomLeft" activeCell="E170" sqref="E170"/>
    </sheetView>
  </sheetViews>
  <sheetFormatPr defaultRowHeight="18" customHeight="1" outlineLevelRow="1" x14ac:dyDescent="0.25"/>
  <cols>
    <col min="1" max="1" width="9.5703125" style="27" bestFit="1" customWidth="1"/>
    <col min="2" max="2" width="11.28515625" style="34" customWidth="1"/>
    <col min="3" max="3" width="13.85546875" style="39" customWidth="1"/>
    <col min="4" max="4" width="12.5703125" style="34" customWidth="1"/>
    <col min="5" max="5" width="12.5703125" style="38" customWidth="1"/>
    <col min="6" max="6" width="13.7109375" style="34" customWidth="1"/>
    <col min="7" max="7" width="11.7109375" style="39" customWidth="1"/>
    <col min="8" max="8" width="12.42578125" style="34" customWidth="1"/>
    <col min="9" max="9" width="12.42578125" style="38" customWidth="1"/>
    <col min="10" max="10" width="9.28515625" style="39" bestFit="1" customWidth="1"/>
    <col min="11" max="11" width="9.28515625" style="38" bestFit="1" customWidth="1"/>
    <col min="12" max="12" width="11.42578125" style="39" bestFit="1" customWidth="1"/>
    <col min="13" max="13" width="9.28515625" style="39" bestFit="1" customWidth="1"/>
    <col min="14" max="14" width="9.5703125" style="34" bestFit="1" customWidth="1"/>
    <col min="15" max="17" width="9.140625" style="34"/>
    <col min="18" max="18" width="10.140625" style="34" bestFit="1" customWidth="1"/>
    <col min="19" max="16384" width="9.140625" style="34"/>
  </cols>
  <sheetData>
    <row r="1" spans="1:17" s="27" customFormat="1" ht="18" customHeight="1" x14ac:dyDescent="0.25">
      <c r="A1" s="27" t="s">
        <v>1</v>
      </c>
      <c r="B1" s="27" t="s">
        <v>2</v>
      </c>
      <c r="C1" s="37" t="s">
        <v>4</v>
      </c>
      <c r="D1" s="27" t="s">
        <v>5</v>
      </c>
      <c r="E1" s="27" t="s">
        <v>110</v>
      </c>
      <c r="F1" s="40" t="s">
        <v>60</v>
      </c>
      <c r="G1" s="27" t="s">
        <v>3</v>
      </c>
      <c r="H1" s="37" t="s">
        <v>6</v>
      </c>
      <c r="I1" s="27" t="s">
        <v>7</v>
      </c>
      <c r="J1" s="37" t="s">
        <v>111</v>
      </c>
      <c r="K1" s="40" t="s">
        <v>61</v>
      </c>
      <c r="L1" s="27" t="s">
        <v>80</v>
      </c>
      <c r="M1" s="40" t="s">
        <v>38</v>
      </c>
      <c r="N1" s="37" t="s">
        <v>59</v>
      </c>
      <c r="O1" s="37" t="s">
        <v>79</v>
      </c>
      <c r="P1" s="27" t="s">
        <v>174</v>
      </c>
    </row>
    <row r="2" spans="1:17" ht="18" hidden="1" customHeight="1" outlineLevel="1" x14ac:dyDescent="0.25">
      <c r="A2" s="306" t="s">
        <v>12</v>
      </c>
      <c r="B2" s="32">
        <v>42151</v>
      </c>
      <c r="C2" s="31">
        <v>5</v>
      </c>
      <c r="D2" s="28">
        <v>42.7</v>
      </c>
      <c r="E2" s="34"/>
      <c r="F2" s="28">
        <f>C2*D2</f>
        <v>213.5</v>
      </c>
      <c r="G2" s="32">
        <v>42181</v>
      </c>
      <c r="H2" s="31">
        <v>5</v>
      </c>
      <c r="I2" s="28">
        <v>43.35</v>
      </c>
      <c r="J2" s="39">
        <v>0.01</v>
      </c>
      <c r="K2" s="28">
        <f>H2*I2-J2</f>
        <v>216.74</v>
      </c>
      <c r="L2" s="33"/>
      <c r="M2" s="28"/>
      <c r="N2" s="28"/>
      <c r="O2" s="41"/>
    </row>
    <row r="3" spans="1:17" ht="18" hidden="1" customHeight="1" outlineLevel="1" x14ac:dyDescent="0.25">
      <c r="A3" s="306"/>
      <c r="B3" s="32">
        <v>42153</v>
      </c>
      <c r="C3" s="31">
        <v>25</v>
      </c>
      <c r="D3" s="28">
        <v>41.6</v>
      </c>
      <c r="E3" s="34"/>
      <c r="F3" s="28">
        <f>C3*D3</f>
        <v>1040</v>
      </c>
      <c r="G3" s="32">
        <v>42200</v>
      </c>
      <c r="H3" s="31">
        <v>10</v>
      </c>
      <c r="I3" s="28">
        <v>41.64</v>
      </c>
      <c r="J3" s="39">
        <v>0.01</v>
      </c>
      <c r="K3" s="28">
        <f>H3*I3-J3</f>
        <v>416.39</v>
      </c>
      <c r="L3" s="33"/>
      <c r="M3" s="28"/>
      <c r="N3" s="28"/>
      <c r="O3" s="41"/>
    </row>
    <row r="4" spans="1:17" ht="18" hidden="1" customHeight="1" outlineLevel="1" x14ac:dyDescent="0.25">
      <c r="A4" s="306"/>
      <c r="B4" s="32">
        <v>42166</v>
      </c>
      <c r="C4" s="31">
        <v>10</v>
      </c>
      <c r="D4" s="28">
        <v>40</v>
      </c>
      <c r="E4" s="34"/>
      <c r="F4" s="28">
        <f>C4*D4</f>
        <v>400</v>
      </c>
      <c r="G4" s="32">
        <v>42201</v>
      </c>
      <c r="H4" s="31">
        <v>125</v>
      </c>
      <c r="I4" s="28">
        <v>42.6</v>
      </c>
      <c r="J4" s="39">
        <v>0.1</v>
      </c>
      <c r="K4" s="28">
        <f>H4*I4-J4</f>
        <v>5324.9</v>
      </c>
      <c r="L4" s="33"/>
      <c r="M4" s="28"/>
      <c r="N4" s="28"/>
      <c r="O4" s="41"/>
      <c r="Q4" s="191">
        <v>41.19</v>
      </c>
    </row>
    <row r="5" spans="1:17" ht="18" hidden="1" customHeight="1" outlineLevel="1" x14ac:dyDescent="0.25">
      <c r="A5" s="306"/>
      <c r="B5" s="32">
        <v>42166</v>
      </c>
      <c r="C5" s="31">
        <v>100</v>
      </c>
      <c r="D5" s="28">
        <v>39.799999999999997</v>
      </c>
      <c r="E5" s="34"/>
      <c r="F5" s="28">
        <f>C5*D5</f>
        <v>3979.9999999999995</v>
      </c>
      <c r="G5" s="33"/>
      <c r="H5" s="31"/>
      <c r="I5" s="28"/>
      <c r="K5" s="28"/>
      <c r="L5" s="33"/>
      <c r="M5" s="28"/>
      <c r="N5" s="28"/>
      <c r="O5" s="41"/>
    </row>
    <row r="6" spans="1:17" ht="18" customHeight="1" collapsed="1" x14ac:dyDescent="0.25">
      <c r="A6" s="306"/>
      <c r="B6" s="32"/>
      <c r="C6" s="31">
        <f>SUM(C2:C5)</f>
        <v>140</v>
      </c>
      <c r="D6" s="28"/>
      <c r="E6" s="34"/>
      <c r="F6" s="28">
        <f>SUM(F2:F5)</f>
        <v>5633.5</v>
      </c>
      <c r="G6" s="33"/>
      <c r="H6" s="31">
        <f>SUM(H2:H5)</f>
        <v>140</v>
      </c>
      <c r="I6" s="28"/>
      <c r="K6" s="28">
        <f>SUM(K2:K5)</f>
        <v>5958.03</v>
      </c>
      <c r="L6" s="33"/>
      <c r="M6" s="28"/>
      <c r="N6" s="28">
        <f>K6-F6</f>
        <v>324.52999999999975</v>
      </c>
      <c r="O6" s="41">
        <f>(N6+M6)/F6</f>
        <v>5.7607171385461925E-2</v>
      </c>
      <c r="P6" s="179" t="s">
        <v>175</v>
      </c>
    </row>
    <row r="7" spans="1:17" ht="18" hidden="1" customHeight="1" outlineLevel="1" x14ac:dyDescent="0.25">
      <c r="A7" s="307" t="s">
        <v>48</v>
      </c>
      <c r="B7" s="35"/>
      <c r="C7" s="30"/>
      <c r="D7" s="29"/>
      <c r="E7" s="29"/>
      <c r="F7" s="29"/>
      <c r="G7" s="35"/>
      <c r="H7" s="30"/>
      <c r="I7" s="29"/>
      <c r="J7" s="29"/>
      <c r="K7" s="29"/>
      <c r="L7" s="35"/>
      <c r="M7" s="29"/>
      <c r="N7" s="29"/>
      <c r="O7" s="42"/>
    </row>
    <row r="8" spans="1:17" ht="18" hidden="1" customHeight="1" outlineLevel="1" x14ac:dyDescent="0.25">
      <c r="A8" s="307"/>
      <c r="B8" s="36">
        <v>42186</v>
      </c>
      <c r="C8" s="30">
        <v>10</v>
      </c>
      <c r="D8" s="29">
        <v>101.7</v>
      </c>
      <c r="E8" s="29"/>
      <c r="F8" s="29">
        <f>C8*D8</f>
        <v>1017</v>
      </c>
      <c r="G8" s="36">
        <v>42186</v>
      </c>
      <c r="H8" s="30">
        <v>10</v>
      </c>
      <c r="I8" s="29">
        <v>103</v>
      </c>
      <c r="J8" s="29">
        <v>0.02</v>
      </c>
      <c r="K8" s="29">
        <f>H8*I8-J8</f>
        <v>1029.98</v>
      </c>
      <c r="L8" s="35"/>
      <c r="M8" s="29"/>
      <c r="N8" s="29"/>
      <c r="O8" s="42"/>
    </row>
    <row r="9" spans="1:17" ht="18" customHeight="1" collapsed="1" x14ac:dyDescent="0.25">
      <c r="A9" s="307"/>
      <c r="B9" s="36"/>
      <c r="C9" s="30">
        <f>SUM(C8)</f>
        <v>10</v>
      </c>
      <c r="D9" s="29"/>
      <c r="E9" s="29"/>
      <c r="F9" s="29">
        <f>SUM(F8)</f>
        <v>1017</v>
      </c>
      <c r="G9" s="35"/>
      <c r="H9" s="30">
        <f>SUM(H8)</f>
        <v>10</v>
      </c>
      <c r="I9" s="29"/>
      <c r="J9" s="29"/>
      <c r="K9" s="29">
        <f>SUM(K8)</f>
        <v>1029.98</v>
      </c>
      <c r="L9" s="35"/>
      <c r="M9" s="29"/>
      <c r="N9" s="29">
        <f>K9-F9</f>
        <v>12.980000000000018</v>
      </c>
      <c r="O9" s="42">
        <f>(N9+M9)/F9</f>
        <v>1.2763028515240922E-2</v>
      </c>
      <c r="P9" s="179" t="s">
        <v>175</v>
      </c>
    </row>
    <row r="10" spans="1:17" ht="18" hidden="1" customHeight="1" outlineLevel="1" x14ac:dyDescent="0.25">
      <c r="A10" s="306" t="s">
        <v>29</v>
      </c>
      <c r="B10" s="33"/>
      <c r="C10" s="31"/>
      <c r="D10" s="28"/>
      <c r="E10" s="34"/>
      <c r="F10" s="28"/>
      <c r="G10" s="33"/>
      <c r="H10" s="31"/>
      <c r="I10" s="28"/>
      <c r="K10" s="28"/>
      <c r="L10" s="33"/>
      <c r="M10" s="28"/>
      <c r="N10" s="28"/>
      <c r="O10" s="41"/>
    </row>
    <row r="11" spans="1:17" ht="18" hidden="1" customHeight="1" outlineLevel="1" x14ac:dyDescent="0.25">
      <c r="A11" s="306"/>
      <c r="B11" s="32">
        <v>42164</v>
      </c>
      <c r="C11" s="31">
        <v>5</v>
      </c>
      <c r="D11" s="28">
        <v>45.9</v>
      </c>
      <c r="E11" s="34"/>
      <c r="F11" s="28">
        <f>C11*D11</f>
        <v>229.5</v>
      </c>
      <c r="G11" s="32">
        <v>42195</v>
      </c>
      <c r="H11" s="31">
        <v>20</v>
      </c>
      <c r="I11" s="28">
        <v>46.15</v>
      </c>
      <c r="J11" s="39">
        <v>0.02</v>
      </c>
      <c r="K11" s="28">
        <f>H11*I11-J11</f>
        <v>922.98</v>
      </c>
      <c r="L11" s="33"/>
      <c r="M11" s="28"/>
      <c r="N11" s="28"/>
      <c r="O11" s="41"/>
    </row>
    <row r="12" spans="1:17" ht="18" hidden="1" customHeight="1" outlineLevel="1" x14ac:dyDescent="0.25">
      <c r="A12" s="306"/>
      <c r="B12" s="32">
        <v>42184</v>
      </c>
      <c r="C12" s="31">
        <v>5</v>
      </c>
      <c r="D12" s="28">
        <v>44.5</v>
      </c>
      <c r="E12" s="34"/>
      <c r="F12" s="28">
        <f>C12*D12</f>
        <v>222.5</v>
      </c>
      <c r="G12" s="33"/>
      <c r="H12" s="31"/>
      <c r="I12" s="28"/>
      <c r="K12" s="28"/>
      <c r="L12" s="33"/>
      <c r="M12" s="28"/>
      <c r="N12" s="28"/>
      <c r="O12" s="41"/>
    </row>
    <row r="13" spans="1:17" ht="18" hidden="1" customHeight="1" outlineLevel="1" x14ac:dyDescent="0.25">
      <c r="A13" s="306"/>
      <c r="B13" s="32">
        <v>42184</v>
      </c>
      <c r="C13" s="31">
        <v>10</v>
      </c>
      <c r="D13" s="28">
        <v>44.35</v>
      </c>
      <c r="E13" s="34"/>
      <c r="F13" s="28">
        <f>C13*D13</f>
        <v>443.5</v>
      </c>
      <c r="G13" s="33"/>
      <c r="H13" s="31"/>
      <c r="I13" s="28"/>
      <c r="K13" s="28"/>
      <c r="L13" s="33"/>
      <c r="M13" s="28"/>
      <c r="N13" s="28"/>
      <c r="O13" s="41"/>
    </row>
    <row r="14" spans="1:17" ht="18" customHeight="1" collapsed="1" x14ac:dyDescent="0.25">
      <c r="A14" s="306"/>
      <c r="B14" s="32"/>
      <c r="C14" s="31">
        <f>SUM(C11:C13)</f>
        <v>20</v>
      </c>
      <c r="D14" s="28"/>
      <c r="E14" s="34"/>
      <c r="F14" s="28">
        <f>SUM(F11:F13)</f>
        <v>895.5</v>
      </c>
      <c r="G14" s="33"/>
      <c r="H14" s="31">
        <f>SUM(H11:H13)</f>
        <v>20</v>
      </c>
      <c r="I14" s="28"/>
      <c r="K14" s="28">
        <f>SUM(K11:K13)</f>
        <v>922.98</v>
      </c>
      <c r="L14" s="33"/>
      <c r="M14" s="28"/>
      <c r="N14" s="28">
        <f>K14-F14</f>
        <v>27.480000000000018</v>
      </c>
      <c r="O14" s="41">
        <f>(N14+M14)/F14</f>
        <v>3.0686767169179251E-2</v>
      </c>
      <c r="P14" s="179" t="s">
        <v>175</v>
      </c>
    </row>
    <row r="15" spans="1:17" ht="18" hidden="1" customHeight="1" outlineLevel="1" x14ac:dyDescent="0.25">
      <c r="A15" s="307" t="s">
        <v>30</v>
      </c>
      <c r="B15" s="35"/>
      <c r="C15" s="30"/>
      <c r="D15" s="29"/>
      <c r="E15" s="29"/>
      <c r="F15" s="29"/>
      <c r="G15" s="35"/>
      <c r="H15" s="30"/>
      <c r="I15" s="29"/>
      <c r="J15" s="177"/>
      <c r="K15" s="29"/>
      <c r="L15" s="35"/>
      <c r="M15" s="29"/>
      <c r="N15" s="29"/>
      <c r="O15" s="42"/>
      <c r="P15" s="179"/>
    </row>
    <row r="16" spans="1:17" ht="18" hidden="1" customHeight="1" outlineLevel="1" x14ac:dyDescent="0.25">
      <c r="A16" s="307"/>
      <c r="B16" s="36">
        <v>42164</v>
      </c>
      <c r="C16" s="30">
        <v>10</v>
      </c>
      <c r="D16" s="29">
        <v>141.4</v>
      </c>
      <c r="E16" s="29"/>
      <c r="F16" s="29">
        <f>C16*D16</f>
        <v>1414</v>
      </c>
      <c r="G16" s="36">
        <v>42216</v>
      </c>
      <c r="H16" s="30">
        <v>10</v>
      </c>
      <c r="I16" s="29">
        <v>143.35</v>
      </c>
      <c r="J16" s="29">
        <v>0.03</v>
      </c>
      <c r="K16" s="29">
        <f>H16*I16-J16</f>
        <v>1433.47</v>
      </c>
      <c r="L16" s="35"/>
      <c r="M16" s="29"/>
      <c r="N16" s="29"/>
      <c r="O16" s="42"/>
      <c r="P16" s="179"/>
    </row>
    <row r="17" spans="1:16" ht="18" customHeight="1" collapsed="1" x14ac:dyDescent="0.25">
      <c r="A17" s="307"/>
      <c r="B17" s="36"/>
      <c r="C17" s="30">
        <f>SUM(C16)</f>
        <v>10</v>
      </c>
      <c r="D17" s="29"/>
      <c r="E17" s="29"/>
      <c r="F17" s="29">
        <f>SUM(F16)</f>
        <v>1414</v>
      </c>
      <c r="G17" s="35"/>
      <c r="H17" s="30">
        <f>SUM(H16)</f>
        <v>10</v>
      </c>
      <c r="I17" s="29"/>
      <c r="J17" s="177"/>
      <c r="K17" s="29">
        <f>SUM(K16)</f>
        <v>1433.47</v>
      </c>
      <c r="L17" s="35"/>
      <c r="M17" s="29"/>
      <c r="N17" s="29">
        <f>K17-F17</f>
        <v>19.470000000000027</v>
      </c>
      <c r="O17" s="42">
        <f>(N17+M17)/F17</f>
        <v>1.3769448373408788E-2</v>
      </c>
      <c r="P17" s="179" t="s">
        <v>175</v>
      </c>
    </row>
    <row r="18" spans="1:16" ht="18" hidden="1" customHeight="1" outlineLevel="1" x14ac:dyDescent="0.25">
      <c r="A18" s="310" t="s">
        <v>52</v>
      </c>
      <c r="B18" s="33"/>
      <c r="C18" s="31"/>
      <c r="D18" s="28"/>
      <c r="E18" s="34"/>
      <c r="F18" s="28"/>
      <c r="G18" s="33"/>
      <c r="H18" s="31"/>
      <c r="I18" s="28"/>
      <c r="K18" s="28"/>
      <c r="L18" s="33"/>
      <c r="M18" s="28"/>
      <c r="N18" s="28"/>
      <c r="O18" s="41"/>
    </row>
    <row r="19" spans="1:16" ht="18" hidden="1" customHeight="1" outlineLevel="1" x14ac:dyDescent="0.25">
      <c r="A19" s="311"/>
      <c r="B19" s="32">
        <v>42213</v>
      </c>
      <c r="C19" s="31">
        <v>25</v>
      </c>
      <c r="D19" s="28">
        <v>84.9</v>
      </c>
      <c r="E19" s="34"/>
      <c r="F19" s="28">
        <v>2122.5</v>
      </c>
      <c r="G19" s="32">
        <v>42221</v>
      </c>
      <c r="H19" s="31">
        <v>30</v>
      </c>
      <c r="I19" s="28">
        <v>84.23</v>
      </c>
      <c r="J19" s="38">
        <v>0</v>
      </c>
      <c r="K19" s="28">
        <v>2526.85</v>
      </c>
      <c r="L19" s="33"/>
      <c r="M19" s="28"/>
      <c r="N19" s="28"/>
      <c r="O19" s="41"/>
    </row>
    <row r="20" spans="1:16" ht="18" hidden="1" customHeight="1" outlineLevel="1" x14ac:dyDescent="0.25">
      <c r="A20" s="311"/>
      <c r="B20" s="32">
        <v>42213</v>
      </c>
      <c r="C20" s="31">
        <v>5</v>
      </c>
      <c r="D20" s="28">
        <v>84.25</v>
      </c>
      <c r="E20" s="34"/>
      <c r="F20" s="28">
        <v>421.25</v>
      </c>
      <c r="G20" s="32">
        <v>42263</v>
      </c>
      <c r="H20" s="31">
        <v>40</v>
      </c>
      <c r="I20" s="28">
        <v>85</v>
      </c>
      <c r="J20" s="39">
        <v>0.06</v>
      </c>
      <c r="K20" s="28">
        <v>3399.94</v>
      </c>
      <c r="L20" s="33"/>
      <c r="M20" s="28"/>
      <c r="N20" s="28"/>
      <c r="O20" s="41"/>
    </row>
    <row r="21" spans="1:16" ht="18" hidden="1" customHeight="1" outlineLevel="1" x14ac:dyDescent="0.25">
      <c r="A21" s="311"/>
      <c r="B21" s="32">
        <v>42214</v>
      </c>
      <c r="C21" s="31">
        <v>10</v>
      </c>
      <c r="D21" s="28">
        <v>83.2</v>
      </c>
      <c r="E21" s="34"/>
      <c r="F21" s="28">
        <v>832</v>
      </c>
      <c r="G21" s="33"/>
      <c r="H21" s="31"/>
      <c r="I21" s="28"/>
      <c r="K21" s="28"/>
      <c r="L21" s="33"/>
      <c r="M21" s="28"/>
      <c r="N21" s="28"/>
      <c r="O21" s="41"/>
    </row>
    <row r="22" spans="1:16" ht="18" hidden="1" customHeight="1" outlineLevel="1" x14ac:dyDescent="0.25">
      <c r="A22" s="311"/>
      <c r="B22" s="32">
        <v>42215</v>
      </c>
      <c r="C22" s="31">
        <v>5</v>
      </c>
      <c r="D22" s="28">
        <v>82.25</v>
      </c>
      <c r="E22" s="34"/>
      <c r="F22" s="28">
        <v>411.25</v>
      </c>
      <c r="G22" s="33"/>
      <c r="H22" s="31"/>
      <c r="I22" s="28"/>
      <c r="K22" s="28"/>
      <c r="L22" s="33"/>
      <c r="M22" s="28"/>
      <c r="N22" s="28"/>
      <c r="O22" s="41"/>
    </row>
    <row r="23" spans="1:16" ht="18" hidden="1" customHeight="1" outlineLevel="1" x14ac:dyDescent="0.25">
      <c r="A23" s="311"/>
      <c r="B23" s="32">
        <v>42220</v>
      </c>
      <c r="C23" s="31">
        <v>10</v>
      </c>
      <c r="D23" s="28">
        <v>81.349999999999994</v>
      </c>
      <c r="E23" s="34"/>
      <c r="F23" s="28">
        <v>813.5</v>
      </c>
      <c r="G23" s="33"/>
      <c r="H23" s="31"/>
      <c r="I23" s="28"/>
      <c r="K23" s="28"/>
      <c r="L23" s="33"/>
      <c r="M23" s="28"/>
      <c r="N23" s="28"/>
      <c r="O23" s="41"/>
    </row>
    <row r="24" spans="1:16" ht="18" hidden="1" customHeight="1" outlineLevel="1" x14ac:dyDescent="0.25">
      <c r="A24" s="311"/>
      <c r="B24" s="32">
        <v>42220</v>
      </c>
      <c r="C24" s="31">
        <v>5</v>
      </c>
      <c r="D24" s="28">
        <v>82.4</v>
      </c>
      <c r="E24" s="34"/>
      <c r="F24" s="28">
        <v>412</v>
      </c>
      <c r="G24" s="33"/>
      <c r="H24" s="31"/>
      <c r="I24" s="28"/>
      <c r="K24" s="28"/>
      <c r="L24" s="33"/>
      <c r="M24" s="28"/>
      <c r="N24" s="28"/>
      <c r="O24" s="41"/>
    </row>
    <row r="25" spans="1:16" ht="18" hidden="1" customHeight="1" outlineLevel="1" x14ac:dyDescent="0.25">
      <c r="A25" s="311"/>
      <c r="B25" s="32">
        <v>42221</v>
      </c>
      <c r="C25" s="31">
        <v>10</v>
      </c>
      <c r="D25" s="28">
        <v>80.7</v>
      </c>
      <c r="E25" s="34"/>
      <c r="F25" s="28">
        <v>807</v>
      </c>
      <c r="G25" s="33"/>
      <c r="H25" s="31"/>
      <c r="I25" s="28"/>
      <c r="K25" s="28"/>
      <c r="L25" s="33"/>
      <c r="M25" s="28"/>
      <c r="N25" s="28"/>
      <c r="O25" s="41"/>
    </row>
    <row r="26" spans="1:16" ht="18" customHeight="1" collapsed="1" x14ac:dyDescent="0.25">
      <c r="A26" s="311"/>
      <c r="B26" s="33"/>
      <c r="C26" s="31">
        <v>70</v>
      </c>
      <c r="D26" s="28"/>
      <c r="E26" s="34"/>
      <c r="F26" s="28">
        <f>SUM(F19:F25)</f>
        <v>5819.5</v>
      </c>
      <c r="G26" s="33"/>
      <c r="H26" s="31">
        <v>70</v>
      </c>
      <c r="I26" s="28"/>
      <c r="K26" s="28">
        <f>SUM(K19:K20)</f>
        <v>5926.79</v>
      </c>
      <c r="L26" s="33"/>
      <c r="M26" s="28"/>
      <c r="N26" s="28">
        <f>K26-F26</f>
        <v>107.28999999999996</v>
      </c>
      <c r="O26" s="41">
        <f>N26/F26</f>
        <v>1.843629177764412E-2</v>
      </c>
      <c r="P26" s="179" t="s">
        <v>175</v>
      </c>
    </row>
    <row r="27" spans="1:16" ht="18" hidden="1" customHeight="1" outlineLevel="1" x14ac:dyDescent="0.25">
      <c r="A27" s="308" t="s">
        <v>8</v>
      </c>
      <c r="B27" s="35"/>
      <c r="C27" s="30"/>
      <c r="D27" s="29"/>
      <c r="E27" s="29"/>
      <c r="F27" s="29"/>
      <c r="G27" s="35"/>
      <c r="H27" s="30"/>
      <c r="I27" s="29"/>
      <c r="J27" s="177"/>
      <c r="K27" s="29"/>
      <c r="L27" s="35"/>
      <c r="M27" s="29"/>
      <c r="N27" s="29"/>
      <c r="O27" s="42"/>
    </row>
    <row r="28" spans="1:16" ht="18" hidden="1" customHeight="1" outlineLevel="1" x14ac:dyDescent="0.25">
      <c r="A28" s="308"/>
      <c r="B28" s="36">
        <v>42145</v>
      </c>
      <c r="C28" s="30">
        <v>50</v>
      </c>
      <c r="D28" s="29">
        <v>61.7</v>
      </c>
      <c r="E28" s="29"/>
      <c r="F28" s="29">
        <f t="shared" ref="F28:F38" si="0">C28*D28</f>
        <v>3085</v>
      </c>
      <c r="G28" s="36">
        <v>42187</v>
      </c>
      <c r="H28" s="30">
        <v>300</v>
      </c>
      <c r="I28" s="29">
        <v>57.78</v>
      </c>
      <c r="J28" s="29">
        <v>0.32</v>
      </c>
      <c r="K28" s="29">
        <f>H28*I28-J28</f>
        <v>17333.68</v>
      </c>
      <c r="L28" s="36">
        <v>42185</v>
      </c>
      <c r="M28" s="29">
        <v>44.61</v>
      </c>
      <c r="N28" s="29"/>
      <c r="O28" s="42"/>
    </row>
    <row r="29" spans="1:16" ht="18" hidden="1" customHeight="1" outlineLevel="1" x14ac:dyDescent="0.25">
      <c r="A29" s="308"/>
      <c r="B29" s="36">
        <v>42146</v>
      </c>
      <c r="C29" s="30">
        <v>10</v>
      </c>
      <c r="D29" s="29">
        <v>61.37</v>
      </c>
      <c r="E29" s="29"/>
      <c r="F29" s="29">
        <f t="shared" si="0"/>
        <v>613.69999999999993</v>
      </c>
      <c r="G29" s="36">
        <v>42216</v>
      </c>
      <c r="H29" s="30">
        <v>300</v>
      </c>
      <c r="I29" s="29">
        <v>62</v>
      </c>
      <c r="J29" s="177">
        <v>0.34</v>
      </c>
      <c r="K29" s="29">
        <f>H29*I29-J29</f>
        <v>18599.66</v>
      </c>
      <c r="L29" s="35"/>
      <c r="M29" s="29"/>
      <c r="N29" s="29"/>
      <c r="O29" s="42"/>
    </row>
    <row r="30" spans="1:16" ht="18" hidden="1" customHeight="1" outlineLevel="1" x14ac:dyDescent="0.25">
      <c r="A30" s="308"/>
      <c r="B30" s="36">
        <v>42146</v>
      </c>
      <c r="C30" s="30">
        <v>20</v>
      </c>
      <c r="D30" s="29">
        <v>61.12</v>
      </c>
      <c r="E30" s="29"/>
      <c r="F30" s="29">
        <f t="shared" si="0"/>
        <v>1222.3999999999999</v>
      </c>
      <c r="G30" s="35"/>
      <c r="H30" s="30"/>
      <c r="I30" s="29"/>
      <c r="J30" s="29"/>
      <c r="K30" s="29"/>
      <c r="L30" s="35"/>
      <c r="M30" s="29"/>
      <c r="N30" s="29"/>
      <c r="O30" s="42"/>
    </row>
    <row r="31" spans="1:16" ht="18" hidden="1" customHeight="1" outlineLevel="1" x14ac:dyDescent="0.25">
      <c r="A31" s="308"/>
      <c r="B31" s="36">
        <v>42146</v>
      </c>
      <c r="C31" s="30">
        <v>20</v>
      </c>
      <c r="D31" s="29">
        <v>61.1</v>
      </c>
      <c r="E31" s="29"/>
      <c r="F31" s="29">
        <f t="shared" si="0"/>
        <v>1222</v>
      </c>
      <c r="G31" s="35"/>
      <c r="H31" s="30"/>
      <c r="I31" s="29"/>
      <c r="J31" s="177"/>
      <c r="K31" s="29"/>
      <c r="L31" s="35"/>
      <c r="M31" s="29"/>
      <c r="N31" s="29"/>
      <c r="O31" s="42"/>
    </row>
    <row r="32" spans="1:16" ht="18" hidden="1" customHeight="1" outlineLevel="1" x14ac:dyDescent="0.25">
      <c r="A32" s="308"/>
      <c r="B32" s="36">
        <v>42146</v>
      </c>
      <c r="C32" s="30">
        <v>10</v>
      </c>
      <c r="D32" s="29">
        <v>60.8</v>
      </c>
      <c r="E32" s="29"/>
      <c r="F32" s="29">
        <f t="shared" si="0"/>
        <v>608</v>
      </c>
      <c r="G32" s="35"/>
      <c r="H32" s="30"/>
      <c r="I32" s="29"/>
      <c r="J32" s="29"/>
      <c r="K32" s="29"/>
      <c r="L32" s="35"/>
      <c r="M32" s="29"/>
      <c r="N32" s="29"/>
      <c r="O32" s="42"/>
    </row>
    <row r="33" spans="1:16" ht="18" hidden="1" customHeight="1" outlineLevel="1" x14ac:dyDescent="0.25">
      <c r="A33" s="308"/>
      <c r="B33" s="36">
        <v>42146</v>
      </c>
      <c r="C33" s="30">
        <v>20</v>
      </c>
      <c r="D33" s="29">
        <v>60.7</v>
      </c>
      <c r="E33" s="29"/>
      <c r="F33" s="29">
        <f t="shared" si="0"/>
        <v>1214</v>
      </c>
      <c r="G33" s="35"/>
      <c r="H33" s="30"/>
      <c r="I33" s="29"/>
      <c r="J33" s="29"/>
      <c r="K33" s="29"/>
      <c r="L33" s="35"/>
      <c r="M33" s="29"/>
      <c r="N33" s="29"/>
      <c r="O33" s="42"/>
    </row>
    <row r="34" spans="1:16" ht="18" hidden="1" customHeight="1" outlineLevel="1" x14ac:dyDescent="0.25">
      <c r="A34" s="308"/>
      <c r="B34" s="36">
        <v>42150</v>
      </c>
      <c r="C34" s="30">
        <v>20</v>
      </c>
      <c r="D34" s="29">
        <v>60.6</v>
      </c>
      <c r="E34" s="29"/>
      <c r="F34" s="29">
        <f t="shared" si="0"/>
        <v>1212</v>
      </c>
      <c r="G34" s="35"/>
      <c r="H34" s="30"/>
      <c r="I34" s="29"/>
      <c r="J34" s="29"/>
      <c r="K34" s="29"/>
      <c r="L34" s="35"/>
      <c r="M34" s="29"/>
      <c r="N34" s="29"/>
      <c r="O34" s="42"/>
    </row>
    <row r="35" spans="1:16" ht="18" hidden="1" customHeight="1" outlineLevel="1" x14ac:dyDescent="0.25">
      <c r="A35" s="308"/>
      <c r="B35" s="36">
        <v>42152</v>
      </c>
      <c r="C35" s="30">
        <v>30</v>
      </c>
      <c r="D35" s="29">
        <v>60.33</v>
      </c>
      <c r="E35" s="29"/>
      <c r="F35" s="29">
        <f t="shared" si="0"/>
        <v>1809.8999999999999</v>
      </c>
      <c r="G35" s="35"/>
      <c r="H35" s="30"/>
      <c r="I35" s="29"/>
      <c r="J35" s="29"/>
      <c r="K35" s="29"/>
      <c r="L35" s="35"/>
      <c r="M35" s="29"/>
      <c r="N35" s="29"/>
      <c r="O35" s="42"/>
    </row>
    <row r="36" spans="1:16" ht="18" hidden="1" customHeight="1" outlineLevel="1" x14ac:dyDescent="0.25">
      <c r="A36" s="308"/>
      <c r="B36" s="36">
        <v>42152</v>
      </c>
      <c r="C36" s="30">
        <v>30</v>
      </c>
      <c r="D36" s="29">
        <v>60.39</v>
      </c>
      <c r="E36" s="29"/>
      <c r="F36" s="29">
        <f t="shared" si="0"/>
        <v>1811.7</v>
      </c>
      <c r="G36" s="35"/>
      <c r="H36" s="30"/>
      <c r="I36" s="29"/>
      <c r="J36" s="29"/>
      <c r="K36" s="29"/>
      <c r="L36" s="35"/>
      <c r="M36" s="29"/>
      <c r="N36" s="29"/>
      <c r="O36" s="42"/>
    </row>
    <row r="37" spans="1:16" ht="18" hidden="1" customHeight="1" outlineLevel="1" x14ac:dyDescent="0.25">
      <c r="A37" s="308"/>
      <c r="B37" s="36">
        <v>42166</v>
      </c>
      <c r="C37" s="30">
        <v>100</v>
      </c>
      <c r="D37" s="29">
        <v>58</v>
      </c>
      <c r="E37" s="29"/>
      <c r="F37" s="29">
        <f t="shared" si="0"/>
        <v>5800</v>
      </c>
      <c r="G37" s="35"/>
      <c r="H37" s="30"/>
      <c r="I37" s="29"/>
      <c r="J37" s="29"/>
      <c r="K37" s="29"/>
      <c r="L37" s="35"/>
      <c r="M37" s="29"/>
      <c r="N37" s="29"/>
      <c r="O37" s="42"/>
    </row>
    <row r="38" spans="1:16" ht="18" hidden="1" customHeight="1" outlineLevel="1" x14ac:dyDescent="0.25">
      <c r="A38" s="308"/>
      <c r="B38" s="36">
        <v>42187</v>
      </c>
      <c r="C38" s="30">
        <v>290</v>
      </c>
      <c r="D38" s="29">
        <v>57.85</v>
      </c>
      <c r="E38" s="29"/>
      <c r="F38" s="29">
        <f t="shared" si="0"/>
        <v>16776.5</v>
      </c>
      <c r="G38" s="35"/>
      <c r="H38" s="30"/>
      <c r="I38" s="29"/>
      <c r="J38" s="29"/>
      <c r="K38" s="29"/>
      <c r="L38" s="35"/>
      <c r="M38" s="29"/>
      <c r="N38" s="29"/>
      <c r="O38" s="42"/>
    </row>
    <row r="39" spans="1:16" ht="18" customHeight="1" collapsed="1" x14ac:dyDescent="0.25">
      <c r="A39" s="309"/>
      <c r="B39" s="36"/>
      <c r="C39" s="30">
        <f>SUM(C28:C38)</f>
        <v>600</v>
      </c>
      <c r="D39" s="29"/>
      <c r="E39" s="29"/>
      <c r="F39" s="29">
        <f>SUM(F28:F38)</f>
        <v>35375.199999999997</v>
      </c>
      <c r="G39" s="35"/>
      <c r="H39" s="30">
        <f>SUM(H28:H38)</f>
        <v>600</v>
      </c>
      <c r="I39" s="29"/>
      <c r="J39" s="29"/>
      <c r="K39" s="29">
        <f>SUM(K28:K38)</f>
        <v>35933.339999999997</v>
      </c>
      <c r="L39" s="35"/>
      <c r="M39" s="29">
        <f>SUM(M28:M38)</f>
        <v>44.61</v>
      </c>
      <c r="N39" s="29">
        <f>K39-F39</f>
        <v>558.13999999999942</v>
      </c>
      <c r="O39" s="42">
        <f>(N39+M39)/F39</f>
        <v>1.7038772925665423E-2</v>
      </c>
      <c r="P39" s="179" t="s">
        <v>175</v>
      </c>
    </row>
    <row r="40" spans="1:16" ht="18" hidden="1" customHeight="1" outlineLevel="1" x14ac:dyDescent="0.25">
      <c r="A40" s="306" t="s">
        <v>40</v>
      </c>
      <c r="B40" s="33"/>
      <c r="C40" s="31"/>
      <c r="D40" s="28"/>
      <c r="E40" s="34"/>
      <c r="F40" s="28"/>
      <c r="G40" s="33"/>
      <c r="H40" s="31"/>
      <c r="I40" s="28"/>
      <c r="J40" s="28"/>
      <c r="K40" s="28"/>
      <c r="L40" s="33"/>
      <c r="M40" s="28"/>
      <c r="N40" s="28"/>
      <c r="O40" s="41"/>
    </row>
    <row r="41" spans="1:16" ht="18" hidden="1" customHeight="1" outlineLevel="1" x14ac:dyDescent="0.25">
      <c r="A41" s="306"/>
      <c r="B41" s="32">
        <v>42184</v>
      </c>
      <c r="C41" s="31">
        <v>20</v>
      </c>
      <c r="D41" s="28">
        <v>164.18</v>
      </c>
      <c r="E41" s="28"/>
      <c r="F41" s="28">
        <f>C41*D41</f>
        <v>3283.6000000000004</v>
      </c>
      <c r="G41" s="32">
        <v>42216</v>
      </c>
      <c r="H41" s="31">
        <v>20</v>
      </c>
      <c r="I41" s="28">
        <v>158</v>
      </c>
      <c r="J41" s="28">
        <v>0.06</v>
      </c>
      <c r="K41" s="28">
        <f>H41*I41-J41</f>
        <v>3159.94</v>
      </c>
      <c r="L41" s="33"/>
      <c r="M41" s="28"/>
      <c r="N41" s="28"/>
      <c r="O41" s="31"/>
    </row>
    <row r="42" spans="1:16" ht="18" hidden="1" customHeight="1" outlineLevel="1" x14ac:dyDescent="0.25">
      <c r="A42" s="306"/>
      <c r="B42" s="32">
        <v>42209</v>
      </c>
      <c r="C42" s="31">
        <v>10</v>
      </c>
      <c r="D42" s="28">
        <v>148</v>
      </c>
      <c r="E42" s="28"/>
      <c r="F42" s="28">
        <f>C42*D42</f>
        <v>1480</v>
      </c>
      <c r="G42" s="32">
        <v>42235</v>
      </c>
      <c r="H42" s="31">
        <v>20</v>
      </c>
      <c r="I42" s="28">
        <v>159.80000000000001</v>
      </c>
      <c r="J42" s="28">
        <v>0.06</v>
      </c>
      <c r="K42" s="28">
        <f>H42*I42-J42</f>
        <v>3195.94</v>
      </c>
      <c r="L42" s="33"/>
      <c r="M42" s="28"/>
      <c r="N42" s="28"/>
      <c r="O42" s="31"/>
    </row>
    <row r="43" spans="1:16" ht="18" hidden="1" customHeight="1" outlineLevel="1" x14ac:dyDescent="0.25">
      <c r="A43" s="306"/>
      <c r="B43" s="32">
        <v>42209</v>
      </c>
      <c r="C43" s="31">
        <v>10</v>
      </c>
      <c r="D43" s="28">
        <v>146.69999999999999</v>
      </c>
      <c r="E43" s="28"/>
      <c r="F43" s="28">
        <f>C43*D43</f>
        <v>1467</v>
      </c>
      <c r="G43" s="33"/>
      <c r="H43" s="31"/>
      <c r="I43" s="28"/>
      <c r="J43" s="28"/>
      <c r="K43" s="28"/>
      <c r="L43" s="33"/>
      <c r="M43" s="28"/>
      <c r="N43" s="28"/>
      <c r="O43" s="31"/>
    </row>
    <row r="44" spans="1:16" ht="18" customHeight="1" collapsed="1" x14ac:dyDescent="0.25">
      <c r="A44" s="306"/>
      <c r="B44" s="33"/>
      <c r="C44" s="31">
        <f>SUM(C41:C43)</f>
        <v>40</v>
      </c>
      <c r="D44" s="28"/>
      <c r="E44" s="28"/>
      <c r="F44" s="28">
        <f>SUM(F41:F43)</f>
        <v>6230.6</v>
      </c>
      <c r="G44" s="33"/>
      <c r="H44" s="31">
        <f>SUM(H41:H43)</f>
        <v>40</v>
      </c>
      <c r="I44" s="28"/>
      <c r="J44" s="28"/>
      <c r="K44" s="28">
        <f>SUM(K41:K43)</f>
        <v>6355.88</v>
      </c>
      <c r="L44" s="33"/>
      <c r="M44" s="28"/>
      <c r="N44" s="28">
        <f>K44-F44</f>
        <v>125.27999999999975</v>
      </c>
      <c r="O44" s="41">
        <f>(N44+M44)/F44</f>
        <v>2.0107212788495449E-2</v>
      </c>
      <c r="P44" s="179" t="s">
        <v>175</v>
      </c>
    </row>
    <row r="45" spans="1:16" ht="18" hidden="1" customHeight="1" outlineLevel="1" x14ac:dyDescent="0.25">
      <c r="A45" s="312" t="s">
        <v>19</v>
      </c>
      <c r="B45" s="35"/>
      <c r="C45" s="30"/>
      <c r="D45" s="29"/>
      <c r="E45" s="29"/>
      <c r="F45" s="29"/>
      <c r="G45" s="35"/>
      <c r="H45" s="30"/>
      <c r="I45" s="29"/>
      <c r="J45" s="29"/>
      <c r="K45" s="29"/>
      <c r="L45" s="35"/>
      <c r="M45" s="29"/>
      <c r="N45" s="29"/>
      <c r="O45" s="42"/>
    </row>
    <row r="46" spans="1:16" ht="18" hidden="1" customHeight="1" outlineLevel="1" x14ac:dyDescent="0.25">
      <c r="A46" s="313"/>
      <c r="B46" s="36">
        <v>42152</v>
      </c>
      <c r="C46" s="30">
        <v>5</v>
      </c>
      <c r="D46" s="29">
        <v>35.049999999999997</v>
      </c>
      <c r="E46" s="29"/>
      <c r="F46" s="29">
        <v>175.25</v>
      </c>
      <c r="G46" s="36">
        <v>42206</v>
      </c>
      <c r="H46" s="30">
        <v>39</v>
      </c>
      <c r="I46" s="29">
        <v>35.65</v>
      </c>
      <c r="J46" s="177">
        <v>0.03</v>
      </c>
      <c r="K46" s="29">
        <f>H46*I46-J46</f>
        <v>1390.32</v>
      </c>
      <c r="L46" s="36">
        <v>42170</v>
      </c>
      <c r="M46" s="29">
        <v>7.73</v>
      </c>
      <c r="N46" s="29"/>
      <c r="O46" s="42"/>
    </row>
    <row r="47" spans="1:16" ht="18" hidden="1" customHeight="1" outlineLevel="1" x14ac:dyDescent="0.25">
      <c r="A47" s="313"/>
      <c r="B47" s="36">
        <v>42153</v>
      </c>
      <c r="C47" s="30">
        <v>25</v>
      </c>
      <c r="D47" s="29">
        <v>34.4</v>
      </c>
      <c r="E47" s="141"/>
      <c r="F47" s="29">
        <v>860</v>
      </c>
      <c r="G47" s="36">
        <v>42264</v>
      </c>
      <c r="H47" s="30">
        <v>51</v>
      </c>
      <c r="I47" s="29">
        <v>35</v>
      </c>
      <c r="J47" s="29">
        <v>0.03</v>
      </c>
      <c r="K47" s="29">
        <f>H47*I47-J47</f>
        <v>1784.97</v>
      </c>
      <c r="L47" s="36">
        <v>42262</v>
      </c>
      <c r="M47" s="29">
        <v>13.64</v>
      </c>
      <c r="N47" s="29"/>
      <c r="O47" s="42"/>
    </row>
    <row r="48" spans="1:16" ht="18" hidden="1" customHeight="1" outlineLevel="1" x14ac:dyDescent="0.25">
      <c r="A48" s="313"/>
      <c r="B48" s="36">
        <v>42173</v>
      </c>
      <c r="C48" s="30">
        <v>10</v>
      </c>
      <c r="D48" s="29">
        <v>34.1</v>
      </c>
      <c r="E48" s="29"/>
      <c r="F48" s="29">
        <v>341</v>
      </c>
      <c r="G48" s="35"/>
      <c r="H48" s="30"/>
      <c r="I48" s="29"/>
      <c r="J48" s="29"/>
      <c r="K48" s="29"/>
      <c r="L48" s="35"/>
      <c r="M48" s="29"/>
      <c r="N48" s="29"/>
      <c r="O48" s="42"/>
    </row>
    <row r="49" spans="1:16" ht="18" hidden="1" customHeight="1" outlineLevel="1" x14ac:dyDescent="0.25">
      <c r="A49" s="313"/>
      <c r="B49" s="36">
        <v>42228</v>
      </c>
      <c r="C49" s="30">
        <v>50</v>
      </c>
      <c r="D49" s="29">
        <v>33.44</v>
      </c>
      <c r="E49" s="29"/>
      <c r="F49" s="29">
        <v>1672.2</v>
      </c>
      <c r="G49" s="35"/>
      <c r="H49" s="30"/>
      <c r="I49" s="29"/>
      <c r="J49" s="29"/>
      <c r="K49" s="29"/>
      <c r="L49" s="35"/>
      <c r="M49" s="29"/>
      <c r="N49" s="29"/>
      <c r="O49" s="42"/>
    </row>
    <row r="50" spans="1:16" ht="18" customHeight="1" collapsed="1" x14ac:dyDescent="0.25">
      <c r="A50" s="314"/>
      <c r="B50" s="35"/>
      <c r="C50" s="30">
        <v>90</v>
      </c>
      <c r="D50" s="29"/>
      <c r="E50" s="29"/>
      <c r="F50" s="29">
        <f>SUM(F46:F49)</f>
        <v>3048.45</v>
      </c>
      <c r="G50" s="35"/>
      <c r="H50" s="30">
        <v>90</v>
      </c>
      <c r="I50" s="29"/>
      <c r="J50" s="29"/>
      <c r="K50" s="29">
        <f>SUM(K46:K47)</f>
        <v>3175.29</v>
      </c>
      <c r="L50" s="35"/>
      <c r="M50" s="29">
        <f>SUM(M46:M47)</f>
        <v>21.37</v>
      </c>
      <c r="N50" s="29">
        <f>K50-F50</f>
        <v>126.84000000000015</v>
      </c>
      <c r="O50" s="42">
        <f>N50/F50</f>
        <v>4.1608030310485704E-2</v>
      </c>
      <c r="P50" s="179" t="s">
        <v>175</v>
      </c>
    </row>
    <row r="51" spans="1:16" ht="18" hidden="1" customHeight="1" outlineLevel="1" x14ac:dyDescent="0.25">
      <c r="A51" s="310" t="s">
        <v>32</v>
      </c>
      <c r="B51" s="33"/>
      <c r="C51" s="31"/>
      <c r="D51" s="28"/>
      <c r="E51" s="34"/>
      <c r="F51" s="28"/>
      <c r="G51" s="33"/>
      <c r="H51" s="31"/>
      <c r="I51" s="28"/>
      <c r="K51" s="28"/>
      <c r="L51" s="33"/>
      <c r="M51" s="28"/>
      <c r="N51" s="28"/>
      <c r="O51" s="41"/>
    </row>
    <row r="52" spans="1:16" ht="18" hidden="1" customHeight="1" outlineLevel="1" x14ac:dyDescent="0.25">
      <c r="A52" s="311"/>
      <c r="B52" s="32">
        <v>42166</v>
      </c>
      <c r="C52" s="31">
        <v>25</v>
      </c>
      <c r="D52" s="28">
        <v>41.2</v>
      </c>
      <c r="E52" s="34"/>
      <c r="F52" s="28">
        <f>C52*D52</f>
        <v>1030</v>
      </c>
      <c r="G52" s="32">
        <v>42200</v>
      </c>
      <c r="H52" s="31">
        <v>50</v>
      </c>
      <c r="I52" s="28">
        <v>42.08</v>
      </c>
      <c r="J52" s="39">
        <v>0.04</v>
      </c>
      <c r="K52" s="28">
        <f>H52*I52-J52</f>
        <v>2103.96</v>
      </c>
      <c r="L52" s="33"/>
      <c r="M52" s="28"/>
      <c r="N52" s="28"/>
      <c r="O52" s="41"/>
    </row>
    <row r="53" spans="1:16" ht="18" hidden="1" customHeight="1" outlineLevel="1" x14ac:dyDescent="0.25">
      <c r="A53" s="311"/>
      <c r="B53" s="32">
        <v>42167</v>
      </c>
      <c r="C53" s="31">
        <v>25</v>
      </c>
      <c r="D53" s="28">
        <v>39.1</v>
      </c>
      <c r="E53" s="34"/>
      <c r="F53" s="28">
        <f>C53*D53</f>
        <v>977.5</v>
      </c>
      <c r="G53" s="33"/>
      <c r="H53" s="31"/>
      <c r="I53" s="28"/>
      <c r="K53" s="28"/>
      <c r="L53" s="33"/>
      <c r="M53" s="28"/>
      <c r="N53" s="28"/>
      <c r="O53" s="41"/>
    </row>
    <row r="54" spans="1:16" ht="18" customHeight="1" collapsed="1" x14ac:dyDescent="0.25">
      <c r="A54" s="315"/>
      <c r="B54" s="32"/>
      <c r="C54" s="31">
        <f>SUM(C52:C53)</f>
        <v>50</v>
      </c>
      <c r="D54" s="28"/>
      <c r="E54" s="34"/>
      <c r="F54" s="28">
        <f>SUM(F52:F53)</f>
        <v>2007.5</v>
      </c>
      <c r="G54" s="33"/>
      <c r="H54" s="31">
        <f>SUM(H52:H53)</f>
        <v>50</v>
      </c>
      <c r="I54" s="28"/>
      <c r="K54" s="28">
        <f>SUM(K52:K53)</f>
        <v>2103.96</v>
      </c>
      <c r="L54" s="33"/>
      <c r="M54" s="28"/>
      <c r="N54" s="28">
        <f>K54-F54</f>
        <v>96.460000000000036</v>
      </c>
      <c r="O54" s="41">
        <f>(N54+M54)/F54</f>
        <v>4.804981320049815E-2</v>
      </c>
      <c r="P54" s="179" t="s">
        <v>175</v>
      </c>
    </row>
    <row r="55" spans="1:16" ht="18" hidden="1" customHeight="1" outlineLevel="1" x14ac:dyDescent="0.25">
      <c r="A55" s="307" t="s">
        <v>16</v>
      </c>
      <c r="B55" s="35"/>
      <c r="C55" s="30"/>
      <c r="D55" s="29"/>
      <c r="E55" s="29"/>
      <c r="F55" s="29"/>
      <c r="G55" s="35"/>
      <c r="H55" s="30"/>
      <c r="I55" s="29"/>
      <c r="J55" s="177"/>
      <c r="K55" s="29"/>
      <c r="L55" s="35"/>
      <c r="M55" s="29"/>
      <c r="N55" s="29"/>
      <c r="O55" s="42"/>
      <c r="P55" s="179"/>
    </row>
    <row r="56" spans="1:16" ht="18" hidden="1" customHeight="1" outlineLevel="1" x14ac:dyDescent="0.25">
      <c r="A56" s="307"/>
      <c r="B56" s="36">
        <v>42153</v>
      </c>
      <c r="C56" s="30">
        <v>1</v>
      </c>
      <c r="D56" s="29">
        <v>20.3</v>
      </c>
      <c r="E56" s="29"/>
      <c r="F56" s="29">
        <f>C56*D56</f>
        <v>20.3</v>
      </c>
      <c r="G56" s="36">
        <v>42187</v>
      </c>
      <c r="H56" s="30">
        <v>1</v>
      </c>
      <c r="I56" s="29">
        <v>28.5</v>
      </c>
      <c r="J56" s="29">
        <v>0.01</v>
      </c>
      <c r="K56" s="29">
        <f>H56*I56-J56</f>
        <v>28.49</v>
      </c>
      <c r="L56" s="35"/>
      <c r="M56" s="29"/>
      <c r="N56" s="29"/>
      <c r="O56" s="42"/>
      <c r="P56" s="179"/>
    </row>
    <row r="57" spans="1:16" ht="18" customHeight="1" collapsed="1" x14ac:dyDescent="0.25">
      <c r="A57" s="307"/>
      <c r="B57" s="35"/>
      <c r="C57" s="30">
        <f>SUM(C56)</f>
        <v>1</v>
      </c>
      <c r="D57" s="29"/>
      <c r="E57" s="29"/>
      <c r="F57" s="29">
        <f>SUM(F56)</f>
        <v>20.3</v>
      </c>
      <c r="G57" s="35"/>
      <c r="H57" s="30">
        <f>SUM(H56)</f>
        <v>1</v>
      </c>
      <c r="I57" s="29"/>
      <c r="J57" s="29"/>
      <c r="K57" s="29">
        <f>SUM(K56)</f>
        <v>28.49</v>
      </c>
      <c r="L57" s="35"/>
      <c r="M57" s="29"/>
      <c r="N57" s="29">
        <f>K57-F57</f>
        <v>8.1899999999999977</v>
      </c>
      <c r="O57" s="42">
        <f>(N57+M57)/F57</f>
        <v>0.40344827586206883</v>
      </c>
      <c r="P57" s="179" t="s">
        <v>175</v>
      </c>
    </row>
    <row r="58" spans="1:16" ht="18" hidden="1" customHeight="1" outlineLevel="1" x14ac:dyDescent="0.25">
      <c r="A58" s="306" t="s">
        <v>21</v>
      </c>
      <c r="B58" s="33"/>
      <c r="C58" s="31"/>
      <c r="D58" s="28"/>
      <c r="E58" s="34"/>
      <c r="F58" s="28"/>
      <c r="G58" s="33"/>
      <c r="H58" s="31"/>
      <c r="I58" s="28"/>
      <c r="K58" s="28"/>
      <c r="L58" s="33"/>
      <c r="M58" s="28"/>
      <c r="N58" s="28"/>
      <c r="O58" s="41"/>
      <c r="P58" s="179"/>
    </row>
    <row r="59" spans="1:16" ht="18" hidden="1" customHeight="1" outlineLevel="1" x14ac:dyDescent="0.25">
      <c r="A59" s="306"/>
      <c r="B59" s="32">
        <v>42153</v>
      </c>
      <c r="C59" s="31">
        <v>10</v>
      </c>
      <c r="D59" s="28">
        <v>17.399999999999999</v>
      </c>
      <c r="E59" s="34"/>
      <c r="F59" s="28">
        <f>C59*D59</f>
        <v>174</v>
      </c>
      <c r="G59" s="32">
        <v>42186</v>
      </c>
      <c r="H59" s="31">
        <v>10</v>
      </c>
      <c r="I59" s="28">
        <v>24.2</v>
      </c>
      <c r="J59" s="39">
        <v>0.01</v>
      </c>
      <c r="K59" s="28">
        <f>H59*I59-J59</f>
        <v>241.99</v>
      </c>
      <c r="L59" s="33"/>
      <c r="M59" s="28"/>
      <c r="N59" s="28"/>
      <c r="O59" s="41"/>
      <c r="P59" s="179"/>
    </row>
    <row r="60" spans="1:16" ht="18" hidden="1" customHeight="1" outlineLevel="1" x14ac:dyDescent="0.25">
      <c r="A60" s="306"/>
      <c r="B60" s="32">
        <v>42187</v>
      </c>
      <c r="C60" s="31">
        <v>1000</v>
      </c>
      <c r="D60" s="28">
        <v>22.12</v>
      </c>
      <c r="E60" s="34"/>
      <c r="F60" s="28">
        <f>C60*D60</f>
        <v>22120</v>
      </c>
      <c r="G60" s="32">
        <v>42187</v>
      </c>
      <c r="H60" s="31">
        <v>4000</v>
      </c>
      <c r="I60" s="28">
        <v>21.81</v>
      </c>
      <c r="J60" s="39">
        <v>11.91</v>
      </c>
      <c r="K60" s="28">
        <f>H60*I60-J60</f>
        <v>87228.09</v>
      </c>
      <c r="L60" s="33"/>
      <c r="M60" s="28"/>
      <c r="N60" s="28"/>
      <c r="O60" s="41"/>
      <c r="P60" s="179"/>
    </row>
    <row r="61" spans="1:16" ht="18" hidden="1" customHeight="1" outlineLevel="1" x14ac:dyDescent="0.25">
      <c r="A61" s="306"/>
      <c r="B61" s="32">
        <v>42187</v>
      </c>
      <c r="C61" s="31">
        <v>1000</v>
      </c>
      <c r="D61" s="28">
        <v>21.7</v>
      </c>
      <c r="E61" s="34"/>
      <c r="F61" s="28">
        <f>C61*D61</f>
        <v>21700</v>
      </c>
      <c r="G61" s="32"/>
      <c r="H61" s="31"/>
      <c r="I61" s="28"/>
      <c r="K61" s="28"/>
      <c r="L61" s="33"/>
      <c r="M61" s="28"/>
      <c r="N61" s="28"/>
      <c r="O61" s="41"/>
      <c r="P61" s="179"/>
    </row>
    <row r="62" spans="1:16" ht="18" hidden="1" customHeight="1" outlineLevel="1" x14ac:dyDescent="0.25">
      <c r="A62" s="306"/>
      <c r="B62" s="32">
        <v>42187</v>
      </c>
      <c r="C62" s="31">
        <v>2000</v>
      </c>
      <c r="D62" s="28">
        <v>21.49</v>
      </c>
      <c r="E62" s="34"/>
      <c r="F62" s="28">
        <f>C62*D62</f>
        <v>42980</v>
      </c>
      <c r="G62" s="32"/>
      <c r="H62" s="31"/>
      <c r="I62" s="28"/>
      <c r="K62" s="28"/>
      <c r="L62" s="33"/>
      <c r="M62" s="28"/>
      <c r="N62" s="28"/>
      <c r="O62" s="41"/>
      <c r="P62" s="179"/>
    </row>
    <row r="63" spans="1:16" ht="18" customHeight="1" collapsed="1" x14ac:dyDescent="0.25">
      <c r="A63" s="306"/>
      <c r="B63" s="32"/>
      <c r="C63" s="31">
        <f>SUM(C59:C62)</f>
        <v>4010</v>
      </c>
      <c r="D63" s="28"/>
      <c r="E63" s="34"/>
      <c r="F63" s="28">
        <f>SUM(F59:F62)</f>
        <v>86974</v>
      </c>
      <c r="G63" s="33"/>
      <c r="H63" s="31">
        <f>SUM(H59:H62)</f>
        <v>4010</v>
      </c>
      <c r="I63" s="28"/>
      <c r="K63" s="28">
        <f>SUM(K59:K62)</f>
        <v>87470.080000000002</v>
      </c>
      <c r="L63" s="33"/>
      <c r="M63" s="28"/>
      <c r="N63" s="28">
        <f>K63-F63</f>
        <v>496.08000000000175</v>
      </c>
      <c r="O63" s="41">
        <f>(N63+M63)/F63</f>
        <v>5.7037735415181746E-3</v>
      </c>
      <c r="P63" s="179" t="s">
        <v>175</v>
      </c>
    </row>
    <row r="64" spans="1:16" ht="18" hidden="1" customHeight="1" outlineLevel="1" x14ac:dyDescent="0.25">
      <c r="A64" s="307" t="s">
        <v>9</v>
      </c>
      <c r="B64" s="35"/>
      <c r="C64" s="30"/>
      <c r="D64" s="29"/>
      <c r="E64" s="141"/>
      <c r="F64" s="29"/>
      <c r="G64" s="35"/>
      <c r="H64" s="30"/>
      <c r="I64" s="29"/>
      <c r="J64" s="29"/>
      <c r="K64" s="29"/>
      <c r="L64" s="35"/>
      <c r="M64" s="29"/>
      <c r="N64" s="30"/>
      <c r="O64" s="30"/>
    </row>
    <row r="65" spans="1:15" ht="18" hidden="1" customHeight="1" outlineLevel="1" x14ac:dyDescent="0.25">
      <c r="A65" s="307"/>
      <c r="B65" s="36">
        <v>42145</v>
      </c>
      <c r="C65" s="30">
        <v>100</v>
      </c>
      <c r="D65" s="29">
        <v>5.55</v>
      </c>
      <c r="E65" s="29"/>
      <c r="F65" s="29">
        <f t="shared" ref="F65:F94" si="1">C65*D65</f>
        <v>555</v>
      </c>
      <c r="G65" s="36">
        <v>42187</v>
      </c>
      <c r="H65" s="30">
        <v>4200</v>
      </c>
      <c r="I65" s="29">
        <v>5.0199999999999996</v>
      </c>
      <c r="J65" s="29">
        <v>0.39</v>
      </c>
      <c r="K65" s="29">
        <f>H65*I65-J65</f>
        <v>21083.61</v>
      </c>
      <c r="L65" s="36">
        <v>42185</v>
      </c>
      <c r="M65" s="29">
        <v>656.25</v>
      </c>
      <c r="N65" s="30"/>
      <c r="O65" s="30"/>
    </row>
    <row r="66" spans="1:15" ht="18" hidden="1" customHeight="1" outlineLevel="1" x14ac:dyDescent="0.25">
      <c r="A66" s="307"/>
      <c r="B66" s="36">
        <v>42146</v>
      </c>
      <c r="C66" s="30">
        <v>100</v>
      </c>
      <c r="D66" s="29">
        <v>5.47</v>
      </c>
      <c r="E66" s="29"/>
      <c r="F66" s="29">
        <f t="shared" si="1"/>
        <v>547</v>
      </c>
      <c r="G66" s="36">
        <v>42207</v>
      </c>
      <c r="H66" s="30">
        <v>1000</v>
      </c>
      <c r="I66" s="29">
        <v>5.12</v>
      </c>
      <c r="J66" s="29">
        <v>0.09</v>
      </c>
      <c r="K66" s="29">
        <f>H66*I66-J66</f>
        <v>5119.91</v>
      </c>
      <c r="L66" s="35"/>
      <c r="M66" s="29"/>
      <c r="N66" s="30"/>
      <c r="O66" s="30"/>
    </row>
    <row r="67" spans="1:15" ht="18" hidden="1" customHeight="1" outlineLevel="1" x14ac:dyDescent="0.25">
      <c r="A67" s="307"/>
      <c r="B67" s="36">
        <v>42146</v>
      </c>
      <c r="C67" s="30">
        <v>100</v>
      </c>
      <c r="D67" s="29">
        <v>5.43</v>
      </c>
      <c r="E67" s="29"/>
      <c r="F67" s="29">
        <f t="shared" si="1"/>
        <v>543</v>
      </c>
      <c r="G67" s="36">
        <v>42207</v>
      </c>
      <c r="H67" s="30">
        <v>2000</v>
      </c>
      <c r="I67" s="29">
        <v>5.16</v>
      </c>
      <c r="J67" s="29">
        <v>0.19</v>
      </c>
      <c r="K67" s="29">
        <f t="shared" ref="K67:K74" si="2">H67*I67-J67</f>
        <v>10319.81</v>
      </c>
      <c r="L67" s="35"/>
      <c r="M67" s="29"/>
      <c r="N67" s="30"/>
      <c r="O67" s="30"/>
    </row>
    <row r="68" spans="1:15" ht="18" hidden="1" customHeight="1" outlineLevel="1" x14ac:dyDescent="0.25">
      <c r="A68" s="307"/>
      <c r="B68" s="36">
        <v>42146</v>
      </c>
      <c r="C68" s="30">
        <v>100</v>
      </c>
      <c r="D68" s="29">
        <v>5.4</v>
      </c>
      <c r="E68" s="29"/>
      <c r="F68" s="29">
        <f t="shared" si="1"/>
        <v>540</v>
      </c>
      <c r="G68" s="36">
        <v>42207</v>
      </c>
      <c r="H68" s="30">
        <v>1000</v>
      </c>
      <c r="I68" s="29">
        <v>5.07</v>
      </c>
      <c r="J68" s="29">
        <v>0.09</v>
      </c>
      <c r="K68" s="29">
        <f t="shared" si="2"/>
        <v>5069.91</v>
      </c>
      <c r="L68" s="35"/>
      <c r="M68" s="29"/>
      <c r="N68" s="30"/>
      <c r="O68" s="30"/>
    </row>
    <row r="69" spans="1:15" ht="18" hidden="1" customHeight="1" outlineLevel="1" x14ac:dyDescent="0.25">
      <c r="A69" s="307"/>
      <c r="B69" s="36">
        <v>42146</v>
      </c>
      <c r="C69" s="30">
        <v>200</v>
      </c>
      <c r="D69" s="29">
        <v>5.35</v>
      </c>
      <c r="E69" s="29"/>
      <c r="F69" s="29">
        <f t="shared" si="1"/>
        <v>1070</v>
      </c>
      <c r="G69" s="36">
        <v>42207</v>
      </c>
      <c r="H69" s="30">
        <v>1000</v>
      </c>
      <c r="I69" s="29">
        <v>5.09</v>
      </c>
      <c r="J69" s="29">
        <v>0.09</v>
      </c>
      <c r="K69" s="29">
        <f t="shared" si="2"/>
        <v>5089.91</v>
      </c>
      <c r="L69" s="35"/>
      <c r="M69" s="29"/>
      <c r="N69" s="30"/>
      <c r="O69" s="30"/>
    </row>
    <row r="70" spans="1:15" ht="18" hidden="1" customHeight="1" outlineLevel="1" x14ac:dyDescent="0.25">
      <c r="A70" s="307"/>
      <c r="B70" s="36">
        <v>42152</v>
      </c>
      <c r="C70" s="30">
        <v>250</v>
      </c>
      <c r="D70" s="29">
        <v>5.3</v>
      </c>
      <c r="E70" s="29"/>
      <c r="F70" s="29">
        <f t="shared" si="1"/>
        <v>1325</v>
      </c>
      <c r="G70" s="36">
        <v>42207</v>
      </c>
      <c r="H70" s="30">
        <v>2000</v>
      </c>
      <c r="I70" s="29">
        <v>5.23</v>
      </c>
      <c r="J70" s="29">
        <v>0.19</v>
      </c>
      <c r="K70" s="29">
        <f t="shared" si="2"/>
        <v>10459.81</v>
      </c>
      <c r="L70" s="35"/>
      <c r="M70" s="29"/>
      <c r="N70" s="30"/>
      <c r="O70" s="30"/>
    </row>
    <row r="71" spans="1:15" ht="18" hidden="1" customHeight="1" outlineLevel="1" x14ac:dyDescent="0.25">
      <c r="A71" s="307"/>
      <c r="B71" s="36">
        <v>42152</v>
      </c>
      <c r="C71" s="30">
        <v>200</v>
      </c>
      <c r="D71" s="29">
        <v>5.26</v>
      </c>
      <c r="E71" s="29"/>
      <c r="F71" s="29">
        <f t="shared" si="1"/>
        <v>1052</v>
      </c>
      <c r="G71" s="36">
        <v>42222</v>
      </c>
      <c r="H71" s="30">
        <v>5000</v>
      </c>
      <c r="I71" s="29">
        <v>5.12</v>
      </c>
      <c r="J71" s="29">
        <v>0.47</v>
      </c>
      <c r="K71" s="29">
        <f t="shared" si="2"/>
        <v>25599.53</v>
      </c>
      <c r="L71" s="35"/>
      <c r="M71" s="29"/>
      <c r="N71" s="30"/>
      <c r="O71" s="30"/>
    </row>
    <row r="72" spans="1:15" ht="18" hidden="1" customHeight="1" outlineLevel="1" x14ac:dyDescent="0.25">
      <c r="A72" s="307"/>
      <c r="B72" s="36">
        <v>42152</v>
      </c>
      <c r="C72" s="30">
        <v>200</v>
      </c>
      <c r="D72" s="29">
        <v>5.22</v>
      </c>
      <c r="E72" s="29"/>
      <c r="F72" s="29">
        <f t="shared" si="1"/>
        <v>1044</v>
      </c>
      <c r="G72" s="36">
        <v>42222</v>
      </c>
      <c r="H72" s="30">
        <v>1000</v>
      </c>
      <c r="I72" s="29">
        <v>5.1100000000000003</v>
      </c>
      <c r="J72" s="29">
        <v>0.09</v>
      </c>
      <c r="K72" s="29">
        <f t="shared" si="2"/>
        <v>5109.91</v>
      </c>
      <c r="L72" s="35"/>
      <c r="M72" s="29"/>
      <c r="N72" s="30"/>
      <c r="O72" s="30"/>
    </row>
    <row r="73" spans="1:15" ht="18" hidden="1" customHeight="1" outlineLevel="1" x14ac:dyDescent="0.25">
      <c r="A73" s="307"/>
      <c r="B73" s="36">
        <v>42152</v>
      </c>
      <c r="C73" s="30">
        <v>1000</v>
      </c>
      <c r="D73" s="29">
        <v>5.19</v>
      </c>
      <c r="E73" s="29"/>
      <c r="F73" s="29">
        <f t="shared" si="1"/>
        <v>5190</v>
      </c>
      <c r="G73" s="36">
        <v>42223</v>
      </c>
      <c r="H73" s="30">
        <v>1950</v>
      </c>
      <c r="I73" s="29">
        <v>5.2</v>
      </c>
      <c r="J73" s="29">
        <v>0.19</v>
      </c>
      <c r="K73" s="29">
        <f t="shared" si="2"/>
        <v>10139.81</v>
      </c>
      <c r="L73" s="35"/>
      <c r="M73" s="29"/>
      <c r="N73" s="30"/>
      <c r="O73" s="30"/>
    </row>
    <row r="74" spans="1:15" ht="18" hidden="1" customHeight="1" outlineLevel="1" x14ac:dyDescent="0.25">
      <c r="A74" s="307"/>
      <c r="B74" s="36">
        <v>42152</v>
      </c>
      <c r="C74" s="30">
        <v>2000</v>
      </c>
      <c r="D74" s="29">
        <v>5.17</v>
      </c>
      <c r="E74" s="29"/>
      <c r="F74" s="29">
        <f t="shared" si="1"/>
        <v>10340</v>
      </c>
      <c r="G74" s="36">
        <v>42229</v>
      </c>
      <c r="H74" s="30">
        <v>50</v>
      </c>
      <c r="I74" s="29">
        <v>5.28</v>
      </c>
      <c r="J74" s="29">
        <v>0.01</v>
      </c>
      <c r="K74" s="29">
        <f t="shared" si="2"/>
        <v>263.99</v>
      </c>
      <c r="L74" s="35"/>
      <c r="M74" s="29"/>
      <c r="N74" s="30"/>
      <c r="O74" s="30"/>
    </row>
    <row r="75" spans="1:15" ht="18" hidden="1" customHeight="1" outlineLevel="1" x14ac:dyDescent="0.25">
      <c r="A75" s="307"/>
      <c r="B75" s="36">
        <v>42152</v>
      </c>
      <c r="C75" s="30">
        <v>2000</v>
      </c>
      <c r="D75" s="29">
        <v>5.15</v>
      </c>
      <c r="E75" s="29"/>
      <c r="F75" s="29">
        <f t="shared" si="1"/>
        <v>10300</v>
      </c>
      <c r="G75" s="35"/>
      <c r="H75" s="30"/>
      <c r="I75" s="29"/>
      <c r="J75" s="29"/>
      <c r="K75" s="29"/>
      <c r="L75" s="35"/>
      <c r="M75" s="29"/>
      <c r="N75" s="30"/>
      <c r="O75" s="30"/>
    </row>
    <row r="76" spans="1:15" ht="18" hidden="1" customHeight="1" outlineLevel="1" x14ac:dyDescent="0.25">
      <c r="A76" s="307"/>
      <c r="B76" s="36">
        <v>42158</v>
      </c>
      <c r="C76" s="30">
        <v>500</v>
      </c>
      <c r="D76" s="29">
        <v>5.09</v>
      </c>
      <c r="E76" s="29"/>
      <c r="F76" s="29">
        <f t="shared" si="1"/>
        <v>2545</v>
      </c>
      <c r="G76" s="35"/>
      <c r="H76" s="30"/>
      <c r="I76" s="29"/>
      <c r="J76" s="29"/>
      <c r="K76" s="29"/>
      <c r="L76" s="35"/>
      <c r="M76" s="29"/>
      <c r="N76" s="30"/>
      <c r="O76" s="30"/>
    </row>
    <row r="77" spans="1:15" ht="18" hidden="1" customHeight="1" outlineLevel="1" x14ac:dyDescent="0.25">
      <c r="A77" s="307"/>
      <c r="B77" s="36">
        <v>42158</v>
      </c>
      <c r="C77" s="30">
        <v>1000</v>
      </c>
      <c r="D77" s="29">
        <v>5.04</v>
      </c>
      <c r="E77" s="141"/>
      <c r="F77" s="29">
        <f t="shared" si="1"/>
        <v>5040</v>
      </c>
      <c r="G77" s="35"/>
      <c r="H77" s="30"/>
      <c r="I77" s="29"/>
      <c r="J77" s="29"/>
      <c r="K77" s="29"/>
      <c r="L77" s="35"/>
      <c r="M77" s="29"/>
      <c r="N77" s="30"/>
      <c r="O77" s="30"/>
    </row>
    <row r="78" spans="1:15" ht="18" hidden="1" customHeight="1" outlineLevel="1" x14ac:dyDescent="0.25">
      <c r="A78" s="307"/>
      <c r="B78" s="36">
        <v>42158</v>
      </c>
      <c r="C78" s="30">
        <v>200</v>
      </c>
      <c r="D78" s="29">
        <v>5.05</v>
      </c>
      <c r="E78" s="29"/>
      <c r="F78" s="29">
        <f t="shared" si="1"/>
        <v>1010</v>
      </c>
      <c r="G78" s="35"/>
      <c r="H78" s="30"/>
      <c r="I78" s="29"/>
      <c r="J78" s="29"/>
      <c r="K78" s="29"/>
      <c r="L78" s="35"/>
      <c r="M78" s="29"/>
      <c r="N78" s="30"/>
      <c r="O78" s="30"/>
    </row>
    <row r="79" spans="1:15" ht="18" hidden="1" customHeight="1" outlineLevel="1" x14ac:dyDescent="0.25">
      <c r="A79" s="307"/>
      <c r="B79" s="36">
        <v>42164</v>
      </c>
      <c r="C79" s="30">
        <v>500</v>
      </c>
      <c r="D79" s="29">
        <v>5.07</v>
      </c>
      <c r="E79" s="29"/>
      <c r="F79" s="29">
        <f t="shared" si="1"/>
        <v>2535</v>
      </c>
      <c r="G79" s="35"/>
      <c r="H79" s="30"/>
      <c r="I79" s="29"/>
      <c r="J79" s="29"/>
      <c r="K79" s="29"/>
      <c r="L79" s="35"/>
      <c r="M79" s="29"/>
      <c r="N79" s="30"/>
      <c r="O79" s="30"/>
    </row>
    <row r="80" spans="1:15" ht="18" hidden="1" customHeight="1" outlineLevel="1" x14ac:dyDescent="0.25">
      <c r="A80" s="307"/>
      <c r="B80" s="36">
        <v>42164</v>
      </c>
      <c r="C80" s="30">
        <v>1000</v>
      </c>
      <c r="D80" s="29">
        <v>5.04</v>
      </c>
      <c r="E80" s="29"/>
      <c r="F80" s="29">
        <f t="shared" si="1"/>
        <v>5040</v>
      </c>
      <c r="G80" s="35"/>
      <c r="H80" s="30"/>
      <c r="I80" s="29"/>
      <c r="J80" s="29"/>
      <c r="K80" s="29"/>
      <c r="L80" s="35"/>
      <c r="M80" s="29"/>
      <c r="N80" s="30"/>
      <c r="O80" s="30"/>
    </row>
    <row r="81" spans="1:16" ht="18" hidden="1" customHeight="1" outlineLevel="1" x14ac:dyDescent="0.25">
      <c r="A81" s="307"/>
      <c r="B81" s="36">
        <v>42164</v>
      </c>
      <c r="C81" s="30">
        <v>1000</v>
      </c>
      <c r="D81" s="29">
        <v>5.01</v>
      </c>
      <c r="E81" s="29"/>
      <c r="F81" s="29">
        <f t="shared" si="1"/>
        <v>5010</v>
      </c>
      <c r="G81" s="35"/>
      <c r="H81" s="30"/>
      <c r="I81" s="29"/>
      <c r="J81" s="29"/>
      <c r="K81" s="29"/>
      <c r="L81" s="35"/>
      <c r="M81" s="29"/>
      <c r="N81" s="30"/>
      <c r="O81" s="30"/>
    </row>
    <row r="82" spans="1:16" ht="18" hidden="1" customHeight="1" outlineLevel="1" x14ac:dyDescent="0.25">
      <c r="A82" s="307"/>
      <c r="B82" s="36">
        <v>42173</v>
      </c>
      <c r="C82" s="30">
        <v>500</v>
      </c>
      <c r="D82" s="29">
        <v>4.88</v>
      </c>
      <c r="E82" s="29"/>
      <c r="F82" s="29">
        <f t="shared" si="1"/>
        <v>2440</v>
      </c>
      <c r="G82" s="35"/>
      <c r="H82" s="30"/>
      <c r="I82" s="29"/>
      <c r="J82" s="29"/>
      <c r="K82" s="29"/>
      <c r="L82" s="35"/>
      <c r="M82" s="29"/>
      <c r="N82" s="30"/>
      <c r="O82" s="30"/>
    </row>
    <row r="83" spans="1:16" ht="18" hidden="1" customHeight="1" outlineLevel="1" x14ac:dyDescent="0.25">
      <c r="A83" s="307"/>
      <c r="B83" s="36">
        <v>42187</v>
      </c>
      <c r="C83" s="30">
        <v>2000</v>
      </c>
      <c r="D83" s="29">
        <v>4.9800000000000004</v>
      </c>
      <c r="E83" s="29"/>
      <c r="F83" s="29">
        <f t="shared" si="1"/>
        <v>9960</v>
      </c>
      <c r="G83" s="35"/>
      <c r="H83" s="30"/>
      <c r="I83" s="29"/>
      <c r="J83" s="29"/>
      <c r="K83" s="29"/>
      <c r="L83" s="35"/>
      <c r="M83" s="29"/>
      <c r="N83" s="30"/>
      <c r="O83" s="30"/>
    </row>
    <row r="84" spans="1:16" ht="18" hidden="1" customHeight="1" outlineLevel="1" x14ac:dyDescent="0.25">
      <c r="A84" s="307"/>
      <c r="B84" s="36">
        <v>42187</v>
      </c>
      <c r="C84" s="30">
        <v>100</v>
      </c>
      <c r="D84" s="29">
        <v>4.9800000000000004</v>
      </c>
      <c r="E84" s="29"/>
      <c r="F84" s="29">
        <f t="shared" si="1"/>
        <v>498.00000000000006</v>
      </c>
      <c r="G84" s="35"/>
      <c r="H84" s="30"/>
      <c r="I84" s="29"/>
      <c r="J84" s="29"/>
      <c r="K84" s="29"/>
      <c r="L84" s="35"/>
      <c r="M84" s="29"/>
      <c r="N84" s="30"/>
      <c r="O84" s="30"/>
    </row>
    <row r="85" spans="1:16" ht="18" hidden="1" customHeight="1" outlineLevel="1" x14ac:dyDescent="0.25">
      <c r="A85" s="307"/>
      <c r="B85" s="36">
        <v>42187</v>
      </c>
      <c r="C85" s="30">
        <v>100</v>
      </c>
      <c r="D85" s="29">
        <v>4.9800000000000004</v>
      </c>
      <c r="E85" s="29"/>
      <c r="F85" s="29">
        <f t="shared" si="1"/>
        <v>498.00000000000006</v>
      </c>
      <c r="G85" s="35"/>
      <c r="H85" s="30"/>
      <c r="I85" s="29"/>
      <c r="J85" s="29"/>
      <c r="K85" s="29"/>
      <c r="L85" s="35"/>
      <c r="M85" s="29"/>
      <c r="N85" s="30"/>
      <c r="O85" s="30"/>
    </row>
    <row r="86" spans="1:16" ht="18" hidden="1" customHeight="1" outlineLevel="1" x14ac:dyDescent="0.25">
      <c r="A86" s="307"/>
      <c r="B86" s="36">
        <v>42187</v>
      </c>
      <c r="C86" s="30">
        <v>2000</v>
      </c>
      <c r="D86" s="29">
        <v>4.97</v>
      </c>
      <c r="E86" s="29"/>
      <c r="F86" s="29">
        <f t="shared" si="1"/>
        <v>9940</v>
      </c>
      <c r="G86" s="35"/>
      <c r="H86" s="30"/>
      <c r="I86" s="29"/>
      <c r="J86" s="29"/>
      <c r="K86" s="29"/>
      <c r="L86" s="35"/>
      <c r="M86" s="29"/>
      <c r="N86" s="30"/>
      <c r="O86" s="30"/>
    </row>
    <row r="87" spans="1:16" ht="18" hidden="1" customHeight="1" outlineLevel="1" x14ac:dyDescent="0.25">
      <c r="A87" s="307"/>
      <c r="B87" s="36">
        <v>42199</v>
      </c>
      <c r="C87" s="30">
        <v>500</v>
      </c>
      <c r="D87" s="29">
        <v>4.8</v>
      </c>
      <c r="E87" s="29"/>
      <c r="F87" s="29">
        <f t="shared" si="1"/>
        <v>2400</v>
      </c>
      <c r="G87" s="35"/>
      <c r="H87" s="30"/>
      <c r="I87" s="29"/>
      <c r="J87" s="29"/>
      <c r="K87" s="29"/>
      <c r="L87" s="35"/>
      <c r="M87" s="29"/>
      <c r="N87" s="30"/>
      <c r="O87" s="30"/>
    </row>
    <row r="88" spans="1:16" ht="18" hidden="1" customHeight="1" outlineLevel="1" x14ac:dyDescent="0.25">
      <c r="A88" s="307"/>
      <c r="B88" s="36">
        <v>42212</v>
      </c>
      <c r="C88" s="30">
        <v>300</v>
      </c>
      <c r="D88" s="29">
        <v>4.76</v>
      </c>
      <c r="E88" s="29"/>
      <c r="F88" s="29">
        <f t="shared" si="1"/>
        <v>1428</v>
      </c>
      <c r="G88" s="35"/>
      <c r="H88" s="30"/>
      <c r="I88" s="29"/>
      <c r="J88" s="29"/>
      <c r="K88" s="29"/>
      <c r="L88" s="35"/>
      <c r="M88" s="29"/>
      <c r="N88" s="30"/>
      <c r="O88" s="30"/>
    </row>
    <row r="89" spans="1:16" ht="18" hidden="1" customHeight="1" outlineLevel="1" x14ac:dyDescent="0.25">
      <c r="A89" s="307"/>
      <c r="B89" s="36">
        <v>42212</v>
      </c>
      <c r="C89" s="30">
        <v>1700</v>
      </c>
      <c r="D89" s="29">
        <v>4.76</v>
      </c>
      <c r="E89" s="29"/>
      <c r="F89" s="29">
        <f t="shared" si="1"/>
        <v>8092</v>
      </c>
      <c r="G89" s="35"/>
      <c r="H89" s="30"/>
      <c r="I89" s="29"/>
      <c r="J89" s="29"/>
      <c r="K89" s="29"/>
      <c r="L89" s="35"/>
      <c r="M89" s="29"/>
      <c r="N89" s="30"/>
      <c r="O89" s="30"/>
    </row>
    <row r="90" spans="1:16" ht="18" hidden="1" customHeight="1" outlineLevel="1" x14ac:dyDescent="0.25">
      <c r="A90" s="307"/>
      <c r="B90" s="36">
        <v>42214</v>
      </c>
      <c r="C90" s="30">
        <v>500</v>
      </c>
      <c r="D90" s="29">
        <v>4.68</v>
      </c>
      <c r="E90" s="29"/>
      <c r="F90" s="29">
        <f t="shared" si="1"/>
        <v>2340</v>
      </c>
      <c r="G90" s="35"/>
      <c r="H90" s="30"/>
      <c r="I90" s="29"/>
      <c r="J90" s="29"/>
      <c r="K90" s="29"/>
      <c r="L90" s="35"/>
      <c r="M90" s="29"/>
      <c r="N90" s="30"/>
      <c r="O90" s="30"/>
    </row>
    <row r="91" spans="1:16" ht="18" hidden="1" customHeight="1" outlineLevel="1" x14ac:dyDescent="0.25">
      <c r="A91" s="307"/>
      <c r="B91" s="36">
        <v>42214</v>
      </c>
      <c r="C91" s="30">
        <v>50</v>
      </c>
      <c r="D91" s="29">
        <v>4.6500000000000004</v>
      </c>
      <c r="E91" s="29"/>
      <c r="F91" s="29">
        <f t="shared" si="1"/>
        <v>232.50000000000003</v>
      </c>
      <c r="G91" s="35"/>
      <c r="H91" s="30"/>
      <c r="I91" s="29"/>
      <c r="J91" s="29"/>
      <c r="K91" s="29"/>
      <c r="L91" s="35"/>
      <c r="M91" s="29"/>
      <c r="N91" s="30"/>
      <c r="O91" s="30"/>
    </row>
    <row r="92" spans="1:16" ht="18" hidden="1" customHeight="1" outlineLevel="1" x14ac:dyDescent="0.25">
      <c r="A92" s="307"/>
      <c r="B92" s="36">
        <v>42214</v>
      </c>
      <c r="C92" s="30">
        <v>200</v>
      </c>
      <c r="D92" s="29">
        <v>4.63</v>
      </c>
      <c r="E92" s="29"/>
      <c r="F92" s="29">
        <f t="shared" si="1"/>
        <v>926</v>
      </c>
      <c r="G92" s="35"/>
      <c r="H92" s="30"/>
      <c r="I92" s="29"/>
      <c r="J92" s="29"/>
      <c r="K92" s="29"/>
      <c r="L92" s="35"/>
      <c r="M92" s="29"/>
      <c r="N92" s="30"/>
      <c r="O92" s="30"/>
    </row>
    <row r="93" spans="1:16" ht="18" hidden="1" customHeight="1" outlineLevel="1" x14ac:dyDescent="0.25">
      <c r="A93" s="307"/>
      <c r="B93" s="36">
        <v>42214</v>
      </c>
      <c r="C93" s="30">
        <v>300</v>
      </c>
      <c r="D93" s="29">
        <v>4.59</v>
      </c>
      <c r="E93" s="29"/>
      <c r="F93" s="29">
        <f t="shared" si="1"/>
        <v>1377</v>
      </c>
      <c r="G93" s="35"/>
      <c r="H93" s="30"/>
      <c r="I93" s="29"/>
      <c r="J93" s="29"/>
      <c r="K93" s="29"/>
      <c r="L93" s="35"/>
      <c r="M93" s="29"/>
      <c r="N93" s="30"/>
      <c r="O93" s="30"/>
    </row>
    <row r="94" spans="1:16" ht="18" hidden="1" customHeight="1" outlineLevel="1" x14ac:dyDescent="0.25">
      <c r="A94" s="307"/>
      <c r="B94" s="36">
        <v>42214</v>
      </c>
      <c r="C94" s="30">
        <v>500</v>
      </c>
      <c r="D94" s="29">
        <v>4.54</v>
      </c>
      <c r="E94" s="29"/>
      <c r="F94" s="29">
        <f t="shared" si="1"/>
        <v>2270</v>
      </c>
      <c r="G94" s="35"/>
      <c r="H94" s="30"/>
      <c r="I94" s="29"/>
      <c r="J94" s="29"/>
      <c r="K94" s="29"/>
      <c r="L94" s="35"/>
      <c r="M94" s="29"/>
      <c r="N94" s="30"/>
      <c r="O94" s="30"/>
    </row>
    <row r="95" spans="1:16" ht="18" customHeight="1" collapsed="1" x14ac:dyDescent="0.25">
      <c r="A95" s="307"/>
      <c r="B95" s="35"/>
      <c r="C95" s="30">
        <f>SUM(C65:C94)</f>
        <v>19200</v>
      </c>
      <c r="D95" s="29"/>
      <c r="E95" s="29"/>
      <c r="F95" s="29">
        <f>SUM(F65:F94)</f>
        <v>96087.5</v>
      </c>
      <c r="G95" s="35"/>
      <c r="H95" s="30">
        <f>SUM(H65:H94)</f>
        <v>19200</v>
      </c>
      <c r="I95" s="29"/>
      <c r="J95" s="29"/>
      <c r="K95" s="29">
        <f>SUM(K65:K94)</f>
        <v>98256.200000000012</v>
      </c>
      <c r="L95" s="35"/>
      <c r="M95" s="29">
        <f>SUM(M65:M94)</f>
        <v>656.25</v>
      </c>
      <c r="N95" s="29">
        <f>K95-F95</f>
        <v>2168.7000000000116</v>
      </c>
      <c r="O95" s="42">
        <f>(N95+M95)/F95</f>
        <v>2.9399765838428637E-2</v>
      </c>
      <c r="P95" s="179" t="s">
        <v>175</v>
      </c>
    </row>
    <row r="96" spans="1:16" ht="18" hidden="1" customHeight="1" outlineLevel="1" x14ac:dyDescent="0.25">
      <c r="A96" s="306" t="s">
        <v>25</v>
      </c>
      <c r="B96" s="33"/>
      <c r="C96" s="31"/>
      <c r="D96" s="28"/>
      <c r="E96" s="34"/>
      <c r="F96" s="28"/>
      <c r="G96" s="33"/>
      <c r="H96" s="31"/>
      <c r="I96" s="28"/>
      <c r="K96" s="28"/>
      <c r="L96" s="33"/>
      <c r="M96" s="28"/>
      <c r="N96" s="28"/>
      <c r="O96" s="41"/>
    </row>
    <row r="97" spans="1:16" ht="18" hidden="1" customHeight="1" outlineLevel="1" x14ac:dyDescent="0.25">
      <c r="A97" s="306"/>
      <c r="B97" s="32">
        <v>42163</v>
      </c>
      <c r="C97" s="31">
        <v>1</v>
      </c>
      <c r="D97" s="28">
        <v>117.3</v>
      </c>
      <c r="E97" s="34"/>
      <c r="F97" s="28">
        <f>C97*D97</f>
        <v>117.3</v>
      </c>
      <c r="G97" s="32">
        <v>42186</v>
      </c>
      <c r="H97" s="31">
        <v>1</v>
      </c>
      <c r="I97" s="28">
        <v>121.6</v>
      </c>
      <c r="J97" s="39">
        <v>0.01</v>
      </c>
      <c r="K97" s="28">
        <f>H97*I97-J97</f>
        <v>121.58999999999999</v>
      </c>
      <c r="L97" s="33"/>
      <c r="M97" s="28"/>
      <c r="N97" s="28"/>
      <c r="O97" s="41"/>
    </row>
    <row r="98" spans="1:16" ht="18" customHeight="1" collapsed="1" x14ac:dyDescent="0.25">
      <c r="A98" s="306"/>
      <c r="B98" s="32"/>
      <c r="C98" s="31">
        <f>SUM(C97)</f>
        <v>1</v>
      </c>
      <c r="D98" s="28"/>
      <c r="E98" s="34"/>
      <c r="F98" s="28">
        <f>SUM(F97)</f>
        <v>117.3</v>
      </c>
      <c r="G98" s="33"/>
      <c r="H98" s="31">
        <f>SUM(H97)</f>
        <v>1</v>
      </c>
      <c r="I98" s="28"/>
      <c r="K98" s="28">
        <f>SUM(K97)</f>
        <v>121.58999999999999</v>
      </c>
      <c r="L98" s="33"/>
      <c r="M98" s="28"/>
      <c r="N98" s="28">
        <f>K98-F98</f>
        <v>4.289999999999992</v>
      </c>
      <c r="O98" s="41">
        <f>(N98+M98)/F98</f>
        <v>3.6572890025575379E-2</v>
      </c>
      <c r="P98" s="179" t="s">
        <v>175</v>
      </c>
    </row>
    <row r="99" spans="1:16" ht="18" hidden="1" customHeight="1" outlineLevel="1" x14ac:dyDescent="0.25">
      <c r="A99" s="307" t="s">
        <v>36</v>
      </c>
      <c r="B99" s="35"/>
      <c r="C99" s="30"/>
      <c r="D99" s="29"/>
      <c r="E99" s="29"/>
      <c r="F99" s="29"/>
      <c r="G99" s="35"/>
      <c r="H99" s="30"/>
      <c r="I99" s="29"/>
      <c r="J99" s="29"/>
      <c r="K99" s="29"/>
      <c r="L99" s="35"/>
      <c r="M99" s="29"/>
      <c r="N99" s="29"/>
      <c r="O99" s="42"/>
    </row>
    <row r="100" spans="1:16" ht="18" hidden="1" customHeight="1" outlineLevel="1" x14ac:dyDescent="0.25">
      <c r="A100" s="307"/>
      <c r="B100" s="36">
        <v>42167</v>
      </c>
      <c r="C100" s="30">
        <v>25</v>
      </c>
      <c r="D100" s="29">
        <v>34.15</v>
      </c>
      <c r="E100" s="29"/>
      <c r="F100" s="29">
        <f>C100*D100</f>
        <v>853.75</v>
      </c>
      <c r="G100" s="36">
        <v>42186</v>
      </c>
      <c r="H100" s="30">
        <v>35</v>
      </c>
      <c r="I100" s="29">
        <v>34.799999999999997</v>
      </c>
      <c r="J100" s="29">
        <v>0.02</v>
      </c>
      <c r="K100" s="29">
        <f>H100*I100-J100</f>
        <v>1217.98</v>
      </c>
      <c r="L100" s="35"/>
      <c r="M100" s="29"/>
      <c r="N100" s="29"/>
      <c r="O100" s="42"/>
    </row>
    <row r="101" spans="1:16" ht="18" hidden="1" customHeight="1" outlineLevel="1" x14ac:dyDescent="0.25">
      <c r="A101" s="307"/>
      <c r="B101" s="36">
        <v>42178</v>
      </c>
      <c r="C101" s="30">
        <v>10</v>
      </c>
      <c r="D101" s="29">
        <v>33.119999999999997</v>
      </c>
      <c r="E101" s="29"/>
      <c r="F101" s="29">
        <f>C101*D101</f>
        <v>331.2</v>
      </c>
      <c r="G101" s="35"/>
      <c r="H101" s="30"/>
      <c r="I101" s="29"/>
      <c r="J101" s="29"/>
      <c r="K101" s="29"/>
      <c r="L101" s="35"/>
      <c r="M101" s="29"/>
      <c r="N101" s="29"/>
      <c r="O101" s="42"/>
    </row>
    <row r="102" spans="1:16" ht="18" customHeight="1" collapsed="1" x14ac:dyDescent="0.25">
      <c r="A102" s="307"/>
      <c r="B102" s="36"/>
      <c r="C102" s="30">
        <f>SUM(C100:C101)</f>
        <v>35</v>
      </c>
      <c r="D102" s="29"/>
      <c r="E102" s="29"/>
      <c r="F102" s="29">
        <f>SUM(F100:F101)</f>
        <v>1184.95</v>
      </c>
      <c r="G102" s="35"/>
      <c r="H102" s="30">
        <f>SUM(H100:H101)</f>
        <v>35</v>
      </c>
      <c r="I102" s="29"/>
      <c r="J102" s="29"/>
      <c r="K102" s="29">
        <f>SUM(K100:K101)</f>
        <v>1217.98</v>
      </c>
      <c r="L102" s="35"/>
      <c r="M102" s="29"/>
      <c r="N102" s="29">
        <f>K102-F102</f>
        <v>33.029999999999973</v>
      </c>
      <c r="O102" s="42">
        <f>(N102+M102)/F102</f>
        <v>2.7874593864720007E-2</v>
      </c>
      <c r="P102" s="179" t="s">
        <v>175</v>
      </c>
    </row>
    <row r="103" spans="1:16" ht="18" hidden="1" customHeight="1" outlineLevel="1" x14ac:dyDescent="0.25">
      <c r="A103" s="306" t="s">
        <v>14</v>
      </c>
      <c r="B103" s="33"/>
      <c r="C103" s="31"/>
      <c r="D103" s="28"/>
      <c r="E103" s="34"/>
      <c r="F103" s="28"/>
      <c r="G103" s="33"/>
      <c r="H103" s="31"/>
      <c r="I103" s="28"/>
      <c r="K103" s="28"/>
      <c r="L103" s="33"/>
      <c r="M103" s="28"/>
      <c r="N103" s="28"/>
      <c r="O103" s="41"/>
    </row>
    <row r="104" spans="1:16" ht="18" hidden="1" customHeight="1" outlineLevel="1" x14ac:dyDescent="0.25">
      <c r="A104" s="306"/>
      <c r="B104" s="32">
        <v>42152</v>
      </c>
      <c r="C104" s="31">
        <v>2</v>
      </c>
      <c r="D104" s="28">
        <v>51.22</v>
      </c>
      <c r="E104" s="34"/>
      <c r="F104" s="28">
        <f>C104*D104</f>
        <v>102.44</v>
      </c>
      <c r="G104" s="32">
        <v>42187</v>
      </c>
      <c r="H104" s="31">
        <v>150</v>
      </c>
      <c r="I104" s="28">
        <v>48.92</v>
      </c>
      <c r="J104" s="39">
        <v>0.12</v>
      </c>
      <c r="K104" s="28">
        <f>H104*I104-J104</f>
        <v>7337.88</v>
      </c>
      <c r="L104" s="32">
        <v>42195</v>
      </c>
      <c r="M104" s="28">
        <v>52</v>
      </c>
      <c r="N104" s="28"/>
      <c r="O104" s="41"/>
    </row>
    <row r="105" spans="1:16" ht="18" hidden="1" customHeight="1" outlineLevel="1" x14ac:dyDescent="0.25">
      <c r="A105" s="306"/>
      <c r="B105" s="32">
        <v>42164</v>
      </c>
      <c r="C105" s="31">
        <v>48</v>
      </c>
      <c r="D105" s="28">
        <v>49.9</v>
      </c>
      <c r="E105" s="34"/>
      <c r="F105" s="28">
        <f>C105*D105</f>
        <v>2395.1999999999998</v>
      </c>
      <c r="G105" s="33"/>
      <c r="H105" s="31"/>
      <c r="I105" s="28"/>
      <c r="K105" s="28"/>
      <c r="L105" s="33"/>
      <c r="M105" s="28"/>
      <c r="N105" s="28"/>
      <c r="O105" s="41"/>
    </row>
    <row r="106" spans="1:16" ht="18" hidden="1" customHeight="1" outlineLevel="1" x14ac:dyDescent="0.25">
      <c r="A106" s="306"/>
      <c r="B106" s="32">
        <v>42165</v>
      </c>
      <c r="C106" s="31">
        <v>50</v>
      </c>
      <c r="D106" s="28">
        <v>48.6</v>
      </c>
      <c r="E106" s="34"/>
      <c r="F106" s="28">
        <f>C106*D106</f>
        <v>2430</v>
      </c>
      <c r="G106" s="33"/>
      <c r="H106" s="31"/>
      <c r="I106" s="28"/>
      <c r="K106" s="28"/>
      <c r="L106" s="33"/>
      <c r="M106" s="28"/>
      <c r="N106" s="28"/>
      <c r="O106" s="41"/>
    </row>
    <row r="107" spans="1:16" ht="18" hidden="1" customHeight="1" outlineLevel="1" x14ac:dyDescent="0.25">
      <c r="A107" s="306"/>
      <c r="B107" s="32">
        <v>42173</v>
      </c>
      <c r="C107" s="31">
        <v>25</v>
      </c>
      <c r="D107" s="28">
        <v>47.62</v>
      </c>
      <c r="E107" s="34"/>
      <c r="F107" s="28">
        <f>C107*D107</f>
        <v>1190.5</v>
      </c>
      <c r="G107" s="33"/>
      <c r="H107" s="31"/>
      <c r="I107" s="28"/>
      <c r="K107" s="28"/>
      <c r="L107" s="33"/>
      <c r="M107" s="28"/>
      <c r="N107" s="28"/>
      <c r="O107" s="41"/>
    </row>
    <row r="108" spans="1:16" ht="18" hidden="1" customHeight="1" outlineLevel="1" x14ac:dyDescent="0.25">
      <c r="A108" s="306"/>
      <c r="B108" s="32">
        <v>42173</v>
      </c>
      <c r="C108" s="31">
        <v>25</v>
      </c>
      <c r="D108" s="28">
        <v>47.54</v>
      </c>
      <c r="E108" s="34"/>
      <c r="F108" s="28">
        <f>C108*D108</f>
        <v>1188.5</v>
      </c>
      <c r="G108" s="33"/>
      <c r="H108" s="31"/>
      <c r="I108" s="28"/>
      <c r="K108" s="28"/>
      <c r="L108" s="33"/>
      <c r="M108" s="28"/>
      <c r="N108" s="28"/>
      <c r="O108" s="41"/>
    </row>
    <row r="109" spans="1:16" ht="18" customHeight="1" collapsed="1" x14ac:dyDescent="0.25">
      <c r="A109" s="306"/>
      <c r="B109" s="32"/>
      <c r="C109" s="31">
        <f>SUM(C104:C108)</f>
        <v>150</v>
      </c>
      <c r="D109" s="28"/>
      <c r="E109" s="34"/>
      <c r="F109" s="28">
        <f t="shared" ref="F109:M109" si="3">SUM(F104:F108)</f>
        <v>7306.6399999999994</v>
      </c>
      <c r="G109" s="33"/>
      <c r="H109" s="31">
        <f t="shared" si="3"/>
        <v>150</v>
      </c>
      <c r="I109" s="28"/>
      <c r="K109" s="28">
        <f t="shared" si="3"/>
        <v>7337.88</v>
      </c>
      <c r="L109" s="33"/>
      <c r="M109" s="28">
        <f t="shared" si="3"/>
        <v>52</v>
      </c>
      <c r="N109" s="28">
        <f>K109-F109</f>
        <v>31.240000000000691</v>
      </c>
      <c r="O109" s="41">
        <f>(N109+M109)/F109</f>
        <v>1.1392377344442959E-2</v>
      </c>
      <c r="P109" s="179" t="s">
        <v>175</v>
      </c>
    </row>
    <row r="110" spans="1:16" ht="18" hidden="1" customHeight="1" outlineLevel="1" x14ac:dyDescent="0.25">
      <c r="A110" s="316" t="s">
        <v>26</v>
      </c>
      <c r="B110" s="36"/>
      <c r="C110" s="30"/>
      <c r="D110" s="29"/>
      <c r="E110" s="30"/>
      <c r="F110" s="29"/>
      <c r="G110" s="173"/>
      <c r="H110" s="30"/>
      <c r="I110" s="29"/>
      <c r="J110" s="30"/>
      <c r="K110" s="29"/>
      <c r="L110" s="35"/>
      <c r="M110" s="29"/>
      <c r="N110" s="30"/>
      <c r="O110" s="30"/>
    </row>
    <row r="111" spans="1:16" ht="18" hidden="1" customHeight="1" outlineLevel="1" x14ac:dyDescent="0.25">
      <c r="A111" s="308"/>
      <c r="B111" s="36">
        <v>42163</v>
      </c>
      <c r="C111" s="30">
        <v>50</v>
      </c>
      <c r="D111" s="29">
        <v>5.9</v>
      </c>
      <c r="E111" s="30">
        <v>0</v>
      </c>
      <c r="F111" s="29">
        <v>295</v>
      </c>
      <c r="G111" s="173">
        <v>42187</v>
      </c>
      <c r="H111" s="30">
        <v>200</v>
      </c>
      <c r="I111" s="29">
        <v>6.45</v>
      </c>
      <c r="J111" s="30">
        <v>0.02</v>
      </c>
      <c r="K111" s="29">
        <v>1289.98</v>
      </c>
      <c r="L111" s="35"/>
      <c r="M111" s="29"/>
      <c r="N111" s="30"/>
      <c r="O111" s="30"/>
    </row>
    <row r="112" spans="1:16" ht="18" hidden="1" customHeight="1" outlineLevel="1" x14ac:dyDescent="0.25">
      <c r="A112" s="308"/>
      <c r="B112" s="36">
        <v>42163</v>
      </c>
      <c r="C112" s="30">
        <v>100</v>
      </c>
      <c r="D112" s="29">
        <v>6.2</v>
      </c>
      <c r="E112" s="30">
        <v>0</v>
      </c>
      <c r="F112" s="29">
        <v>620</v>
      </c>
      <c r="G112" s="173">
        <v>42261</v>
      </c>
      <c r="H112" s="30">
        <v>450</v>
      </c>
      <c r="I112" s="29">
        <v>6.23</v>
      </c>
      <c r="J112" s="30">
        <v>0.05</v>
      </c>
      <c r="K112" s="29">
        <v>2803.45</v>
      </c>
      <c r="L112" s="35"/>
      <c r="M112" s="29"/>
      <c r="N112" s="30"/>
      <c r="O112" s="30"/>
    </row>
    <row r="113" spans="1:16" ht="18" hidden="1" customHeight="1" outlineLevel="1" x14ac:dyDescent="0.25">
      <c r="A113" s="308"/>
      <c r="B113" s="36">
        <v>42187</v>
      </c>
      <c r="C113" s="30">
        <v>200</v>
      </c>
      <c r="D113" s="29">
        <v>6.3</v>
      </c>
      <c r="E113" s="30">
        <v>0</v>
      </c>
      <c r="F113" s="29">
        <v>1260</v>
      </c>
      <c r="G113" s="173"/>
      <c r="H113" s="30"/>
      <c r="I113" s="29"/>
      <c r="J113" s="30"/>
      <c r="K113" s="29"/>
      <c r="L113" s="35"/>
      <c r="M113" s="29"/>
      <c r="N113" s="30"/>
      <c r="O113" s="30"/>
    </row>
    <row r="114" spans="1:16" ht="18" hidden="1" customHeight="1" outlineLevel="1" x14ac:dyDescent="0.25">
      <c r="A114" s="308"/>
      <c r="B114" s="36">
        <v>42194</v>
      </c>
      <c r="C114" s="30">
        <v>150</v>
      </c>
      <c r="D114" s="29">
        <v>6.1</v>
      </c>
      <c r="E114" s="30">
        <v>0</v>
      </c>
      <c r="F114" s="29">
        <v>915</v>
      </c>
      <c r="G114" s="173"/>
      <c r="H114" s="30"/>
      <c r="I114" s="29"/>
      <c r="J114" s="30"/>
      <c r="K114" s="29"/>
      <c r="L114" s="35"/>
      <c r="M114" s="29"/>
      <c r="N114" s="30"/>
      <c r="O114" s="30"/>
    </row>
    <row r="115" spans="1:16" ht="18" hidden="1" customHeight="1" outlineLevel="1" x14ac:dyDescent="0.25">
      <c r="A115" s="308"/>
      <c r="B115" s="36">
        <v>42240</v>
      </c>
      <c r="C115" s="30">
        <v>150</v>
      </c>
      <c r="D115" s="29">
        <v>5.69</v>
      </c>
      <c r="E115" s="30">
        <v>0</v>
      </c>
      <c r="F115" s="29">
        <v>853.50000000000011</v>
      </c>
      <c r="G115" s="173"/>
      <c r="H115" s="30"/>
      <c r="I115" s="29"/>
      <c r="J115" s="30"/>
      <c r="K115" s="29"/>
      <c r="L115" s="35"/>
      <c r="M115" s="29"/>
      <c r="N115" s="30"/>
      <c r="O115" s="30"/>
    </row>
    <row r="116" spans="1:16" ht="18" customHeight="1" collapsed="1" x14ac:dyDescent="0.25">
      <c r="A116" s="308"/>
      <c r="B116" s="36"/>
      <c r="C116" s="30">
        <v>650</v>
      </c>
      <c r="D116" s="29"/>
      <c r="E116" s="30"/>
      <c r="F116" s="29">
        <v>3943.5</v>
      </c>
      <c r="G116" s="173"/>
      <c r="H116" s="30">
        <v>650</v>
      </c>
      <c r="I116" s="29"/>
      <c r="J116" s="30"/>
      <c r="K116" s="29">
        <f>SUM(K111:K112)</f>
        <v>4093.43</v>
      </c>
      <c r="L116" s="35"/>
      <c r="M116" s="29"/>
      <c r="N116" s="29">
        <f>K116-F116</f>
        <v>149.92999999999984</v>
      </c>
      <c r="O116" s="42">
        <f>N116/K116</f>
        <v>3.6626985193346374E-2</v>
      </c>
      <c r="P116" s="179" t="s">
        <v>175</v>
      </c>
    </row>
    <row r="117" spans="1:16" ht="18" hidden="1" customHeight="1" outlineLevel="1" x14ac:dyDescent="0.25">
      <c r="A117" s="317" t="s">
        <v>23</v>
      </c>
      <c r="B117" s="142"/>
      <c r="C117" s="143"/>
      <c r="D117" s="144"/>
      <c r="E117" s="143"/>
      <c r="F117" s="144"/>
      <c r="G117" s="174"/>
      <c r="H117" s="143"/>
      <c r="I117" s="144"/>
      <c r="J117" s="143"/>
      <c r="K117" s="144"/>
      <c r="L117" s="145"/>
      <c r="M117" s="144"/>
      <c r="N117" s="143"/>
      <c r="O117" s="143"/>
    </row>
    <row r="118" spans="1:16" ht="18" hidden="1" customHeight="1" outlineLevel="1" x14ac:dyDescent="0.25">
      <c r="A118" s="317"/>
      <c r="B118" s="142">
        <v>42153</v>
      </c>
      <c r="C118" s="143">
        <v>50</v>
      </c>
      <c r="D118" s="144">
        <v>37.22</v>
      </c>
      <c r="E118" s="143"/>
      <c r="F118" s="144">
        <f>D118*C118</f>
        <v>1861</v>
      </c>
      <c r="G118" s="174">
        <v>42186</v>
      </c>
      <c r="H118" s="143">
        <v>50</v>
      </c>
      <c r="I118" s="144">
        <v>38.4</v>
      </c>
      <c r="J118" s="143">
        <v>0.04</v>
      </c>
      <c r="K118" s="144">
        <f>H118*I118-J118</f>
        <v>1919.96</v>
      </c>
      <c r="L118" s="145"/>
      <c r="M118" s="144"/>
      <c r="N118" s="143"/>
      <c r="O118" s="143"/>
    </row>
    <row r="119" spans="1:16" ht="18" hidden="1" customHeight="1" outlineLevel="1" x14ac:dyDescent="0.25">
      <c r="A119" s="317"/>
      <c r="B119" s="142">
        <v>42208</v>
      </c>
      <c r="C119" s="143">
        <v>100</v>
      </c>
      <c r="D119" s="144">
        <v>36</v>
      </c>
      <c r="E119" s="146"/>
      <c r="F119" s="144">
        <f>D119*C119</f>
        <v>3600</v>
      </c>
      <c r="G119" s="174">
        <v>42230</v>
      </c>
      <c r="H119" s="143">
        <v>100</v>
      </c>
      <c r="I119" s="144">
        <v>35.96</v>
      </c>
      <c r="J119" s="143">
        <v>7.0000000000000007E-2</v>
      </c>
      <c r="K119" s="144">
        <f t="shared" ref="K119:K120" si="4">H119*I119-J119</f>
        <v>3595.93</v>
      </c>
      <c r="L119" s="145"/>
      <c r="M119" s="144"/>
      <c r="N119" s="143"/>
      <c r="O119" s="143"/>
    </row>
    <row r="120" spans="1:16" ht="18" hidden="1" customHeight="1" outlineLevel="1" x14ac:dyDescent="0.25">
      <c r="A120" s="317"/>
      <c r="B120" s="142">
        <v>42209</v>
      </c>
      <c r="C120" s="143">
        <v>20</v>
      </c>
      <c r="D120" s="143">
        <f>709.5/20</f>
        <v>35.475000000000001</v>
      </c>
      <c r="E120" s="143"/>
      <c r="F120" s="144">
        <f>D120*C120</f>
        <v>709.5</v>
      </c>
      <c r="G120" s="174">
        <v>42258</v>
      </c>
      <c r="H120" s="143">
        <v>40</v>
      </c>
      <c r="I120" s="144">
        <v>36.65</v>
      </c>
      <c r="J120" s="143">
        <v>0.03</v>
      </c>
      <c r="K120" s="144">
        <f t="shared" si="4"/>
        <v>1465.97</v>
      </c>
      <c r="L120" s="145"/>
      <c r="M120" s="144"/>
      <c r="N120" s="143"/>
      <c r="O120" s="143"/>
    </row>
    <row r="121" spans="1:16" ht="18" hidden="1" customHeight="1" outlineLevel="1" x14ac:dyDescent="0.25">
      <c r="A121" s="317"/>
      <c r="B121" s="142">
        <v>42209</v>
      </c>
      <c r="C121" s="143">
        <v>20</v>
      </c>
      <c r="D121" s="144">
        <v>35.03</v>
      </c>
      <c r="E121" s="146"/>
      <c r="F121" s="144">
        <f>D121*C121</f>
        <v>700.6</v>
      </c>
      <c r="G121" s="174"/>
      <c r="H121" s="143"/>
      <c r="I121" s="144"/>
      <c r="J121" s="178"/>
      <c r="K121" s="144"/>
      <c r="L121" s="145"/>
      <c r="M121" s="144"/>
      <c r="N121" s="143"/>
      <c r="O121" s="143"/>
    </row>
    <row r="122" spans="1:16" ht="18" customHeight="1" collapsed="1" x14ac:dyDescent="0.25">
      <c r="A122" s="318"/>
      <c r="B122" s="142"/>
      <c r="C122" s="143">
        <v>190</v>
      </c>
      <c r="D122" s="144"/>
      <c r="E122" s="143"/>
      <c r="F122" s="144">
        <f>SUM(F118:F121)</f>
        <v>6871.1</v>
      </c>
      <c r="G122" s="174"/>
      <c r="H122" s="143">
        <v>190</v>
      </c>
      <c r="I122" s="144"/>
      <c r="J122" s="143"/>
      <c r="K122" s="144">
        <f>SUM(K118:K120)</f>
        <v>6981.86</v>
      </c>
      <c r="L122" s="145"/>
      <c r="M122" s="144"/>
      <c r="N122" s="143">
        <f>K122-F122</f>
        <v>110.75999999999931</v>
      </c>
      <c r="O122" s="147">
        <f>(N122+M122)/F122</f>
        <v>1.6119689714892711E-2</v>
      </c>
      <c r="P122" s="179" t="s">
        <v>175</v>
      </c>
    </row>
    <row r="123" spans="1:16" ht="18" hidden="1" customHeight="1" outlineLevel="1" x14ac:dyDescent="0.25">
      <c r="A123" s="316" t="s">
        <v>41</v>
      </c>
      <c r="B123" s="35"/>
      <c r="C123" s="30"/>
      <c r="D123" s="29"/>
      <c r="E123" s="29"/>
      <c r="F123" s="29"/>
      <c r="G123" s="35"/>
      <c r="H123" s="30"/>
      <c r="I123" s="29"/>
      <c r="J123" s="29"/>
      <c r="K123" s="29"/>
      <c r="L123" s="35"/>
      <c r="M123" s="29"/>
      <c r="N123" s="29"/>
      <c r="O123" s="42"/>
    </row>
    <row r="124" spans="1:16" ht="18" hidden="1" customHeight="1" outlineLevel="1" x14ac:dyDescent="0.25">
      <c r="A124" s="308"/>
      <c r="B124" s="36">
        <v>42184</v>
      </c>
      <c r="C124" s="30">
        <v>10</v>
      </c>
      <c r="D124" s="29">
        <v>66</v>
      </c>
      <c r="E124" s="29"/>
      <c r="F124" s="29">
        <f>C124*D124</f>
        <v>660</v>
      </c>
      <c r="G124" s="36">
        <v>42219</v>
      </c>
      <c r="H124" s="30">
        <v>10</v>
      </c>
      <c r="I124" s="29">
        <v>70.45</v>
      </c>
      <c r="J124" s="29">
        <v>0.01</v>
      </c>
      <c r="K124" s="29">
        <f>H124*I124-J124</f>
        <v>704.49</v>
      </c>
      <c r="L124" s="35"/>
      <c r="M124" s="29"/>
      <c r="N124" s="29"/>
      <c r="O124" s="42"/>
    </row>
    <row r="125" spans="1:16" ht="18" customHeight="1" collapsed="1" x14ac:dyDescent="0.25">
      <c r="A125" s="309"/>
      <c r="B125" s="36"/>
      <c r="C125" s="30">
        <f>SUM(C124)</f>
        <v>10</v>
      </c>
      <c r="D125" s="29"/>
      <c r="E125" s="29"/>
      <c r="F125" s="29">
        <f>SUM(F124)</f>
        <v>660</v>
      </c>
      <c r="G125" s="35"/>
      <c r="H125" s="30">
        <f>SUM(H124)</f>
        <v>10</v>
      </c>
      <c r="I125" s="29"/>
      <c r="J125" s="29"/>
      <c r="K125" s="29">
        <f>SUM(K124)</f>
        <v>704.49</v>
      </c>
      <c r="L125" s="35"/>
      <c r="M125" s="29"/>
      <c r="N125" s="29">
        <f>K125-F125</f>
        <v>44.490000000000009</v>
      </c>
      <c r="O125" s="42">
        <f>(N125+M125)/F125</f>
        <v>6.7409090909090918E-2</v>
      </c>
      <c r="P125" s="179" t="s">
        <v>175</v>
      </c>
    </row>
    <row r="126" spans="1:16" ht="18" hidden="1" customHeight="1" outlineLevel="1" x14ac:dyDescent="0.25">
      <c r="A126" s="306" t="s">
        <v>46</v>
      </c>
      <c r="B126" s="33"/>
      <c r="C126" s="31"/>
      <c r="D126" s="28"/>
      <c r="E126" s="34"/>
      <c r="F126" s="28"/>
      <c r="G126" s="33"/>
      <c r="H126" s="31"/>
      <c r="I126" s="28"/>
      <c r="K126" s="28"/>
      <c r="L126" s="33"/>
      <c r="M126" s="28"/>
      <c r="N126" s="28"/>
      <c r="O126" s="41"/>
    </row>
    <row r="127" spans="1:16" ht="18" hidden="1" customHeight="1" outlineLevel="1" x14ac:dyDescent="0.25">
      <c r="A127" s="306"/>
      <c r="B127" s="32">
        <v>42185</v>
      </c>
      <c r="C127" s="31">
        <v>20</v>
      </c>
      <c r="D127" s="28">
        <v>28.2</v>
      </c>
      <c r="E127" s="34"/>
      <c r="F127" s="28">
        <f>C127*D127</f>
        <v>564</v>
      </c>
      <c r="G127" s="32">
        <v>42187</v>
      </c>
      <c r="H127" s="31">
        <v>20</v>
      </c>
      <c r="I127" s="28">
        <v>28.75</v>
      </c>
      <c r="J127" s="39">
        <v>0.01</v>
      </c>
      <c r="K127" s="28">
        <f>H127*I127-J127</f>
        <v>574.99</v>
      </c>
      <c r="L127" s="33"/>
      <c r="M127" s="28"/>
      <c r="N127" s="28"/>
      <c r="O127" s="41"/>
    </row>
    <row r="128" spans="1:16" ht="18" customHeight="1" collapsed="1" x14ac:dyDescent="0.25">
      <c r="A128" s="306"/>
      <c r="B128" s="33"/>
      <c r="C128" s="31">
        <f>SUM(C127)</f>
        <v>20</v>
      </c>
      <c r="D128" s="28"/>
      <c r="E128" s="34"/>
      <c r="F128" s="28">
        <f>SUM(F127)</f>
        <v>564</v>
      </c>
      <c r="G128" s="33"/>
      <c r="H128" s="31">
        <f>SUM(H127)</f>
        <v>20</v>
      </c>
      <c r="I128" s="28"/>
      <c r="K128" s="28">
        <f>SUM(K127)</f>
        <v>574.99</v>
      </c>
      <c r="L128" s="33"/>
      <c r="M128" s="28"/>
      <c r="N128" s="28">
        <f>K128-F128</f>
        <v>10.990000000000009</v>
      </c>
      <c r="O128" s="41">
        <f>(N128+M128)/F128</f>
        <v>1.9485815602836895E-2</v>
      </c>
      <c r="P128" s="179" t="s">
        <v>175</v>
      </c>
    </row>
    <row r="129" spans="1:16" ht="18" hidden="1" customHeight="1" outlineLevel="1" x14ac:dyDescent="0.25">
      <c r="A129" s="307" t="s">
        <v>28</v>
      </c>
      <c r="B129" s="35"/>
      <c r="C129" s="30"/>
      <c r="D129" s="29"/>
      <c r="E129" s="29"/>
      <c r="F129" s="29"/>
      <c r="G129" s="35"/>
      <c r="H129" s="30"/>
      <c r="I129" s="29"/>
      <c r="J129" s="29"/>
      <c r="K129" s="29"/>
      <c r="L129" s="35"/>
      <c r="M129" s="29"/>
      <c r="N129" s="29"/>
      <c r="O129" s="42"/>
    </row>
    <row r="130" spans="1:16" ht="18" hidden="1" customHeight="1" outlineLevel="1" x14ac:dyDescent="0.25">
      <c r="A130" s="307"/>
      <c r="B130" s="36">
        <v>42164</v>
      </c>
      <c r="C130" s="30">
        <v>20</v>
      </c>
      <c r="D130" s="29">
        <v>29.9</v>
      </c>
      <c r="E130" s="29"/>
      <c r="F130" s="29">
        <f>C130*D130</f>
        <v>598</v>
      </c>
      <c r="G130" s="36">
        <v>42187</v>
      </c>
      <c r="H130" s="30">
        <v>40</v>
      </c>
      <c r="I130" s="29">
        <v>30.4</v>
      </c>
      <c r="J130" s="29">
        <v>0.02</v>
      </c>
      <c r="K130" s="29">
        <f>H130*I130-J130</f>
        <v>1215.98</v>
      </c>
      <c r="L130" s="35"/>
      <c r="M130" s="29"/>
      <c r="N130" s="29"/>
      <c r="O130" s="42"/>
    </row>
    <row r="131" spans="1:16" ht="18" hidden="1" customHeight="1" outlineLevel="1" x14ac:dyDescent="0.25">
      <c r="A131" s="307"/>
      <c r="B131" s="36">
        <v>42166</v>
      </c>
      <c r="C131" s="30">
        <v>20</v>
      </c>
      <c r="D131" s="29">
        <v>29.3</v>
      </c>
      <c r="E131" s="29"/>
      <c r="F131" s="29">
        <f>C131*D131</f>
        <v>586</v>
      </c>
      <c r="G131" s="35"/>
      <c r="H131" s="30"/>
      <c r="I131" s="29"/>
      <c r="J131" s="177"/>
      <c r="K131" s="29"/>
      <c r="L131" s="35"/>
      <c r="M131" s="29"/>
      <c r="N131" s="29"/>
      <c r="O131" s="42"/>
    </row>
    <row r="132" spans="1:16" ht="18" customHeight="1" collapsed="1" x14ac:dyDescent="0.25">
      <c r="A132" s="307"/>
      <c r="B132" s="36"/>
      <c r="C132" s="30">
        <f>SUM(C130:C131)</f>
        <v>40</v>
      </c>
      <c r="D132" s="29"/>
      <c r="E132" s="29"/>
      <c r="F132" s="29">
        <f>SUM(F130:F131)</f>
        <v>1184</v>
      </c>
      <c r="G132" s="35"/>
      <c r="H132" s="30">
        <f>SUM(H130:H131)</f>
        <v>40</v>
      </c>
      <c r="I132" s="29"/>
      <c r="J132" s="29"/>
      <c r="K132" s="29">
        <f>SUM(K130:K131)</f>
        <v>1215.98</v>
      </c>
      <c r="L132" s="35"/>
      <c r="M132" s="29"/>
      <c r="N132" s="29">
        <f>K132-F132</f>
        <v>31.980000000000018</v>
      </c>
      <c r="O132" s="42">
        <f>(N132+M132)/F132</f>
        <v>2.7010135135135151E-2</v>
      </c>
      <c r="P132" s="179" t="s">
        <v>175</v>
      </c>
    </row>
    <row r="133" spans="1:16" ht="18" hidden="1" customHeight="1" outlineLevel="1" x14ac:dyDescent="0.25">
      <c r="A133" s="319" t="s">
        <v>44</v>
      </c>
      <c r="B133" s="207"/>
      <c r="C133" s="208"/>
      <c r="D133" s="209"/>
      <c r="E133" s="208"/>
      <c r="F133" s="209"/>
      <c r="G133" s="211"/>
      <c r="H133" s="208"/>
      <c r="I133" s="209"/>
      <c r="J133" s="208"/>
      <c r="K133" s="209"/>
      <c r="L133" s="211"/>
      <c r="M133" s="209"/>
      <c r="N133" s="211"/>
      <c r="O133" s="211"/>
      <c r="P133" s="179"/>
    </row>
    <row r="134" spans="1:16" ht="18" hidden="1" customHeight="1" outlineLevel="1" x14ac:dyDescent="0.25">
      <c r="A134" s="320"/>
      <c r="B134" s="207">
        <v>42185</v>
      </c>
      <c r="C134" s="208">
        <v>10</v>
      </c>
      <c r="D134" s="209">
        <v>71.2</v>
      </c>
      <c r="E134" s="208"/>
      <c r="F134" s="209">
        <f>C134*D134</f>
        <v>712</v>
      </c>
      <c r="G134" s="207">
        <v>42228</v>
      </c>
      <c r="H134" s="208">
        <v>10</v>
      </c>
      <c r="I134" s="209">
        <v>75.5</v>
      </c>
      <c r="J134" s="208">
        <v>0.01</v>
      </c>
      <c r="K134" s="209">
        <f>H134*I134-J134</f>
        <v>754.99</v>
      </c>
      <c r="L134" s="207">
        <v>42277</v>
      </c>
      <c r="M134" s="209">
        <v>2.83</v>
      </c>
      <c r="N134" s="211"/>
      <c r="O134" s="211"/>
      <c r="P134" s="179"/>
    </row>
    <row r="135" spans="1:16" ht="18" hidden="1" customHeight="1" outlineLevel="1" x14ac:dyDescent="0.25">
      <c r="A135" s="320"/>
      <c r="B135" s="207">
        <v>42220</v>
      </c>
      <c r="C135" s="208">
        <v>5</v>
      </c>
      <c r="D135" s="209">
        <v>70.650000000000006</v>
      </c>
      <c r="E135" s="210"/>
      <c r="F135" s="209">
        <f>C135*D135</f>
        <v>353.25</v>
      </c>
      <c r="G135" s="207">
        <v>42283</v>
      </c>
      <c r="H135" s="208">
        <v>5</v>
      </c>
      <c r="I135" s="209">
        <v>71.25</v>
      </c>
      <c r="J135" s="208">
        <v>0.01</v>
      </c>
      <c r="K135" s="209">
        <f>H135*I135-J135</f>
        <v>356.24</v>
      </c>
      <c r="L135" s="211"/>
      <c r="M135" s="208"/>
      <c r="N135" s="211"/>
      <c r="O135" s="211"/>
      <c r="P135" s="179"/>
    </row>
    <row r="136" spans="1:16" ht="18" customHeight="1" collapsed="1" x14ac:dyDescent="0.25">
      <c r="A136" s="321"/>
      <c r="B136" s="211"/>
      <c r="C136" s="208">
        <f>SUM(C134:C135)</f>
        <v>15</v>
      </c>
      <c r="D136" s="209"/>
      <c r="E136" s="209"/>
      <c r="F136" s="209">
        <f>SUM(F134:F135)</f>
        <v>1065.25</v>
      </c>
      <c r="G136" s="211"/>
      <c r="H136" s="208">
        <f>SUM(H134:H135)</f>
        <v>15</v>
      </c>
      <c r="I136" s="209"/>
      <c r="J136" s="209"/>
      <c r="K136" s="209">
        <f>SUM(K134:K135)</f>
        <v>1111.23</v>
      </c>
      <c r="L136" s="212"/>
      <c r="M136" s="209">
        <f>SUM(M134:M135)</f>
        <v>2.83</v>
      </c>
      <c r="N136" s="209">
        <f t="shared" ref="N136" si="5">K136-F136</f>
        <v>45.980000000000018</v>
      </c>
      <c r="O136" s="213">
        <f t="shared" ref="O136" si="6">(N136+M136)/F136</f>
        <v>4.5820229992959413E-2</v>
      </c>
      <c r="P136" s="179" t="s">
        <v>175</v>
      </c>
    </row>
    <row r="137" spans="1:16" ht="18" hidden="1" customHeight="1" outlineLevel="1" x14ac:dyDescent="0.25">
      <c r="A137" s="306" t="s">
        <v>0</v>
      </c>
      <c r="B137" s="33"/>
      <c r="C137" s="31"/>
      <c r="D137" s="28"/>
      <c r="E137" s="34"/>
      <c r="F137" s="28"/>
      <c r="G137" s="33"/>
      <c r="H137" s="31"/>
      <c r="I137" s="28"/>
      <c r="K137" s="28"/>
      <c r="L137" s="33"/>
      <c r="M137" s="28"/>
      <c r="N137" s="28"/>
      <c r="O137" s="41"/>
    </row>
    <row r="138" spans="1:16" ht="18" hidden="1" customHeight="1" outlineLevel="1" x14ac:dyDescent="0.25">
      <c r="A138" s="306"/>
      <c r="B138" s="32">
        <v>42144</v>
      </c>
      <c r="C138" s="31">
        <v>50</v>
      </c>
      <c r="D138" s="28">
        <v>130.16999999999999</v>
      </c>
      <c r="E138" s="34"/>
      <c r="F138" s="28">
        <f>C138*D138</f>
        <v>6508.4999999999991</v>
      </c>
      <c r="G138" s="32">
        <v>42186</v>
      </c>
      <c r="H138" s="31">
        <v>50</v>
      </c>
      <c r="I138" s="28">
        <v>133.5</v>
      </c>
      <c r="J138" s="39">
        <v>0.12</v>
      </c>
      <c r="K138" s="28">
        <f>H138*I138-J138</f>
        <v>6674.88</v>
      </c>
      <c r="L138" s="32">
        <v>42200</v>
      </c>
      <c r="M138" s="28">
        <v>7.5</v>
      </c>
      <c r="N138" s="31"/>
      <c r="O138" s="31"/>
    </row>
    <row r="139" spans="1:16" ht="18" customHeight="1" collapsed="1" x14ac:dyDescent="0.25">
      <c r="A139" s="306"/>
      <c r="B139" s="32"/>
      <c r="C139" s="31">
        <f>SUM(C138)</f>
        <v>50</v>
      </c>
      <c r="D139" s="28"/>
      <c r="E139" s="34"/>
      <c r="F139" s="28">
        <f>SUM(F138)</f>
        <v>6508.4999999999991</v>
      </c>
      <c r="G139" s="33"/>
      <c r="H139" s="31">
        <f>SUM(H138)</f>
        <v>50</v>
      </c>
      <c r="I139" s="28"/>
      <c r="K139" s="28">
        <f>SUM(K138)</f>
        <v>6674.88</v>
      </c>
      <c r="L139" s="33"/>
      <c r="M139" s="28">
        <f>SUM(M138)</f>
        <v>7.5</v>
      </c>
      <c r="N139" s="28">
        <f>K139-F139</f>
        <v>166.38000000000102</v>
      </c>
      <c r="O139" s="41">
        <f>(N139+M139)/F139</f>
        <v>2.6715833141276953E-2</v>
      </c>
      <c r="P139" s="179" t="s">
        <v>175</v>
      </c>
    </row>
    <row r="140" spans="1:16" ht="18" hidden="1" customHeight="1" outlineLevel="1" x14ac:dyDescent="0.25">
      <c r="A140" s="307" t="s">
        <v>49</v>
      </c>
      <c r="B140" s="35"/>
      <c r="C140" s="30"/>
      <c r="D140" s="29"/>
      <c r="E140" s="29"/>
      <c r="F140" s="29"/>
      <c r="G140" s="35"/>
      <c r="H140" s="30"/>
      <c r="I140" s="29"/>
      <c r="J140" s="29"/>
      <c r="K140" s="29"/>
      <c r="L140" s="35"/>
      <c r="M140" s="29"/>
      <c r="N140" s="29"/>
      <c r="O140" s="42"/>
    </row>
    <row r="141" spans="1:16" ht="18" hidden="1" customHeight="1" outlineLevel="1" x14ac:dyDescent="0.25">
      <c r="A141" s="307"/>
      <c r="B141" s="36">
        <v>42186</v>
      </c>
      <c r="C141" s="30">
        <v>100</v>
      </c>
      <c r="D141" s="29">
        <v>27.5</v>
      </c>
      <c r="E141" s="29"/>
      <c r="F141" s="29">
        <f>C141*D141</f>
        <v>2750</v>
      </c>
      <c r="G141" s="36">
        <v>42219</v>
      </c>
      <c r="H141" s="30">
        <v>100</v>
      </c>
      <c r="I141" s="29">
        <v>29.5</v>
      </c>
      <c r="J141" s="177">
        <v>0.05</v>
      </c>
      <c r="K141" s="29">
        <f>H141*I141-J141</f>
        <v>2949.95</v>
      </c>
      <c r="L141" s="36">
        <v>42216</v>
      </c>
      <c r="M141" s="29">
        <v>11</v>
      </c>
      <c r="N141" s="29"/>
      <c r="O141" s="42"/>
    </row>
    <row r="142" spans="1:16" ht="18" customHeight="1" collapsed="1" x14ac:dyDescent="0.25">
      <c r="A142" s="307"/>
      <c r="B142" s="36"/>
      <c r="C142" s="30">
        <f>SUM(C141)</f>
        <v>100</v>
      </c>
      <c r="D142" s="29"/>
      <c r="E142" s="141"/>
      <c r="F142" s="29">
        <f>SUM(F141)</f>
        <v>2750</v>
      </c>
      <c r="G142" s="35"/>
      <c r="H142" s="30">
        <f>SUM(H141)</f>
        <v>100</v>
      </c>
      <c r="I142" s="29"/>
      <c r="J142" s="29"/>
      <c r="K142" s="29">
        <f>SUM(K141)</f>
        <v>2949.95</v>
      </c>
      <c r="L142" s="35"/>
      <c r="M142" s="29">
        <v>11</v>
      </c>
      <c r="N142" s="29">
        <f>K142-F142</f>
        <v>199.94999999999982</v>
      </c>
      <c r="O142" s="42">
        <f>(N142+M142)/F142</f>
        <v>7.6709090909090838E-2</v>
      </c>
      <c r="P142" s="179" t="s">
        <v>175</v>
      </c>
    </row>
    <row r="143" spans="1:16" ht="18" hidden="1" customHeight="1" outlineLevel="1" x14ac:dyDescent="0.25">
      <c r="A143" s="306" t="s">
        <v>13</v>
      </c>
      <c r="B143" s="33"/>
      <c r="C143" s="31"/>
      <c r="D143" s="28"/>
      <c r="E143" s="34"/>
      <c r="F143" s="28"/>
      <c r="G143" s="33"/>
      <c r="H143" s="31"/>
      <c r="I143" s="28"/>
      <c r="K143" s="28"/>
      <c r="L143" s="33"/>
      <c r="M143" s="28"/>
      <c r="N143" s="28"/>
      <c r="O143" s="31"/>
    </row>
    <row r="144" spans="1:16" ht="18" hidden="1" customHeight="1" outlineLevel="1" x14ac:dyDescent="0.25">
      <c r="A144" s="306"/>
      <c r="B144" s="32">
        <v>42151</v>
      </c>
      <c r="C144" s="31">
        <v>5</v>
      </c>
      <c r="D144" s="28">
        <v>54.2</v>
      </c>
      <c r="E144" s="34"/>
      <c r="F144" s="28">
        <f t="shared" ref="F144:F150" si="7">C144*D144</f>
        <v>271</v>
      </c>
      <c r="G144" s="32">
        <v>42181</v>
      </c>
      <c r="H144" s="31">
        <v>25</v>
      </c>
      <c r="I144" s="28">
        <v>55.4</v>
      </c>
      <c r="J144" s="39">
        <v>0.03</v>
      </c>
      <c r="K144" s="28">
        <f>H144*I144-J144</f>
        <v>1384.97</v>
      </c>
      <c r="L144" s="33"/>
      <c r="M144" s="28"/>
      <c r="N144" s="28"/>
      <c r="O144" s="41"/>
    </row>
    <row r="145" spans="1:16" ht="18" hidden="1" customHeight="1" outlineLevel="1" x14ac:dyDescent="0.25">
      <c r="A145" s="306"/>
      <c r="B145" s="32">
        <v>42152</v>
      </c>
      <c r="C145" s="31">
        <v>20</v>
      </c>
      <c r="D145" s="28">
        <v>53.35</v>
      </c>
      <c r="E145" s="34"/>
      <c r="F145" s="28">
        <f t="shared" si="7"/>
        <v>1067</v>
      </c>
      <c r="G145" s="32">
        <v>42200</v>
      </c>
      <c r="H145" s="31">
        <v>225</v>
      </c>
      <c r="I145" s="28">
        <v>55.56</v>
      </c>
      <c r="J145" s="39">
        <v>0.23</v>
      </c>
      <c r="K145" s="28">
        <f>H145*I145-J145</f>
        <v>12500.77</v>
      </c>
      <c r="L145" s="33"/>
      <c r="M145" s="28"/>
      <c r="N145" s="28"/>
      <c r="O145" s="41"/>
    </row>
    <row r="146" spans="1:16" ht="18" hidden="1" customHeight="1" outlineLevel="1" x14ac:dyDescent="0.25">
      <c r="A146" s="306"/>
      <c r="B146" s="32">
        <v>42153</v>
      </c>
      <c r="C146" s="31">
        <v>25</v>
      </c>
      <c r="D146" s="28">
        <v>52.35</v>
      </c>
      <c r="E146" s="34"/>
      <c r="F146" s="28">
        <f t="shared" si="7"/>
        <v>1308.75</v>
      </c>
      <c r="G146" s="33"/>
      <c r="H146" s="31"/>
      <c r="I146" s="28"/>
      <c r="K146" s="28"/>
      <c r="L146" s="33"/>
      <c r="M146" s="28"/>
      <c r="N146" s="28"/>
      <c r="O146" s="41"/>
    </row>
    <row r="147" spans="1:16" ht="18" hidden="1" customHeight="1" outlineLevel="1" x14ac:dyDescent="0.25">
      <c r="A147" s="306"/>
      <c r="B147" s="32">
        <v>42153</v>
      </c>
      <c r="C147" s="31">
        <v>25</v>
      </c>
      <c r="D147" s="28">
        <v>51.75</v>
      </c>
      <c r="E147" s="34"/>
      <c r="F147" s="28">
        <f t="shared" si="7"/>
        <v>1293.75</v>
      </c>
      <c r="G147" s="33"/>
      <c r="H147" s="31"/>
      <c r="I147" s="28"/>
      <c r="K147" s="28"/>
      <c r="L147" s="33"/>
      <c r="M147" s="28"/>
      <c r="N147" s="28"/>
      <c r="O147" s="41"/>
    </row>
    <row r="148" spans="1:16" ht="18" hidden="1" customHeight="1" outlineLevel="1" x14ac:dyDescent="0.25">
      <c r="A148" s="306"/>
      <c r="B148" s="32">
        <v>42166</v>
      </c>
      <c r="C148" s="31">
        <v>25</v>
      </c>
      <c r="D148" s="28">
        <v>52.1</v>
      </c>
      <c r="E148" s="34"/>
      <c r="F148" s="28">
        <f t="shared" si="7"/>
        <v>1302.5</v>
      </c>
      <c r="G148" s="33"/>
      <c r="H148" s="31"/>
      <c r="I148" s="28"/>
      <c r="K148" s="28"/>
      <c r="L148" s="33"/>
      <c r="M148" s="28"/>
      <c r="N148" s="28"/>
      <c r="O148" s="41"/>
    </row>
    <row r="149" spans="1:16" ht="18" hidden="1" customHeight="1" outlineLevel="1" x14ac:dyDescent="0.25">
      <c r="A149" s="306"/>
      <c r="B149" s="32">
        <v>42166</v>
      </c>
      <c r="C149" s="31">
        <v>50</v>
      </c>
      <c r="D149" s="28">
        <v>51.5</v>
      </c>
      <c r="E149" s="34"/>
      <c r="F149" s="28">
        <f t="shared" si="7"/>
        <v>2575</v>
      </c>
      <c r="G149" s="33"/>
      <c r="H149" s="31"/>
      <c r="I149" s="28"/>
      <c r="K149" s="28"/>
      <c r="L149" s="33"/>
      <c r="M149" s="28"/>
      <c r="N149" s="28"/>
      <c r="O149" s="41"/>
    </row>
    <row r="150" spans="1:16" ht="18" hidden="1" customHeight="1" outlineLevel="1" x14ac:dyDescent="0.25">
      <c r="A150" s="306"/>
      <c r="B150" s="32">
        <v>42166</v>
      </c>
      <c r="C150" s="31">
        <v>100</v>
      </c>
      <c r="D150" s="28">
        <v>51.35</v>
      </c>
      <c r="E150" s="34"/>
      <c r="F150" s="28">
        <f t="shared" si="7"/>
        <v>5135</v>
      </c>
      <c r="G150" s="33"/>
      <c r="H150" s="31"/>
      <c r="I150" s="28"/>
      <c r="K150" s="28"/>
      <c r="L150" s="33"/>
      <c r="M150" s="28"/>
      <c r="N150" s="28"/>
      <c r="O150" s="41"/>
    </row>
    <row r="151" spans="1:16" ht="18" customHeight="1" collapsed="1" x14ac:dyDescent="0.25">
      <c r="A151" s="306"/>
      <c r="B151" s="32"/>
      <c r="C151" s="31">
        <f>SUM(C144:C150)</f>
        <v>250</v>
      </c>
      <c r="D151" s="28"/>
      <c r="E151" s="34"/>
      <c r="F151" s="28">
        <f>SUM(F144:F150)</f>
        <v>12953</v>
      </c>
      <c r="G151" s="33"/>
      <c r="H151" s="31">
        <f>SUM(H144:H150)</f>
        <v>250</v>
      </c>
      <c r="I151" s="28"/>
      <c r="K151" s="28">
        <f>SUM(K144:K150)</f>
        <v>13885.74</v>
      </c>
      <c r="L151" s="33"/>
      <c r="M151" s="28"/>
      <c r="N151" s="28">
        <f>K151-F151</f>
        <v>932.73999999999978</v>
      </c>
      <c r="O151" s="41">
        <f>(N151+M151)/F151</f>
        <v>7.2009573071875221E-2</v>
      </c>
      <c r="P151" s="179" t="s">
        <v>175</v>
      </c>
    </row>
    <row r="152" spans="1:16" ht="18" hidden="1" customHeight="1" outlineLevel="1" x14ac:dyDescent="0.25">
      <c r="A152" s="307" t="s">
        <v>20</v>
      </c>
      <c r="B152" s="35"/>
      <c r="C152" s="30"/>
      <c r="D152" s="29"/>
      <c r="E152" s="29"/>
      <c r="F152" s="29"/>
      <c r="G152" s="35"/>
      <c r="H152" s="30"/>
      <c r="I152" s="29"/>
      <c r="J152" s="29"/>
      <c r="K152" s="29"/>
      <c r="L152" s="35"/>
      <c r="M152" s="29"/>
      <c r="N152" s="29"/>
      <c r="O152" s="42"/>
    </row>
    <row r="153" spans="1:16" ht="18" hidden="1" customHeight="1" outlineLevel="1" x14ac:dyDescent="0.25">
      <c r="A153" s="307"/>
      <c r="B153" s="36">
        <v>42153</v>
      </c>
      <c r="C153" s="30">
        <v>50</v>
      </c>
      <c r="D153" s="29">
        <v>20.99</v>
      </c>
      <c r="E153" s="141"/>
      <c r="F153" s="29">
        <f>C153*D153</f>
        <v>1049.5</v>
      </c>
      <c r="G153" s="36">
        <v>42186</v>
      </c>
      <c r="H153" s="30">
        <v>297</v>
      </c>
      <c r="I153" s="29">
        <v>19.399999999999999</v>
      </c>
      <c r="J153" s="29">
        <v>0.11</v>
      </c>
      <c r="K153" s="29">
        <f>H153*I153-J153</f>
        <v>5761.69</v>
      </c>
      <c r="L153" s="35"/>
      <c r="M153" s="29"/>
      <c r="N153" s="29"/>
      <c r="O153" s="42"/>
    </row>
    <row r="154" spans="1:16" ht="18" hidden="1" customHeight="1" outlineLevel="1" x14ac:dyDescent="0.25">
      <c r="A154" s="307"/>
      <c r="B154" s="36">
        <v>42185</v>
      </c>
      <c r="C154" s="30">
        <v>100</v>
      </c>
      <c r="D154" s="29">
        <v>20.6</v>
      </c>
      <c r="E154" s="29"/>
      <c r="F154" s="29">
        <f>C154*D154</f>
        <v>2060</v>
      </c>
      <c r="G154" s="36">
        <v>42186</v>
      </c>
      <c r="H154" s="30">
        <v>300</v>
      </c>
      <c r="I154" s="29">
        <v>20.28</v>
      </c>
      <c r="J154" s="29">
        <v>0.11</v>
      </c>
      <c r="K154" s="29">
        <f>H154*I154-J154</f>
        <v>6083.89</v>
      </c>
      <c r="L154" s="35"/>
      <c r="M154" s="29"/>
      <c r="N154" s="29"/>
      <c r="O154" s="42"/>
    </row>
    <row r="155" spans="1:16" ht="18" hidden="1" customHeight="1" outlineLevel="1" x14ac:dyDescent="0.25">
      <c r="A155" s="307"/>
      <c r="B155" s="36">
        <v>42186</v>
      </c>
      <c r="C155" s="30">
        <v>150</v>
      </c>
      <c r="D155" s="29">
        <v>19.95</v>
      </c>
      <c r="E155" s="29"/>
      <c r="F155" s="29">
        <f>C155*D155</f>
        <v>2992.5</v>
      </c>
      <c r="G155" s="36">
        <v>42186</v>
      </c>
      <c r="H155" s="30">
        <v>300</v>
      </c>
      <c r="I155" s="29">
        <v>19.75</v>
      </c>
      <c r="J155" s="29">
        <v>0.11</v>
      </c>
      <c r="K155" s="29">
        <f>H155*I155-J155</f>
        <v>5924.89</v>
      </c>
      <c r="L155" s="35"/>
      <c r="M155" s="29"/>
      <c r="N155" s="29"/>
      <c r="O155" s="42"/>
    </row>
    <row r="156" spans="1:16" ht="18" hidden="1" customHeight="1" outlineLevel="1" x14ac:dyDescent="0.25">
      <c r="A156" s="307"/>
      <c r="B156" s="36">
        <v>42186</v>
      </c>
      <c r="C156" s="30">
        <v>300</v>
      </c>
      <c r="D156" s="29">
        <v>19.7</v>
      </c>
      <c r="E156" s="141"/>
      <c r="F156" s="29">
        <f>C156*D156</f>
        <v>5910</v>
      </c>
      <c r="G156" s="35"/>
      <c r="H156" s="30"/>
      <c r="I156" s="29"/>
      <c r="J156" s="29"/>
      <c r="K156" s="29"/>
      <c r="L156" s="35"/>
      <c r="M156" s="29"/>
      <c r="N156" s="29"/>
      <c r="O156" s="42"/>
    </row>
    <row r="157" spans="1:16" ht="18" hidden="1" customHeight="1" outlineLevel="1" x14ac:dyDescent="0.25">
      <c r="A157" s="307"/>
      <c r="B157" s="36">
        <v>42186</v>
      </c>
      <c r="C157" s="30">
        <v>297</v>
      </c>
      <c r="D157" s="29">
        <v>19.13</v>
      </c>
      <c r="E157" s="29"/>
      <c r="F157" s="29">
        <f>C157*D157</f>
        <v>5681.61</v>
      </c>
      <c r="G157" s="35"/>
      <c r="H157" s="30"/>
      <c r="I157" s="29"/>
      <c r="J157" s="29"/>
      <c r="K157" s="29"/>
      <c r="L157" s="35"/>
      <c r="M157" s="29"/>
      <c r="N157" s="29"/>
      <c r="O157" s="42"/>
    </row>
    <row r="158" spans="1:16" ht="18" customHeight="1" collapsed="1" x14ac:dyDescent="0.25">
      <c r="A158" s="307"/>
      <c r="B158" s="36"/>
      <c r="C158" s="30">
        <f>SUM(C153:C157)</f>
        <v>897</v>
      </c>
      <c r="D158" s="29"/>
      <c r="E158" s="29"/>
      <c r="F158" s="29">
        <f>SUM(F153:F157)</f>
        <v>17693.61</v>
      </c>
      <c r="G158" s="35"/>
      <c r="H158" s="30">
        <f>SUM(H153:H157)</f>
        <v>897</v>
      </c>
      <c r="I158" s="29"/>
      <c r="J158" s="29"/>
      <c r="K158" s="29">
        <f>SUM(K153:K157)</f>
        <v>17770.47</v>
      </c>
      <c r="L158" s="35"/>
      <c r="M158" s="29"/>
      <c r="N158" s="29">
        <f>K158-F158</f>
        <v>76.860000000000582</v>
      </c>
      <c r="O158" s="42">
        <f>(N158+M158)/F158</f>
        <v>4.3439411177255841E-3</v>
      </c>
      <c r="P158" s="179" t="s">
        <v>175</v>
      </c>
    </row>
    <row r="159" spans="1:16" ht="18" hidden="1" customHeight="1" outlineLevel="1" x14ac:dyDescent="0.25">
      <c r="A159" s="306" t="s">
        <v>31</v>
      </c>
      <c r="B159" s="33"/>
      <c r="C159" s="31"/>
      <c r="D159" s="28"/>
      <c r="E159" s="34"/>
      <c r="F159" s="28"/>
      <c r="G159" s="33"/>
      <c r="H159" s="31"/>
      <c r="I159" s="28"/>
      <c r="K159" s="28"/>
      <c r="L159" s="33"/>
      <c r="M159" s="28"/>
      <c r="N159" s="28"/>
      <c r="O159" s="41"/>
    </row>
    <row r="160" spans="1:16" ht="18" hidden="1" customHeight="1" outlineLevel="1" x14ac:dyDescent="0.25">
      <c r="A160" s="306"/>
      <c r="B160" s="32">
        <v>42165</v>
      </c>
      <c r="C160" s="31">
        <v>1</v>
      </c>
      <c r="D160" s="28">
        <v>73.03</v>
      </c>
      <c r="E160" s="34"/>
      <c r="F160" s="28">
        <f>C160*D160</f>
        <v>73.03</v>
      </c>
      <c r="G160" s="32">
        <v>42195</v>
      </c>
      <c r="H160" s="31">
        <v>1</v>
      </c>
      <c r="I160" s="28">
        <v>73.5</v>
      </c>
      <c r="J160" s="39">
        <v>0.01</v>
      </c>
      <c r="K160" s="28">
        <f>H160*I160-J160</f>
        <v>73.489999999999995</v>
      </c>
      <c r="L160" s="33"/>
      <c r="M160" s="28"/>
      <c r="N160" s="28"/>
      <c r="O160" s="41"/>
    </row>
    <row r="161" spans="1:16" ht="18" customHeight="1" collapsed="1" x14ac:dyDescent="0.25">
      <c r="A161" s="306"/>
      <c r="B161" s="32"/>
      <c r="C161" s="31">
        <f>SUM(C160)</f>
        <v>1</v>
      </c>
      <c r="D161" s="28"/>
      <c r="E161" s="34"/>
      <c r="F161" s="28">
        <f>SUM(F160)</f>
        <v>73.03</v>
      </c>
      <c r="G161" s="33"/>
      <c r="H161" s="31">
        <f>SUM(H160)</f>
        <v>1</v>
      </c>
      <c r="I161" s="28"/>
      <c r="K161" s="28">
        <f>SUM(K160)</f>
        <v>73.489999999999995</v>
      </c>
      <c r="L161" s="33"/>
      <c r="M161" s="28"/>
      <c r="N161" s="28">
        <f>K161-F161</f>
        <v>0.45999999999999375</v>
      </c>
      <c r="O161" s="41">
        <f>(N161+M161)/F161</f>
        <v>6.2987813227439919E-3</v>
      </c>
      <c r="P161" s="179" t="s">
        <v>175</v>
      </c>
    </row>
    <row r="162" spans="1:16" ht="18" customHeight="1" x14ac:dyDescent="0.25">
      <c r="A162" s="184"/>
      <c r="B162" s="185"/>
      <c r="C162" s="186"/>
      <c r="D162" s="187"/>
      <c r="E162" s="34"/>
      <c r="F162" s="187"/>
      <c r="G162" s="188"/>
      <c r="H162" s="186"/>
      <c r="I162" s="187"/>
      <c r="K162" s="187"/>
      <c r="L162" s="188"/>
      <c r="M162" s="187"/>
      <c r="N162" s="187"/>
      <c r="O162" s="189"/>
      <c r="P162" s="179"/>
    </row>
    <row r="163" spans="1:16" ht="18" customHeight="1" x14ac:dyDescent="0.25">
      <c r="M163" s="37" t="s">
        <v>38</v>
      </c>
      <c r="N163" s="182">
        <f>0.5*(SUM(M2:M162))</f>
        <v>795.56</v>
      </c>
    </row>
    <row r="164" spans="1:16" ht="18" customHeight="1" x14ac:dyDescent="0.25">
      <c r="M164" s="40" t="s">
        <v>172</v>
      </c>
      <c r="N164" s="181">
        <f>SUM(N1:N162)</f>
        <v>5910.5200000000132</v>
      </c>
    </row>
    <row r="165" spans="1:16" ht="18" customHeight="1" x14ac:dyDescent="0.25">
      <c r="M165" s="37" t="s">
        <v>279</v>
      </c>
      <c r="N165" s="182">
        <v>1003.28</v>
      </c>
    </row>
    <row r="166" spans="1:16" ht="18" customHeight="1" x14ac:dyDescent="0.25">
      <c r="M166" s="37" t="s">
        <v>171</v>
      </c>
      <c r="N166" s="183">
        <f>SUM(ACTIVE!J:J)</f>
        <v>-61221.004999999983</v>
      </c>
    </row>
    <row r="168" spans="1:16" ht="18" customHeight="1" x14ac:dyDescent="0.25">
      <c r="M168" s="37" t="s">
        <v>231</v>
      </c>
      <c r="N168" s="183">
        <f>SUM(N163:N166)</f>
        <v>-53511.644999999968</v>
      </c>
    </row>
    <row r="169" spans="1:16" ht="18" customHeight="1" x14ac:dyDescent="0.25">
      <c r="M169" s="37" t="s">
        <v>232</v>
      </c>
      <c r="N169" s="183">
        <f>Balance!N2</f>
        <v>-53511.659999999974</v>
      </c>
    </row>
    <row r="170" spans="1:16" ht="18" customHeight="1" x14ac:dyDescent="0.25">
      <c r="M170" s="37" t="s">
        <v>173</v>
      </c>
      <c r="N170" s="38">
        <f>N168-N169</f>
        <v>1.5000000006693881E-2</v>
      </c>
    </row>
  </sheetData>
  <mergeCells count="26">
    <mergeCell ref="A159:A161"/>
    <mergeCell ref="A64:A95"/>
    <mergeCell ref="A96:A98"/>
    <mergeCell ref="A99:A102"/>
    <mergeCell ref="A103:A109"/>
    <mergeCell ref="A123:A125"/>
    <mergeCell ref="A126:A128"/>
    <mergeCell ref="A129:A132"/>
    <mergeCell ref="A137:A139"/>
    <mergeCell ref="A140:A142"/>
    <mergeCell ref="A143:A151"/>
    <mergeCell ref="A152:A158"/>
    <mergeCell ref="A110:A116"/>
    <mergeCell ref="A117:A122"/>
    <mergeCell ref="A133:A136"/>
    <mergeCell ref="A58:A63"/>
    <mergeCell ref="A2:A6"/>
    <mergeCell ref="A7:A9"/>
    <mergeCell ref="A10:A14"/>
    <mergeCell ref="A15:A17"/>
    <mergeCell ref="A40:A44"/>
    <mergeCell ref="A55:A57"/>
    <mergeCell ref="A27:A39"/>
    <mergeCell ref="A18:A26"/>
    <mergeCell ref="A45:A50"/>
    <mergeCell ref="A51:A54"/>
  </mergeCells>
  <pageMargins left="0.7" right="0.7" top="0.75" bottom="0.75" header="0.3" footer="0.3"/>
  <pageSetup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Q33"/>
  <sheetViews>
    <sheetView tabSelected="1" workbookViewId="0">
      <pane ySplit="1" topLeftCell="A2" activePane="bottomLeft" state="frozen"/>
      <selection pane="bottomLeft" activeCell="M14" sqref="M14"/>
    </sheetView>
  </sheetViews>
  <sheetFormatPr defaultRowHeight="18.95" customHeight="1" x14ac:dyDescent="0.25"/>
  <cols>
    <col min="1" max="1" width="8.42578125" style="67" bestFit="1" customWidth="1"/>
    <col min="2" max="2" width="8.28515625" style="67" bestFit="1" customWidth="1"/>
    <col min="3" max="3" width="9.140625" style="67"/>
    <col min="4" max="4" width="9.140625" style="64"/>
    <col min="5" max="5" width="6.85546875" style="69" bestFit="1" customWidth="1"/>
    <col min="6" max="6" width="10.85546875" style="63" bestFit="1" customWidth="1"/>
    <col min="7" max="7" width="10.7109375" style="63" bestFit="1" customWidth="1"/>
    <col min="8" max="8" width="7.42578125" style="64" bestFit="1" customWidth="1"/>
    <col min="9" max="9" width="10.7109375" style="63" bestFit="1" customWidth="1"/>
    <col min="10" max="10" width="10.28515625" style="63" bestFit="1" customWidth="1"/>
    <col min="11" max="11" width="7.85546875" style="285" bestFit="1" customWidth="1"/>
    <col min="12" max="12" width="7.140625" style="81" bestFit="1" customWidth="1"/>
    <col min="13" max="13" width="47.7109375" style="64" customWidth="1"/>
    <col min="14" max="14" width="11.42578125" style="64" bestFit="1" customWidth="1"/>
    <col min="15" max="16384" width="9.140625" style="64"/>
  </cols>
  <sheetData>
    <row r="1" spans="1:17" s="75" customFormat="1" ht="30" customHeight="1" x14ac:dyDescent="0.25">
      <c r="A1" s="76" t="s">
        <v>187</v>
      </c>
      <c r="B1" s="76" t="s">
        <v>104</v>
      </c>
      <c r="C1" s="76"/>
      <c r="D1" s="72"/>
      <c r="E1" s="72" t="s">
        <v>75</v>
      </c>
      <c r="F1" s="73" t="s">
        <v>229</v>
      </c>
      <c r="G1" s="73" t="s">
        <v>76</v>
      </c>
      <c r="H1" s="72" t="s">
        <v>57</v>
      </c>
      <c r="I1" s="73" t="s">
        <v>77</v>
      </c>
      <c r="J1" s="73" t="s">
        <v>65</v>
      </c>
      <c r="K1" s="283" t="s">
        <v>101</v>
      </c>
      <c r="L1" s="74" t="s">
        <v>105</v>
      </c>
      <c r="M1" s="72" t="s">
        <v>71</v>
      </c>
    </row>
    <row r="2" spans="1:17" ht="18.95" customHeight="1" x14ac:dyDescent="0.25">
      <c r="A2" s="65"/>
      <c r="B2" s="65"/>
      <c r="C2" s="66"/>
      <c r="D2" s="67"/>
      <c r="E2" s="26" t="s">
        <v>10</v>
      </c>
      <c r="F2" s="63">
        <v>8.35</v>
      </c>
      <c r="G2" s="63">
        <v>9.7302108108108101</v>
      </c>
      <c r="H2" s="64">
        <v>3700</v>
      </c>
      <c r="I2" s="63">
        <v>36001.78</v>
      </c>
      <c r="J2" s="63">
        <v>-5106.7799999999988</v>
      </c>
      <c r="K2" s="284">
        <v>-0.14184798640511662</v>
      </c>
      <c r="L2" s="80" t="str">
        <f>HYPERLINK("http://finance.yahoo.com/q?s=" &amp; E2, "Link")</f>
        <v>Link</v>
      </c>
      <c r="M2" s="252" t="s">
        <v>252</v>
      </c>
      <c r="Q2" s="190"/>
    </row>
    <row r="3" spans="1:17" ht="18.95" customHeight="1" x14ac:dyDescent="0.25">
      <c r="A3" s="65"/>
      <c r="B3" s="65"/>
      <c r="C3" s="66"/>
      <c r="D3" s="67"/>
      <c r="E3" s="26" t="s">
        <v>18</v>
      </c>
      <c r="F3" s="63">
        <v>7.99</v>
      </c>
      <c r="G3" s="63">
        <v>29.640625</v>
      </c>
      <c r="H3" s="64">
        <v>80</v>
      </c>
      <c r="I3" s="63">
        <v>2371.25</v>
      </c>
      <c r="J3" s="63">
        <v>-1732.05</v>
      </c>
      <c r="K3" s="284">
        <v>-0.73043753294675795</v>
      </c>
      <c r="L3" s="80" t="str">
        <f>HYPERLINK("http://finance.yahoo.com/q?s=" &amp; E3, "Link")</f>
        <v>Link</v>
      </c>
      <c r="M3" s="261" t="s">
        <v>230</v>
      </c>
      <c r="N3" s="79"/>
      <c r="O3" s="79"/>
      <c r="P3" s="63"/>
      <c r="Q3" s="190"/>
    </row>
    <row r="4" spans="1:17" ht="18.95" customHeight="1" x14ac:dyDescent="0.25">
      <c r="A4" s="65"/>
      <c r="B4" s="65"/>
      <c r="C4" s="66"/>
      <c r="D4" s="67"/>
      <c r="E4" s="26" t="s">
        <v>45</v>
      </c>
      <c r="F4" s="63">
        <v>63.32</v>
      </c>
      <c r="G4" s="63">
        <v>58.411999999999999</v>
      </c>
      <c r="H4" s="64">
        <v>70</v>
      </c>
      <c r="I4" s="63">
        <v>4088.84</v>
      </c>
      <c r="J4" s="63">
        <v>343.55999999999949</v>
      </c>
      <c r="K4" s="284">
        <v>8.4023830719715156E-2</v>
      </c>
      <c r="L4" s="80" t="str">
        <f>HYPERLINK("http://finance.yahoo.com/q?s=" &amp; E4, "Link")</f>
        <v>Link</v>
      </c>
      <c r="M4" s="261"/>
      <c r="O4" s="79"/>
      <c r="Q4" s="190"/>
    </row>
    <row r="5" spans="1:17" ht="18.95" customHeight="1" x14ac:dyDescent="0.25">
      <c r="A5" s="65"/>
      <c r="B5" s="65"/>
      <c r="C5" s="66"/>
      <c r="D5" s="67"/>
      <c r="E5" s="26" t="s">
        <v>68</v>
      </c>
      <c r="F5" s="63">
        <v>8.3801000000000005</v>
      </c>
      <c r="G5" s="63">
        <v>8.7756296296296306</v>
      </c>
      <c r="H5" s="64">
        <v>270</v>
      </c>
      <c r="I5" s="63">
        <v>2369.42</v>
      </c>
      <c r="J5" s="63">
        <v>-106.79300000000012</v>
      </c>
      <c r="K5" s="284">
        <v>-4.5071367676477826E-2</v>
      </c>
      <c r="L5" s="80" t="str">
        <f>HYPERLINK("http://finance.yahoo.com/q?s=" &amp; E5, "Link")</f>
        <v>Link</v>
      </c>
      <c r="M5" s="261" t="s">
        <v>230</v>
      </c>
      <c r="Q5" s="190"/>
    </row>
    <row r="6" spans="1:17" ht="18.95" customHeight="1" x14ac:dyDescent="0.25">
      <c r="A6" s="65"/>
      <c r="B6" s="65"/>
      <c r="C6" s="66"/>
      <c r="D6" s="67"/>
      <c r="E6" s="26" t="s">
        <v>33</v>
      </c>
      <c r="F6" s="63">
        <v>119.86</v>
      </c>
      <c r="G6" s="63">
        <v>119.86</v>
      </c>
      <c r="H6" s="64">
        <v>0</v>
      </c>
      <c r="I6" s="63">
        <v>0</v>
      </c>
      <c r="J6" s="63">
        <v>780.73999999999796</v>
      </c>
      <c r="K6" s="284">
        <v>0</v>
      </c>
      <c r="L6" s="80" t="str">
        <f>HYPERLINK("http://finance.yahoo.com/q?s=" &amp; E6, "Link")</f>
        <v>Link</v>
      </c>
      <c r="M6" s="261"/>
      <c r="Q6" s="190"/>
    </row>
    <row r="7" spans="1:17" ht="18.95" customHeight="1" x14ac:dyDescent="0.25">
      <c r="A7" s="197"/>
      <c r="B7" s="65"/>
      <c r="C7" s="66"/>
      <c r="D7" s="67"/>
      <c r="E7" s="26" t="s">
        <v>62</v>
      </c>
      <c r="F7" s="63">
        <v>297.22000000000003</v>
      </c>
      <c r="G7" s="63">
        <v>271.29087499999997</v>
      </c>
      <c r="H7" s="64">
        <v>80</v>
      </c>
      <c r="I7" s="63">
        <v>21703.269999999997</v>
      </c>
      <c r="J7" s="63">
        <v>2074.3300000000054</v>
      </c>
      <c r="K7" s="284">
        <v>9.5576841646443353E-2</v>
      </c>
      <c r="L7" s="80" t="str">
        <f>HYPERLINK("http://finance.yahoo.com/q?s=" &amp; E7, "Link")</f>
        <v>Link</v>
      </c>
      <c r="M7" s="261" t="s">
        <v>247</v>
      </c>
      <c r="N7" s="79"/>
      <c r="O7" s="79"/>
      <c r="Q7" s="190"/>
    </row>
    <row r="8" spans="1:17" ht="18.95" customHeight="1" x14ac:dyDescent="0.25">
      <c r="A8" s="65"/>
      <c r="B8" s="65"/>
      <c r="C8" s="66"/>
      <c r="D8" s="67"/>
      <c r="E8" s="26" t="s">
        <v>11</v>
      </c>
      <c r="F8" s="63">
        <v>75.23</v>
      </c>
      <c r="G8" s="63">
        <v>102.60894999999996</v>
      </c>
      <c r="H8" s="64">
        <v>200</v>
      </c>
      <c r="I8" s="63">
        <v>20521.789999999994</v>
      </c>
      <c r="J8" s="63">
        <v>-5475.7899999999936</v>
      </c>
      <c r="K8" s="284">
        <v>-0.26682808858291573</v>
      </c>
      <c r="L8" s="80" t="str">
        <f>HYPERLINK("http://finance.yahoo.com/q?s=" &amp; E8, "Link")</f>
        <v>Link</v>
      </c>
      <c r="M8" s="203"/>
      <c r="N8" s="79"/>
      <c r="O8" s="79"/>
      <c r="Q8" s="190"/>
    </row>
    <row r="9" spans="1:17" ht="18.95" customHeight="1" x14ac:dyDescent="0.25">
      <c r="A9" s="65"/>
      <c r="B9" s="65"/>
      <c r="C9" s="66"/>
      <c r="D9" s="67"/>
      <c r="E9" s="26" t="s">
        <v>17</v>
      </c>
      <c r="F9" s="63">
        <v>14.75</v>
      </c>
      <c r="G9" s="63">
        <v>16.82988438481302</v>
      </c>
      <c r="H9" s="64">
        <v>7006</v>
      </c>
      <c r="I9" s="63">
        <v>117910.17000000003</v>
      </c>
      <c r="J9" s="63">
        <v>-14571.670000000027</v>
      </c>
      <c r="K9" s="284">
        <v>-0.12358280884507264</v>
      </c>
      <c r="L9" s="80" t="str">
        <f>HYPERLINK("http://finance.yahoo.com/q?s=" &amp; E9, "Link")</f>
        <v>Link</v>
      </c>
      <c r="M9" s="252" t="s">
        <v>253</v>
      </c>
      <c r="N9" s="79"/>
      <c r="O9" s="79"/>
    </row>
    <row r="10" spans="1:17" ht="18.95" customHeight="1" x14ac:dyDescent="0.25">
      <c r="A10" s="65"/>
      <c r="B10" s="65"/>
      <c r="C10" s="66"/>
      <c r="D10" s="67"/>
      <c r="E10" s="26" t="s">
        <v>63</v>
      </c>
      <c r="F10" s="63">
        <v>117.42</v>
      </c>
      <c r="G10" s="63">
        <v>117.42</v>
      </c>
      <c r="H10" s="64">
        <v>0</v>
      </c>
      <c r="I10" s="63">
        <v>0</v>
      </c>
      <c r="J10" s="63">
        <v>37.589999999999691</v>
      </c>
      <c r="K10" s="284">
        <v>0</v>
      </c>
      <c r="L10" s="80" t="str">
        <f>HYPERLINK("http://finance.yahoo.com/q?s=" &amp; E10, "Link")</f>
        <v>Link</v>
      </c>
      <c r="M10" s="251"/>
      <c r="Q10" s="190"/>
    </row>
    <row r="11" spans="1:17" ht="18.95" customHeight="1" x14ac:dyDescent="0.25">
      <c r="A11" s="77"/>
      <c r="B11" s="78"/>
      <c r="C11" s="77"/>
      <c r="D11" s="67"/>
      <c r="E11" s="26" t="s">
        <v>55</v>
      </c>
      <c r="F11" s="63">
        <v>108.85</v>
      </c>
      <c r="G11" s="63">
        <v>102.19760000000002</v>
      </c>
      <c r="H11" s="64">
        <v>25</v>
      </c>
      <c r="I11" s="63">
        <v>2554.9400000000005</v>
      </c>
      <c r="J11" s="63">
        <v>166.30999999999949</v>
      </c>
      <c r="K11" s="284">
        <v>6.5093505131235671E-2</v>
      </c>
      <c r="L11" s="80" t="str">
        <f>HYPERLINK("http://finance.yahoo.com/q?s=" &amp; E11, "Link")</f>
        <v>Link</v>
      </c>
      <c r="M11" s="251" t="s">
        <v>246</v>
      </c>
      <c r="Q11" s="190"/>
    </row>
    <row r="12" spans="1:17" ht="18.95" customHeight="1" x14ac:dyDescent="0.25">
      <c r="A12" s="65"/>
      <c r="B12" s="65"/>
      <c r="C12" s="66"/>
      <c r="D12" s="67"/>
      <c r="E12" s="26" t="s">
        <v>56</v>
      </c>
      <c r="F12" s="63">
        <v>35.619999999999997</v>
      </c>
      <c r="G12" s="63">
        <v>35.619999999999997</v>
      </c>
      <c r="H12" s="64">
        <v>0</v>
      </c>
      <c r="I12" s="63">
        <v>0</v>
      </c>
      <c r="J12" s="63">
        <v>36.819999999999709</v>
      </c>
      <c r="K12" s="284">
        <v>0</v>
      </c>
      <c r="L12" s="80" t="str">
        <f>HYPERLINK("http://finance.yahoo.com/q?s=" &amp; E12, "Link")</f>
        <v>Link</v>
      </c>
      <c r="M12" s="261"/>
      <c r="N12" s="79"/>
      <c r="O12" s="79"/>
      <c r="Q12" s="190"/>
    </row>
    <row r="13" spans="1:17" ht="18.95" customHeight="1" x14ac:dyDescent="0.25">
      <c r="A13" s="65"/>
      <c r="B13" s="66"/>
      <c r="C13" s="66"/>
      <c r="D13" s="67"/>
      <c r="E13" s="26" t="s">
        <v>22</v>
      </c>
      <c r="F13" s="63">
        <v>62.79</v>
      </c>
      <c r="G13" s="63">
        <v>49.704869565217372</v>
      </c>
      <c r="H13" s="64">
        <v>115</v>
      </c>
      <c r="I13" s="63">
        <v>5716.0599999999977</v>
      </c>
      <c r="J13" s="63">
        <v>1504.7900000000018</v>
      </c>
      <c r="K13" s="284">
        <v>0.26325650885400131</v>
      </c>
      <c r="L13" s="80" t="str">
        <f>HYPERLINK("http://finance.yahoo.com/q?s=" &amp; E13, "Link")</f>
        <v>Link</v>
      </c>
      <c r="M13" s="261" t="s">
        <v>230</v>
      </c>
      <c r="N13" s="79"/>
      <c r="O13" s="79"/>
      <c r="Q13" s="214"/>
    </row>
    <row r="14" spans="1:17" ht="18.95" customHeight="1" x14ac:dyDescent="0.25">
      <c r="A14" s="65"/>
      <c r="B14" s="65"/>
      <c r="C14" s="66"/>
      <c r="D14" s="67"/>
      <c r="E14" s="26" t="s">
        <v>27</v>
      </c>
      <c r="F14" s="63">
        <v>33.21</v>
      </c>
      <c r="G14" s="63">
        <v>21.893545454545464</v>
      </c>
      <c r="H14" s="64">
        <v>110</v>
      </c>
      <c r="I14" s="63">
        <v>2408.2900000000009</v>
      </c>
      <c r="J14" s="63">
        <v>1244.809999999999</v>
      </c>
      <c r="K14" s="284">
        <v>0.51688542492806033</v>
      </c>
      <c r="L14" s="80" t="str">
        <f>HYPERLINK("http://finance.yahoo.com/q?s=" &amp; E14, "Link")</f>
        <v>Link</v>
      </c>
      <c r="M14" s="261" t="s">
        <v>248</v>
      </c>
    </row>
    <row r="15" spans="1:17" ht="18.95" customHeight="1" x14ac:dyDescent="0.25">
      <c r="A15" s="65"/>
      <c r="B15" s="66"/>
      <c r="C15" s="66"/>
      <c r="D15" s="67"/>
      <c r="E15" s="26" t="s">
        <v>15</v>
      </c>
      <c r="F15" s="63">
        <v>21</v>
      </c>
      <c r="G15" s="63">
        <v>21</v>
      </c>
      <c r="H15" s="64">
        <v>0</v>
      </c>
      <c r="I15" s="63">
        <v>0</v>
      </c>
      <c r="J15" s="63">
        <v>16.18000000000211</v>
      </c>
      <c r="K15" s="284">
        <v>0</v>
      </c>
      <c r="L15" s="80" t="str">
        <f>HYPERLINK("http://finance.yahoo.com/q?s=" &amp; E15, "Link")</f>
        <v>Link</v>
      </c>
      <c r="M15" s="287"/>
      <c r="N15" s="79"/>
      <c r="O15" s="79"/>
      <c r="Q15" s="190"/>
    </row>
    <row r="16" spans="1:17" ht="18.95" customHeight="1" x14ac:dyDescent="0.25">
      <c r="A16" s="65"/>
      <c r="B16" s="65"/>
      <c r="C16" s="65"/>
      <c r="D16" s="67"/>
      <c r="E16" s="26" t="s">
        <v>24</v>
      </c>
      <c r="F16" s="63">
        <v>43.1</v>
      </c>
      <c r="G16" s="63">
        <v>41.035666666666678</v>
      </c>
      <c r="H16" s="64">
        <v>150</v>
      </c>
      <c r="I16" s="63">
        <v>6155.3500000000022</v>
      </c>
      <c r="J16" s="63">
        <v>309.64999999999782</v>
      </c>
      <c r="K16" s="284">
        <v>5.030583151242389E-2</v>
      </c>
      <c r="L16" s="80" t="str">
        <f>HYPERLINK("http://finance.yahoo.com/q?s=" &amp; E16, "Link")</f>
        <v>Link</v>
      </c>
      <c r="M16" s="251"/>
      <c r="Q16" s="190"/>
    </row>
    <row r="17" spans="1:17" ht="18.95" customHeight="1" x14ac:dyDescent="0.25">
      <c r="A17" s="65"/>
      <c r="B17" s="65"/>
      <c r="C17" s="66"/>
      <c r="D17" s="67"/>
      <c r="E17" s="26" t="s">
        <v>50</v>
      </c>
      <c r="F17" s="63">
        <v>18.78</v>
      </c>
      <c r="G17" s="63">
        <v>18.78</v>
      </c>
      <c r="H17" s="64">
        <v>0</v>
      </c>
      <c r="I17" s="63">
        <v>0</v>
      </c>
      <c r="J17" s="63">
        <v>-28604.108999999939</v>
      </c>
      <c r="K17" s="284">
        <v>0</v>
      </c>
      <c r="L17" s="80" t="str">
        <f>HYPERLINK("http://finance.yahoo.com/q?s=" &amp; E17, "Link")</f>
        <v>Link</v>
      </c>
      <c r="M17" s="203" t="s">
        <v>243</v>
      </c>
      <c r="N17" s="79"/>
      <c r="O17" s="79"/>
      <c r="Q17" s="214"/>
    </row>
    <row r="18" spans="1:17" ht="18.95" customHeight="1" x14ac:dyDescent="0.25">
      <c r="A18" s="65"/>
      <c r="B18" s="65"/>
      <c r="C18" s="66"/>
      <c r="D18" s="67"/>
      <c r="E18" s="26" t="s">
        <v>34</v>
      </c>
      <c r="F18" s="63">
        <v>15.545</v>
      </c>
      <c r="G18" s="63">
        <v>16.872690316205539</v>
      </c>
      <c r="H18" s="64">
        <v>5060</v>
      </c>
      <c r="I18" s="63">
        <v>85375.813000000024</v>
      </c>
      <c r="J18" s="63">
        <v>-6718.1130000000267</v>
      </c>
      <c r="K18" s="284">
        <v>-7.8688714800291548E-2</v>
      </c>
      <c r="L18" s="80" t="str">
        <f>HYPERLINK("http://finance.yahoo.com/q?s=" &amp; E18, "Link")</f>
        <v>Link</v>
      </c>
      <c r="M18" s="251"/>
      <c r="Q18" s="190"/>
    </row>
    <row r="19" spans="1:17" ht="18.95" customHeight="1" x14ac:dyDescent="0.25">
      <c r="A19" s="65"/>
      <c r="B19" s="65"/>
      <c r="C19" s="66"/>
      <c r="D19" s="67"/>
      <c r="E19" s="26" t="s">
        <v>47</v>
      </c>
      <c r="F19" s="63">
        <v>88.57</v>
      </c>
      <c r="G19" s="63">
        <v>88.57</v>
      </c>
      <c r="H19" s="64">
        <v>0</v>
      </c>
      <c r="I19" s="63">
        <v>0</v>
      </c>
      <c r="J19" s="63">
        <v>-169.71000000000095</v>
      </c>
      <c r="K19" s="284">
        <v>0</v>
      </c>
      <c r="L19" s="80" t="str">
        <f>HYPERLINK("http://finance.yahoo.com/q?s=" &amp; E19, "Link")</f>
        <v>Link</v>
      </c>
      <c r="M19" s="203" t="s">
        <v>250</v>
      </c>
    </row>
    <row r="20" spans="1:17" ht="18.95" customHeight="1" x14ac:dyDescent="0.25">
      <c r="A20" s="66"/>
      <c r="B20" s="66"/>
      <c r="C20" s="66"/>
      <c r="D20" s="67"/>
      <c r="E20" s="26" t="s">
        <v>26</v>
      </c>
      <c r="F20" s="63">
        <v>3.42</v>
      </c>
      <c r="G20" s="63">
        <v>2.4501999999999988</v>
      </c>
      <c r="H20" s="64">
        <v>50</v>
      </c>
      <c r="I20" s="63">
        <v>122.50999999999993</v>
      </c>
      <c r="J20" s="63">
        <v>48.490000000000066</v>
      </c>
      <c r="K20" s="284">
        <v>0.3958044241286432</v>
      </c>
      <c r="L20" s="80" t="str">
        <f>HYPERLINK("http://finance.yahoo.com/q?s=" &amp; E20, "Link")</f>
        <v>Link</v>
      </c>
      <c r="M20" s="261" t="s">
        <v>239</v>
      </c>
    </row>
    <row r="21" spans="1:17" ht="18.95" customHeight="1" x14ac:dyDescent="0.25">
      <c r="A21" s="65"/>
      <c r="B21" s="65"/>
      <c r="C21" s="66"/>
      <c r="D21" s="67"/>
      <c r="E21" s="26" t="s">
        <v>35</v>
      </c>
      <c r="F21" s="63">
        <v>26.46</v>
      </c>
      <c r="G21" s="63">
        <v>37.460836363636361</v>
      </c>
      <c r="H21" s="64">
        <v>550</v>
      </c>
      <c r="I21" s="63">
        <v>20603.46</v>
      </c>
      <c r="J21" s="63">
        <v>-6050.4599999999991</v>
      </c>
      <c r="K21" s="284">
        <v>-0.29366232661892705</v>
      </c>
      <c r="L21" s="80" t="str">
        <f>HYPERLINK("http://finance.yahoo.com/q?s=" &amp; E21, "Link")</f>
        <v>Link</v>
      </c>
      <c r="M21" s="259" t="s">
        <v>238</v>
      </c>
      <c r="P21" s="63"/>
    </row>
    <row r="22" spans="1:17" ht="18.95" customHeight="1" x14ac:dyDescent="0.25">
      <c r="A22" s="65"/>
      <c r="B22" s="65"/>
      <c r="C22" s="66"/>
      <c r="D22" s="67"/>
      <c r="E22" s="26" t="s">
        <v>39</v>
      </c>
      <c r="F22" s="63">
        <v>31.9</v>
      </c>
      <c r="G22" s="63">
        <v>26.463222222222218</v>
      </c>
      <c r="H22" s="64">
        <v>90</v>
      </c>
      <c r="I22" s="63">
        <v>2381.6899999999996</v>
      </c>
      <c r="J22" s="63">
        <v>489.3100000000004</v>
      </c>
      <c r="K22" s="284">
        <v>0.20544655265798673</v>
      </c>
      <c r="L22" s="80" t="str">
        <f>HYPERLINK("http://finance.yahoo.com/q?s=" &amp; E22, "Link")</f>
        <v>Link</v>
      </c>
      <c r="M22" s="251"/>
      <c r="N22" s="79"/>
      <c r="O22" s="79"/>
      <c r="Q22" s="190"/>
    </row>
    <row r="23" spans="1:17" ht="18.95" customHeight="1" x14ac:dyDescent="0.25">
      <c r="A23" s="65"/>
      <c r="B23" s="65"/>
      <c r="C23" s="66"/>
      <c r="D23" s="67"/>
      <c r="E23" s="26" t="s">
        <v>51</v>
      </c>
      <c r="F23" s="63">
        <v>115.89</v>
      </c>
      <c r="G23" s="63">
        <v>110.79300000000001</v>
      </c>
      <c r="H23" s="64">
        <v>10</v>
      </c>
      <c r="I23" s="63">
        <v>1107.93</v>
      </c>
      <c r="J23" s="63">
        <v>50.970000000000027</v>
      </c>
      <c r="K23" s="284">
        <v>4.6004711488992933E-2</v>
      </c>
      <c r="L23" s="80" t="str">
        <f>HYPERLINK("http://finance.yahoo.com/q?s=" &amp; E23, "Link")</f>
        <v>Link</v>
      </c>
      <c r="M23" s="261" t="s">
        <v>251</v>
      </c>
      <c r="N23" s="79"/>
      <c r="O23" s="79"/>
    </row>
    <row r="24" spans="1:17" ht="18.95" customHeight="1" x14ac:dyDescent="0.25">
      <c r="A24" s="66"/>
      <c r="B24" s="66"/>
      <c r="C24" s="66"/>
      <c r="D24" s="67"/>
      <c r="E24" s="26" t="s">
        <v>42</v>
      </c>
      <c r="F24" s="63">
        <v>84.84</v>
      </c>
      <c r="G24" s="63">
        <v>84.84</v>
      </c>
      <c r="H24" s="64">
        <v>0</v>
      </c>
      <c r="I24" s="63">
        <v>0</v>
      </c>
      <c r="J24" s="63">
        <v>62.1299999999992</v>
      </c>
      <c r="K24" s="284">
        <v>0</v>
      </c>
      <c r="L24" s="80" t="str">
        <f>HYPERLINK("http://finance.yahoo.com/q?s=" &amp; E24, "Link")</f>
        <v>Link</v>
      </c>
      <c r="M24" s="203" t="s">
        <v>249</v>
      </c>
      <c r="N24" s="63"/>
      <c r="O24" s="63"/>
      <c r="Q24" s="190"/>
    </row>
    <row r="25" spans="1:17" ht="18.95" customHeight="1" x14ac:dyDescent="0.25">
      <c r="A25" s="65"/>
      <c r="B25" s="65"/>
      <c r="C25" s="66"/>
      <c r="D25" s="67"/>
      <c r="E25" s="26" t="s">
        <v>54</v>
      </c>
      <c r="F25" s="63">
        <v>98.68</v>
      </c>
      <c r="G25" s="63">
        <v>98.68</v>
      </c>
      <c r="H25" s="64">
        <v>0</v>
      </c>
      <c r="I25" s="63">
        <v>0</v>
      </c>
      <c r="J25" s="63">
        <v>114.84999999999991</v>
      </c>
      <c r="K25" s="284">
        <v>0</v>
      </c>
      <c r="L25" s="80" t="str">
        <f>HYPERLINK("http://finance.yahoo.com/q?s=" &amp; E25, "Link")</f>
        <v>Link</v>
      </c>
      <c r="M25" s="261"/>
      <c r="Q25" s="63"/>
    </row>
    <row r="26" spans="1:17" ht="18.95" customHeight="1" x14ac:dyDescent="0.25">
      <c r="A26" s="66"/>
      <c r="B26" s="66"/>
      <c r="C26" s="66"/>
      <c r="D26" s="67"/>
      <c r="E26" s="26" t="s">
        <v>53</v>
      </c>
      <c r="F26" s="63">
        <v>48.04</v>
      </c>
      <c r="G26" s="63">
        <v>48.04</v>
      </c>
      <c r="H26" s="64">
        <v>0</v>
      </c>
      <c r="I26" s="63">
        <v>0</v>
      </c>
      <c r="J26" s="63">
        <v>33.940000000000055</v>
      </c>
      <c r="K26" s="284">
        <v>0</v>
      </c>
      <c r="L26" s="80" t="str">
        <f>HYPERLINK("http://finance.yahoo.com/q?s=" &amp; E26, "Link")</f>
        <v>Link</v>
      </c>
      <c r="M26" s="287"/>
      <c r="Q26" s="190"/>
    </row>
    <row r="27" spans="1:17" ht="18.95" customHeight="1" x14ac:dyDescent="0.25">
      <c r="A27" s="66"/>
      <c r="B27" s="65"/>
      <c r="C27" s="66"/>
      <c r="D27" s="67"/>
      <c r="E27" s="26"/>
      <c r="K27" s="284"/>
      <c r="L27" s="80"/>
      <c r="M27" s="252"/>
      <c r="Q27" s="190"/>
    </row>
    <row r="28" spans="1:17" ht="18.95" customHeight="1" x14ac:dyDescent="0.25">
      <c r="A28" s="65"/>
      <c r="B28" s="65"/>
      <c r="C28" s="66"/>
      <c r="D28" s="67"/>
      <c r="E28" s="26"/>
      <c r="K28" s="284"/>
      <c r="L28" s="80"/>
      <c r="M28" s="261"/>
      <c r="Q28" s="190"/>
    </row>
    <row r="29" spans="1:17" ht="18.95" customHeight="1" x14ac:dyDescent="0.25">
      <c r="A29" s="66"/>
      <c r="B29" s="66"/>
      <c r="C29" s="66"/>
      <c r="D29" s="67"/>
      <c r="E29" s="26"/>
      <c r="K29" s="284"/>
      <c r="L29" s="80"/>
      <c r="M29" s="180"/>
      <c r="P29" s="63"/>
      <c r="Q29" s="190"/>
    </row>
    <row r="30" spans="1:17" ht="18.95" customHeight="1" x14ac:dyDescent="0.25">
      <c r="A30" s="68"/>
      <c r="D30" s="67"/>
      <c r="E30" s="26"/>
      <c r="K30" s="284"/>
      <c r="L30" s="80"/>
    </row>
    <row r="31" spans="1:17" ht="18.95" customHeight="1" x14ac:dyDescent="0.25">
      <c r="A31" s="68"/>
      <c r="D31" s="67"/>
      <c r="E31" s="26"/>
      <c r="K31" s="284"/>
      <c r="L31" s="80"/>
    </row>
    <row r="32" spans="1:17" ht="18.95" customHeight="1" x14ac:dyDescent="0.25">
      <c r="D32" s="67"/>
    </row>
    <row r="33" spans="4:4" ht="18.95" customHeight="1" x14ac:dyDescent="0.25">
      <c r="D33" s="67"/>
    </row>
  </sheetData>
  <sortState ref="A2:Q33">
    <sortCondition ref="E1"/>
  </sortState>
  <conditionalFormatting sqref="J2:J30">
    <cfRule type="expression" dxfId="107" priority="22">
      <formula>$J2&lt;0</formula>
    </cfRule>
  </conditionalFormatting>
  <conditionalFormatting sqref="J2:J30">
    <cfRule type="expression" dxfId="106" priority="21">
      <formula>$J2&gt;0</formula>
    </cfRule>
  </conditionalFormatting>
  <conditionalFormatting sqref="K1:K1048576">
    <cfRule type="colorScale" priority="17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L1">
    <cfRule type="colorScale" priority="1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E2:E27">
    <cfRule type="expression" dxfId="105" priority="16">
      <formula>H2=0</formula>
    </cfRule>
  </conditionalFormatting>
  <conditionalFormatting sqref="E3">
    <cfRule type="expression" dxfId="104" priority="15">
      <formula>H3=0</formula>
    </cfRule>
  </conditionalFormatting>
  <conditionalFormatting sqref="G2:G28">
    <cfRule type="expression" dxfId="103" priority="14">
      <formula>H2=0</formula>
    </cfRule>
  </conditionalFormatting>
  <conditionalFormatting sqref="Q13">
    <cfRule type="expression" dxfId="102" priority="12">
      <formula>R13=0</formula>
    </cfRule>
  </conditionalFormatting>
  <conditionalFormatting sqref="F2:F29">
    <cfRule type="expression" dxfId="101" priority="11">
      <formula>H2=0</formula>
    </cfRule>
  </conditionalFormatting>
  <conditionalFormatting sqref="P22">
    <cfRule type="expression" dxfId="100" priority="10">
      <formula>R22=0</formula>
    </cfRule>
  </conditionalFormatting>
  <conditionalFormatting sqref="H2:H29">
    <cfRule type="expression" dxfId="99" priority="8">
      <formula>H2=0</formula>
    </cfRule>
  </conditionalFormatting>
  <conditionalFormatting sqref="P19">
    <cfRule type="expression" dxfId="98" priority="7">
      <formula>P19=0</formula>
    </cfRule>
  </conditionalFormatting>
  <conditionalFormatting sqref="Q12">
    <cfRule type="expression" dxfId="97" priority="6">
      <formula>Q12=0</formula>
    </cfRule>
  </conditionalFormatting>
  <conditionalFormatting sqref="O9">
    <cfRule type="expression" dxfId="96" priority="5">
      <formula>O9=0</formula>
    </cfRule>
  </conditionalFormatting>
  <conditionalFormatting sqref="I2:I29">
    <cfRule type="expression" dxfId="95" priority="4">
      <formula>H2=0</formula>
    </cfRule>
  </conditionalFormatting>
  <conditionalFormatting sqref="P18">
    <cfRule type="expression" dxfId="94" priority="3">
      <formula>O18=0</formula>
    </cfRule>
  </conditionalFormatting>
  <conditionalFormatting sqref="Q11">
    <cfRule type="expression" dxfId="93" priority="2">
      <formula>P11=0</formula>
    </cfRule>
  </conditionalFormatting>
  <conditionalFormatting sqref="K2:K26">
    <cfRule type="expression" dxfId="92" priority="1">
      <formula>H2=0</formula>
    </cfRule>
  </conditionalFormatting>
  <hyperlinks>
    <hyperlink ref="E17" location="MRO!A1" display="MRO"/>
    <hyperlink ref="E9" location="CPN!A1" display="CPN"/>
    <hyperlink ref="E18" location="MU!A1" display="MU"/>
    <hyperlink ref="E14" location="INTC!A1" display="INTC"/>
    <hyperlink ref="E13" location="HES!A1" display="HES"/>
    <hyperlink ref="E24" location="UNP!A1" display="UNP"/>
    <hyperlink ref="E2" location="AA!A1" display="AA"/>
    <hyperlink ref="E15" location="KATE!A1" display="KATE"/>
    <hyperlink ref="E16" location="KORS!A1" display="KORS"/>
    <hyperlink ref="E4" location="ALL!A1" display="ALL"/>
    <hyperlink ref="E19" location="NSC!A1" display="NSC"/>
    <hyperlink ref="E21" location="SCTY!A1" display="SCTY"/>
    <hyperlink ref="E5" location="ATE!A1" display="ATE"/>
    <hyperlink ref="E6" location="AVGO!A1" display="AVGO"/>
    <hyperlink ref="E10" location="DIS!A1" display="DIS"/>
    <hyperlink ref="E11" location="GILD!A1" display="GILD"/>
    <hyperlink ref="E26" location="WWD!A1" display="WWD"/>
    <hyperlink ref="E12" location="GM!A1" display="GM"/>
    <hyperlink ref="E22" location="TKR!A1" display="TKR"/>
    <hyperlink ref="E20" location="ONCS!A1" display="ONCS"/>
    <hyperlink ref="E25" location="UTX!A1" display="UTX"/>
    <hyperlink ref="E23" location="UNH!A1" display="UNH"/>
    <hyperlink ref="E7" location="BIIB!A1" display="BIIB"/>
    <hyperlink ref="E3" location="AAVL!A1" display="AAVL"/>
    <hyperlink ref="E8" location="BLUE!A1" display="BLUE"/>
  </hyperlinks>
  <pageMargins left="0.7" right="0.7" top="0.75" bottom="0.75" header="0.3" footer="0.3"/>
  <pageSetup orientation="portrait" horizontalDpi="1200" verticalDpi="12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E71"/>
  <sheetViews>
    <sheetView zoomScaleNormal="100" workbookViewId="0">
      <pane ySplit="1" topLeftCell="A2" activePane="bottomLeft" state="frozen"/>
      <selection pane="bottomLeft" activeCell="A3" sqref="A3"/>
    </sheetView>
  </sheetViews>
  <sheetFormatPr defaultRowHeight="15" x14ac:dyDescent="0.25"/>
  <cols>
    <col min="3" max="3" width="9.140625" customWidth="1"/>
    <col min="4" max="5" width="9.140625" style="2"/>
    <col min="6" max="6" width="10.5703125" style="2" customWidth="1"/>
    <col min="7" max="7" width="10.7109375" bestFit="1" customWidth="1"/>
    <col min="8" max="8" width="10.5703125" style="93" bestFit="1" customWidth="1"/>
    <col min="9" max="9" width="9.5703125" style="102" bestFit="1" customWidth="1"/>
    <col min="10" max="10" width="9.140625" style="2"/>
    <col min="11" max="11" width="9.5703125" style="2" bestFit="1" customWidth="1"/>
    <col min="12" max="12" width="9.5703125" bestFit="1" customWidth="1"/>
    <col min="13" max="13" width="9.140625" style="2"/>
    <col min="17" max="17" width="9.5703125" bestFit="1" customWidth="1"/>
    <col min="20" max="20" width="13.7109375" style="55" bestFit="1" customWidth="1"/>
    <col min="21" max="21" width="21.7109375" style="47" bestFit="1" customWidth="1"/>
    <col min="22" max="22" width="25.85546875" customWidth="1"/>
    <col min="23" max="23" width="13" customWidth="1"/>
    <col min="24" max="24" width="7.85546875" customWidth="1"/>
    <col min="25" max="27" width="6" bestFit="1" customWidth="1"/>
    <col min="28" max="28" width="10.140625" bestFit="1" customWidth="1"/>
    <col min="29" max="29" width="10.28515625" bestFit="1" customWidth="1"/>
    <col min="31" max="31" width="8.85546875" bestFit="1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103</v>
      </c>
      <c r="F1" s="24" t="s">
        <v>60</v>
      </c>
      <c r="G1" s="13" t="s">
        <v>3</v>
      </c>
      <c r="H1" s="98" t="s">
        <v>6</v>
      </c>
      <c r="I1" s="100" t="s">
        <v>7</v>
      </c>
      <c r="J1" s="24" t="s">
        <v>102</v>
      </c>
      <c r="K1" s="24" t="s">
        <v>61</v>
      </c>
      <c r="L1" s="13" t="s">
        <v>37</v>
      </c>
      <c r="M1" s="24" t="s">
        <v>38</v>
      </c>
      <c r="T1" s="56" t="s">
        <v>71</v>
      </c>
      <c r="U1" s="46"/>
      <c r="W1" s="115" t="s">
        <v>136</v>
      </c>
      <c r="X1" s="115" t="s">
        <v>137</v>
      </c>
      <c r="Y1" s="115" t="s">
        <v>138</v>
      </c>
      <c r="Z1" s="115" t="s">
        <v>139</v>
      </c>
      <c r="AA1" s="115" t="s">
        <v>140</v>
      </c>
      <c r="AB1" s="115" t="s">
        <v>141</v>
      </c>
      <c r="AC1" s="115" t="s">
        <v>142</v>
      </c>
      <c r="AD1" s="13" t="s">
        <v>165</v>
      </c>
      <c r="AE1" s="13" t="s">
        <v>166</v>
      </c>
    </row>
    <row r="2" spans="1:31" x14ac:dyDescent="0.25">
      <c r="A2" s="6" t="s">
        <v>50</v>
      </c>
      <c r="B2" s="96">
        <v>42187</v>
      </c>
      <c r="C2" s="7">
        <v>1000</v>
      </c>
      <c r="D2" s="57">
        <v>27.25</v>
      </c>
      <c r="E2" s="57">
        <v>0</v>
      </c>
      <c r="F2" s="57">
        <f>C2*D2</f>
        <v>27250</v>
      </c>
      <c r="G2" s="96">
        <v>42187</v>
      </c>
      <c r="H2" s="104">
        <v>2000</v>
      </c>
      <c r="I2" s="101">
        <v>27.34</v>
      </c>
      <c r="J2" s="57">
        <v>-5.49</v>
      </c>
      <c r="K2" s="57">
        <f>H2*I2-J2</f>
        <v>54685.49</v>
      </c>
      <c r="L2" s="1">
        <v>42257</v>
      </c>
      <c r="M2" s="2">
        <v>850.5</v>
      </c>
      <c r="O2" s="13" t="s">
        <v>57</v>
      </c>
      <c r="Q2">
        <f>C47-H47</f>
        <v>0</v>
      </c>
      <c r="W2" s="162">
        <v>42318</v>
      </c>
      <c r="X2" s="12">
        <v>18.260000000000002</v>
      </c>
      <c r="Y2" s="12">
        <v>18.850000000000001</v>
      </c>
      <c r="Z2" s="12">
        <v>18.190000000000001</v>
      </c>
      <c r="AA2" s="12">
        <v>18.78</v>
      </c>
      <c r="AB2" s="117">
        <v>8691000</v>
      </c>
      <c r="AC2" s="12">
        <v>18.78</v>
      </c>
      <c r="AD2">
        <f t="shared" ref="AD2:AD14" si="0">Y2-Z2</f>
        <v>0.66000000000000014</v>
      </c>
      <c r="AE2" s="167">
        <f t="shared" ref="AE2:AE14" si="1">AC2/AC3-1</f>
        <v>2.2875816993464193E-2</v>
      </c>
    </row>
    <row r="3" spans="1:31" x14ac:dyDescent="0.25">
      <c r="A3" s="26" t="s">
        <v>74</v>
      </c>
      <c r="B3" s="96">
        <v>42187</v>
      </c>
      <c r="C3" s="7">
        <v>80</v>
      </c>
      <c r="D3" s="57">
        <v>27.152249999999999</v>
      </c>
      <c r="E3" s="57">
        <v>0</v>
      </c>
      <c r="F3" s="57">
        <f>C3*D3</f>
        <v>2172.1799999999998</v>
      </c>
      <c r="G3" s="96">
        <v>42199</v>
      </c>
      <c r="H3" s="104">
        <v>102</v>
      </c>
      <c r="I3" s="101">
        <v>25.28</v>
      </c>
      <c r="J3" s="57">
        <v>0.05</v>
      </c>
      <c r="K3" s="57">
        <f t="shared" ref="K3:K9" si="2">H3*I3-J3</f>
        <v>2578.5099999999998</v>
      </c>
      <c r="O3" s="13" t="s">
        <v>58</v>
      </c>
      <c r="Q3" s="2">
        <f>IF(Q2=0, Q4, (F47-K47-M47)/Q2)</f>
        <v>18.78</v>
      </c>
      <c r="W3" s="162">
        <v>42317</v>
      </c>
      <c r="X3" s="12">
        <v>18.28</v>
      </c>
      <c r="Y3" s="12">
        <v>18.739999999999998</v>
      </c>
      <c r="Z3" s="12">
        <v>18.07</v>
      </c>
      <c r="AA3" s="12">
        <v>18.36</v>
      </c>
      <c r="AB3" s="117">
        <v>10056400</v>
      </c>
      <c r="AC3" s="12">
        <v>18.36</v>
      </c>
      <c r="AD3">
        <f t="shared" si="0"/>
        <v>0.66999999999999815</v>
      </c>
      <c r="AE3" s="167">
        <f t="shared" si="1"/>
        <v>3.8272279934390419E-3</v>
      </c>
    </row>
    <row r="4" spans="1:31" x14ac:dyDescent="0.25">
      <c r="B4" s="96">
        <v>42187</v>
      </c>
      <c r="C4" s="7">
        <v>1000</v>
      </c>
      <c r="D4" s="57">
        <v>27.1</v>
      </c>
      <c r="E4" s="57">
        <v>0</v>
      </c>
      <c r="F4" s="57">
        <f t="shared" ref="F4:F15" si="3">C4*D4</f>
        <v>27100</v>
      </c>
      <c r="G4" s="96">
        <v>42227</v>
      </c>
      <c r="H4" s="104">
        <v>200</v>
      </c>
      <c r="I4" s="101">
        <v>19.649999999999999</v>
      </c>
      <c r="J4" s="57">
        <v>7.0000000000000007E-2</v>
      </c>
      <c r="K4" s="57">
        <f t="shared" si="2"/>
        <v>3929.9299999999994</v>
      </c>
      <c r="O4" s="13" t="s">
        <v>66</v>
      </c>
      <c r="Q4" s="70">
        <v>18.78</v>
      </c>
      <c r="W4" s="162">
        <v>42314</v>
      </c>
      <c r="X4" s="12">
        <v>18.68</v>
      </c>
      <c r="Y4" s="12">
        <v>18.89</v>
      </c>
      <c r="Z4" s="12">
        <v>17.73</v>
      </c>
      <c r="AA4" s="12">
        <v>18.29</v>
      </c>
      <c r="AB4" s="117">
        <v>15141900</v>
      </c>
      <c r="AC4" s="12">
        <v>18.29</v>
      </c>
      <c r="AD4">
        <f t="shared" si="0"/>
        <v>1.1600000000000001</v>
      </c>
      <c r="AE4" s="167">
        <f t="shared" si="1"/>
        <v>-3.7368421052631606E-2</v>
      </c>
    </row>
    <row r="5" spans="1:31" x14ac:dyDescent="0.25">
      <c r="B5" s="96">
        <v>42187</v>
      </c>
      <c r="C5">
        <v>3000</v>
      </c>
      <c r="D5" s="2">
        <v>27.039332999999999</v>
      </c>
      <c r="E5" s="2">
        <v>0</v>
      </c>
      <c r="F5" s="2">
        <f t="shared" si="3"/>
        <v>81117.998999999996</v>
      </c>
      <c r="G5" s="96">
        <v>42227</v>
      </c>
      <c r="H5" s="104">
        <v>200</v>
      </c>
      <c r="I5" s="101">
        <v>18.7</v>
      </c>
      <c r="J5" s="57">
        <v>7.0000000000000007E-2</v>
      </c>
      <c r="K5" s="57">
        <f t="shared" si="2"/>
        <v>3739.93</v>
      </c>
      <c r="O5" s="13" t="s">
        <v>67</v>
      </c>
      <c r="Q5" s="3">
        <f>Q4*Q2</f>
        <v>0</v>
      </c>
      <c r="T5" s="87"/>
      <c r="W5" s="162">
        <v>42313</v>
      </c>
      <c r="X5" s="12">
        <v>18.989999999999998</v>
      </c>
      <c r="Y5" s="12">
        <v>19.95</v>
      </c>
      <c r="Z5" s="12">
        <v>18.13</v>
      </c>
      <c r="AA5" s="12">
        <v>19</v>
      </c>
      <c r="AB5" s="117">
        <v>19052900</v>
      </c>
      <c r="AC5" s="12">
        <v>19</v>
      </c>
      <c r="AD5">
        <f t="shared" si="0"/>
        <v>1.8200000000000003</v>
      </c>
      <c r="AE5" s="167">
        <f t="shared" si="1"/>
        <v>-2.0618556701030855E-2</v>
      </c>
    </row>
    <row r="6" spans="1:31" x14ac:dyDescent="0.25">
      <c r="B6" s="96">
        <v>42198</v>
      </c>
      <c r="C6" s="7">
        <v>100</v>
      </c>
      <c r="D6" s="57">
        <v>24.77</v>
      </c>
      <c r="E6" s="57">
        <v>0</v>
      </c>
      <c r="F6" s="57">
        <f t="shared" si="3"/>
        <v>2477</v>
      </c>
      <c r="G6" s="96">
        <v>42257</v>
      </c>
      <c r="H6" s="104">
        <v>1600</v>
      </c>
      <c r="I6" s="101">
        <v>16.445</v>
      </c>
      <c r="J6" s="57">
        <v>0.48</v>
      </c>
      <c r="K6" s="57">
        <f t="shared" si="2"/>
        <v>26311.52</v>
      </c>
      <c r="O6" s="13" t="s">
        <v>64</v>
      </c>
      <c r="Q6" s="2">
        <f>Q3*Q2</f>
        <v>0</v>
      </c>
      <c r="W6" s="162">
        <v>42312</v>
      </c>
      <c r="X6" s="12">
        <v>19.62</v>
      </c>
      <c r="Y6" s="12">
        <v>19.850000000000001</v>
      </c>
      <c r="Z6" s="12">
        <v>18.87</v>
      </c>
      <c r="AA6" s="12">
        <v>19.399999999999999</v>
      </c>
      <c r="AB6" s="117">
        <v>9119600</v>
      </c>
      <c r="AC6" s="12">
        <v>19.399999999999999</v>
      </c>
      <c r="AD6">
        <f t="shared" si="0"/>
        <v>0.98000000000000043</v>
      </c>
      <c r="AE6" s="167">
        <f t="shared" si="1"/>
        <v>-1.322482197355046E-2</v>
      </c>
    </row>
    <row r="7" spans="1:31" ht="15.75" x14ac:dyDescent="0.25">
      <c r="B7" s="96">
        <v>42205</v>
      </c>
      <c r="C7" s="7">
        <v>50</v>
      </c>
      <c r="D7" s="57">
        <v>24.35</v>
      </c>
      <c r="E7" s="57">
        <v>0</v>
      </c>
      <c r="F7" s="57">
        <f t="shared" si="3"/>
        <v>1217.5</v>
      </c>
      <c r="G7" s="323">
        <v>42265</v>
      </c>
      <c r="H7" s="104">
        <v>200</v>
      </c>
      <c r="I7" s="101">
        <v>15.65</v>
      </c>
      <c r="J7" s="57">
        <v>0.05</v>
      </c>
      <c r="K7" s="57">
        <f t="shared" si="2"/>
        <v>3129.95</v>
      </c>
      <c r="O7" s="13" t="s">
        <v>65</v>
      </c>
      <c r="Q7" s="2">
        <f>IF(Q2=0, K47+M47-F47,Q5-Q6)</f>
        <v>-28604.108999999939</v>
      </c>
      <c r="R7" s="204" t="s">
        <v>243</v>
      </c>
      <c r="T7" s="55">
        <v>42312</v>
      </c>
      <c r="U7" s="241" t="s">
        <v>219</v>
      </c>
      <c r="W7" s="162">
        <v>42311</v>
      </c>
      <c r="X7" s="12">
        <v>19.25</v>
      </c>
      <c r="Y7" s="12">
        <v>20.09</v>
      </c>
      <c r="Z7" s="12">
        <v>19.239999999999998</v>
      </c>
      <c r="AA7" s="12">
        <v>19.66</v>
      </c>
      <c r="AB7" s="117">
        <v>12033400</v>
      </c>
      <c r="AC7" s="12">
        <v>19.66</v>
      </c>
      <c r="AD7">
        <f t="shared" si="0"/>
        <v>0.85000000000000142</v>
      </c>
      <c r="AE7" s="167">
        <f t="shared" si="1"/>
        <v>3.4192530247238118E-2</v>
      </c>
    </row>
    <row r="8" spans="1:31" x14ac:dyDescent="0.25">
      <c r="B8" s="96">
        <v>42207</v>
      </c>
      <c r="C8" s="7">
        <v>20</v>
      </c>
      <c r="D8" s="57">
        <v>24.02</v>
      </c>
      <c r="E8" s="57">
        <v>0</v>
      </c>
      <c r="F8" s="57">
        <f t="shared" si="3"/>
        <v>480.4</v>
      </c>
      <c r="G8" s="323"/>
      <c r="H8" s="104">
        <v>2400</v>
      </c>
      <c r="I8" s="101">
        <v>15.7</v>
      </c>
      <c r="J8" s="57">
        <v>0.7</v>
      </c>
      <c r="K8" s="57">
        <f t="shared" si="2"/>
        <v>37679.300000000003</v>
      </c>
      <c r="W8" s="162">
        <v>42310</v>
      </c>
      <c r="X8" s="12">
        <v>18.170000000000002</v>
      </c>
      <c r="Y8" s="12">
        <v>19.23</v>
      </c>
      <c r="Z8" s="12">
        <v>18.14</v>
      </c>
      <c r="AA8" s="12">
        <v>19.010000000000002</v>
      </c>
      <c r="AB8" s="117">
        <v>10901300</v>
      </c>
      <c r="AC8" s="12">
        <v>19.010000000000002</v>
      </c>
      <c r="AD8">
        <f t="shared" si="0"/>
        <v>1.0899999999999999</v>
      </c>
      <c r="AE8" s="167">
        <f t="shared" si="1"/>
        <v>3.4276387377584427E-2</v>
      </c>
    </row>
    <row r="9" spans="1:31" x14ac:dyDescent="0.25">
      <c r="B9" s="96">
        <v>42207</v>
      </c>
      <c r="C9" s="7">
        <v>20</v>
      </c>
      <c r="D9" s="57">
        <v>23.91</v>
      </c>
      <c r="E9" s="57">
        <v>0</v>
      </c>
      <c r="F9" s="57">
        <f t="shared" si="3"/>
        <v>478.2</v>
      </c>
      <c r="G9" s="1">
        <v>42271</v>
      </c>
      <c r="H9" s="92">
        <v>918</v>
      </c>
      <c r="I9" s="279">
        <v>16.45</v>
      </c>
      <c r="J9" s="60">
        <v>0.28000000000000003</v>
      </c>
      <c r="K9" s="60">
        <f t="shared" si="2"/>
        <v>15100.819999999998</v>
      </c>
      <c r="W9" s="162">
        <v>42307</v>
      </c>
      <c r="X9" s="12">
        <v>17.809999999999999</v>
      </c>
      <c r="Y9" s="12">
        <v>18.73</v>
      </c>
      <c r="Z9" s="12">
        <v>17.38</v>
      </c>
      <c r="AA9" s="12">
        <v>18.38</v>
      </c>
      <c r="AB9" s="117">
        <v>15341700</v>
      </c>
      <c r="AC9" s="12">
        <v>18.38</v>
      </c>
      <c r="AD9">
        <f t="shared" si="0"/>
        <v>1.3500000000000014</v>
      </c>
      <c r="AE9" s="167">
        <f t="shared" si="1"/>
        <v>4.7293447293447199E-2</v>
      </c>
    </row>
    <row r="10" spans="1:31" ht="15" customHeight="1" x14ac:dyDescent="0.25">
      <c r="B10" s="96">
        <v>42207</v>
      </c>
      <c r="C10" s="7">
        <v>20</v>
      </c>
      <c r="D10" s="57">
        <v>23.7</v>
      </c>
      <c r="E10" s="57">
        <v>0</v>
      </c>
      <c r="F10" s="57">
        <f t="shared" si="3"/>
        <v>474</v>
      </c>
      <c r="G10" s="324" t="s">
        <v>188</v>
      </c>
      <c r="H10" s="93">
        <v>500</v>
      </c>
      <c r="I10" s="102">
        <v>15.95</v>
      </c>
      <c r="J10" s="2">
        <v>0.15</v>
      </c>
      <c r="K10" s="97">
        <f t="shared" ref="K10:K16" si="4">H10*I10-J10</f>
        <v>7974.85</v>
      </c>
      <c r="W10" s="162">
        <v>42306</v>
      </c>
      <c r="X10" s="12">
        <v>17.48</v>
      </c>
      <c r="Y10" s="12">
        <v>18.71</v>
      </c>
      <c r="Z10" s="12">
        <v>17.37</v>
      </c>
      <c r="AA10" s="12">
        <v>17.55</v>
      </c>
      <c r="AB10" s="117">
        <v>15848800</v>
      </c>
      <c r="AC10" s="12">
        <v>17.55</v>
      </c>
      <c r="AD10">
        <f t="shared" si="0"/>
        <v>1.3399999999999999</v>
      </c>
      <c r="AE10" s="167">
        <f t="shared" si="1"/>
        <v>-7.3529411764705621E-3</v>
      </c>
    </row>
    <row r="11" spans="1:31" x14ac:dyDescent="0.25">
      <c r="B11" s="96">
        <v>42207</v>
      </c>
      <c r="C11" s="7">
        <v>20</v>
      </c>
      <c r="D11" s="57">
        <v>23.6</v>
      </c>
      <c r="E11" s="57">
        <v>0</v>
      </c>
      <c r="F11" s="57">
        <f t="shared" si="3"/>
        <v>472</v>
      </c>
      <c r="G11" s="324"/>
      <c r="H11" s="93">
        <v>500</v>
      </c>
      <c r="I11" s="102">
        <v>16.100000000000001</v>
      </c>
      <c r="J11" s="2">
        <v>0.15</v>
      </c>
      <c r="K11" s="97">
        <f t="shared" si="4"/>
        <v>8049.8500000000013</v>
      </c>
      <c r="W11" s="162">
        <v>42305</v>
      </c>
      <c r="X11" s="12">
        <v>17.239999999999998</v>
      </c>
      <c r="Y11" s="12">
        <v>18.07</v>
      </c>
      <c r="Z11" s="12">
        <v>17.05</v>
      </c>
      <c r="AA11" s="12">
        <v>17.68</v>
      </c>
      <c r="AB11" s="117">
        <v>12617500</v>
      </c>
      <c r="AC11" s="12">
        <v>17.68</v>
      </c>
      <c r="AD11">
        <f t="shared" si="0"/>
        <v>1.0199999999999996</v>
      </c>
      <c r="AE11" s="167">
        <f t="shared" si="1"/>
        <v>3.3313851548801843E-2</v>
      </c>
    </row>
    <row r="12" spans="1:31" x14ac:dyDescent="0.25">
      <c r="B12" s="96">
        <v>42209</v>
      </c>
      <c r="C12" s="7">
        <v>40</v>
      </c>
      <c r="D12" s="57">
        <v>22.3</v>
      </c>
      <c r="E12" s="57">
        <v>0</v>
      </c>
      <c r="F12" s="57">
        <f t="shared" si="3"/>
        <v>892</v>
      </c>
      <c r="G12" s="324"/>
      <c r="H12" s="93">
        <v>500</v>
      </c>
      <c r="I12" s="102">
        <v>16.170000000000002</v>
      </c>
      <c r="J12" s="2">
        <v>0.15</v>
      </c>
      <c r="K12" s="97">
        <f t="shared" si="4"/>
        <v>8084.8500000000013</v>
      </c>
      <c r="W12" s="162">
        <v>42304</v>
      </c>
      <c r="X12" s="12">
        <v>17.440000000000001</v>
      </c>
      <c r="Y12" s="12">
        <v>17.440000000000001</v>
      </c>
      <c r="Z12" s="12">
        <v>16.73</v>
      </c>
      <c r="AA12" s="12">
        <v>17.11</v>
      </c>
      <c r="AB12" s="117">
        <v>11847100</v>
      </c>
      <c r="AC12" s="12">
        <v>17.11</v>
      </c>
      <c r="AD12">
        <f t="shared" si="0"/>
        <v>0.71000000000000085</v>
      </c>
      <c r="AE12" s="167">
        <f t="shared" si="1"/>
        <v>-2.7288231949971653E-2</v>
      </c>
    </row>
    <row r="13" spans="1:31" x14ac:dyDescent="0.25">
      <c r="B13" s="96">
        <v>42221</v>
      </c>
      <c r="C13" s="7">
        <v>12</v>
      </c>
      <c r="D13" s="57">
        <v>20.95</v>
      </c>
      <c r="E13" s="57">
        <v>0</v>
      </c>
      <c r="F13" s="57">
        <f t="shared" si="3"/>
        <v>251.39999999999998</v>
      </c>
      <c r="G13" s="324"/>
      <c r="H13" s="93">
        <v>500</v>
      </c>
      <c r="I13" s="102">
        <v>16.28</v>
      </c>
      <c r="J13" s="2">
        <v>0.15</v>
      </c>
      <c r="K13" s="97">
        <f t="shared" si="4"/>
        <v>8139.8500000000013</v>
      </c>
      <c r="L13" s="2"/>
      <c r="W13" s="162">
        <v>42303</v>
      </c>
      <c r="X13" s="12">
        <v>18.260000000000002</v>
      </c>
      <c r="Y13" s="12">
        <v>18.3</v>
      </c>
      <c r="Z13" s="12">
        <v>17.579999999999998</v>
      </c>
      <c r="AA13" s="12">
        <v>17.59</v>
      </c>
      <c r="AB13" s="117">
        <v>7178200</v>
      </c>
      <c r="AC13" s="12">
        <v>17.59</v>
      </c>
      <c r="AD13">
        <f t="shared" si="0"/>
        <v>0.72000000000000242</v>
      </c>
      <c r="AE13" s="167">
        <f t="shared" si="1"/>
        <v>-3.8797814207650272E-2</v>
      </c>
    </row>
    <row r="14" spans="1:31" x14ac:dyDescent="0.25">
      <c r="B14" s="96">
        <v>42223</v>
      </c>
      <c r="C14" s="7">
        <v>100</v>
      </c>
      <c r="D14" s="57">
        <v>20.399999999999999</v>
      </c>
      <c r="E14" s="57">
        <v>0</v>
      </c>
      <c r="F14" s="57">
        <f t="shared" si="3"/>
        <v>2039.9999999999998</v>
      </c>
      <c r="G14" s="324"/>
      <c r="H14" s="93">
        <v>500</v>
      </c>
      <c r="I14" s="102">
        <v>16.39</v>
      </c>
      <c r="J14" s="2">
        <v>0.15</v>
      </c>
      <c r="K14" s="97">
        <f t="shared" si="4"/>
        <v>8194.85</v>
      </c>
      <c r="W14" s="162">
        <v>42300</v>
      </c>
      <c r="X14" s="12">
        <v>18.3</v>
      </c>
      <c r="Y14" s="12">
        <v>18.63</v>
      </c>
      <c r="Z14" s="12">
        <v>17.98</v>
      </c>
      <c r="AA14" s="12">
        <v>18.3</v>
      </c>
      <c r="AB14" s="117">
        <v>8408100</v>
      </c>
      <c r="AC14" s="12">
        <v>18.3</v>
      </c>
      <c r="AD14">
        <f t="shared" si="0"/>
        <v>0.64999999999999858</v>
      </c>
      <c r="AE14" s="167">
        <f t="shared" si="1"/>
        <v>-9.7402597402597157E-3</v>
      </c>
    </row>
    <row r="15" spans="1:31" x14ac:dyDescent="0.25">
      <c r="B15" s="96">
        <v>42226</v>
      </c>
      <c r="C15" s="7">
        <v>200</v>
      </c>
      <c r="D15" s="57">
        <v>19.95</v>
      </c>
      <c r="E15" s="57">
        <v>0</v>
      </c>
      <c r="F15" s="57">
        <f t="shared" si="3"/>
        <v>3990</v>
      </c>
      <c r="G15" s="324"/>
      <c r="H15" s="93">
        <v>500</v>
      </c>
      <c r="I15" s="102">
        <v>16.55</v>
      </c>
      <c r="J15" s="2">
        <v>0.17</v>
      </c>
      <c r="K15" s="97">
        <f t="shared" si="4"/>
        <v>8274.83</v>
      </c>
      <c r="W15" s="162">
        <v>42299</v>
      </c>
      <c r="X15" s="12">
        <v>18.2</v>
      </c>
      <c r="Y15" s="12">
        <v>18.62</v>
      </c>
      <c r="Z15" s="12">
        <v>18.04</v>
      </c>
      <c r="AA15" s="12">
        <v>18.48</v>
      </c>
      <c r="AB15" s="117">
        <v>8950200</v>
      </c>
      <c r="AC15" s="12">
        <v>18.48</v>
      </c>
      <c r="AD15">
        <f>Y15-Z15</f>
        <v>0.58000000000000185</v>
      </c>
      <c r="AE15" s="167">
        <f>AC15/AC16-1</f>
        <v>2.5527192008879096E-2</v>
      </c>
    </row>
    <row r="16" spans="1:31" x14ac:dyDescent="0.25">
      <c r="B16" s="96">
        <v>42226</v>
      </c>
      <c r="C16" s="7">
        <v>50</v>
      </c>
      <c r="D16" s="57">
        <v>20.010000000000002</v>
      </c>
      <c r="E16" s="57">
        <v>0</v>
      </c>
      <c r="F16" s="57">
        <f t="shared" ref="F16:F38" si="5">C16*D16+E16</f>
        <v>1000.5000000000001</v>
      </c>
      <c r="G16" s="324"/>
      <c r="H16" s="104">
        <v>50</v>
      </c>
      <c r="I16" s="101">
        <v>16.55</v>
      </c>
      <c r="J16" s="57">
        <v>0</v>
      </c>
      <c r="K16" s="60">
        <f t="shared" si="4"/>
        <v>827.5</v>
      </c>
      <c r="W16" s="162">
        <v>42298</v>
      </c>
      <c r="X16" s="12">
        <v>18.41</v>
      </c>
      <c r="Y16" s="12">
        <v>18.47</v>
      </c>
      <c r="Z16" s="12">
        <v>17.97</v>
      </c>
      <c r="AA16" s="12">
        <v>18.02</v>
      </c>
      <c r="AB16" s="117">
        <v>8139600</v>
      </c>
      <c r="AC16" s="12">
        <v>18.02</v>
      </c>
      <c r="AD16">
        <f t="shared" ref="AD16:AD69" si="6">Y16-Z16</f>
        <v>0.5</v>
      </c>
      <c r="AE16" s="167">
        <f t="shared" ref="AE16:AE69" si="7">AC16/AC17-1</f>
        <v>-2.9094827586206851E-2</v>
      </c>
    </row>
    <row r="17" spans="1:31" x14ac:dyDescent="0.25">
      <c r="A17" s="2"/>
      <c r="B17" s="96">
        <v>42226</v>
      </c>
      <c r="C17" s="7">
        <v>100</v>
      </c>
      <c r="D17" s="57">
        <v>20.2</v>
      </c>
      <c r="E17" s="57">
        <v>0</v>
      </c>
      <c r="F17" s="57">
        <f t="shared" si="5"/>
        <v>2020</v>
      </c>
      <c r="G17" s="324"/>
      <c r="H17" s="104">
        <v>28</v>
      </c>
      <c r="I17" s="101">
        <v>16.68</v>
      </c>
      <c r="J17" s="57">
        <v>0.01</v>
      </c>
      <c r="K17" s="60">
        <f t="shared" ref="K17:K23" si="8">H17*I17-J17</f>
        <v>467.03</v>
      </c>
      <c r="L17" s="93"/>
      <c r="W17" s="162">
        <v>42297</v>
      </c>
      <c r="X17" s="12">
        <v>18.27</v>
      </c>
      <c r="Y17" s="12">
        <v>18.739999999999998</v>
      </c>
      <c r="Z17" s="12">
        <v>18.11</v>
      </c>
      <c r="AA17" s="12">
        <v>18.559999999999999</v>
      </c>
      <c r="AB17" s="117">
        <v>7794900</v>
      </c>
      <c r="AC17" s="12">
        <v>18.559999999999999</v>
      </c>
      <c r="AD17">
        <f t="shared" si="6"/>
        <v>0.62999999999999901</v>
      </c>
      <c r="AE17" s="167">
        <f t="shared" si="7"/>
        <v>1.5317286652078543E-2</v>
      </c>
    </row>
    <row r="18" spans="1:31" x14ac:dyDescent="0.25">
      <c r="B18" s="96">
        <v>42227</v>
      </c>
      <c r="C18" s="7">
        <v>200</v>
      </c>
      <c r="D18" s="57">
        <v>18.399999999999999</v>
      </c>
      <c r="E18" s="57">
        <v>0</v>
      </c>
      <c r="F18" s="57">
        <f t="shared" si="5"/>
        <v>3679.9999999999995</v>
      </c>
      <c r="G18" s="1">
        <v>42285</v>
      </c>
      <c r="H18" s="104">
        <v>632</v>
      </c>
      <c r="I18" s="101">
        <v>17.850000000000001</v>
      </c>
      <c r="J18" s="57">
        <v>0.21</v>
      </c>
      <c r="K18" s="60">
        <f t="shared" si="8"/>
        <v>11280.990000000002</v>
      </c>
      <c r="L18" s="2"/>
      <c r="Q18" s="2"/>
      <c r="W18" s="162">
        <v>42296</v>
      </c>
      <c r="X18" s="12">
        <v>18.93</v>
      </c>
      <c r="Y18" s="12">
        <v>19.11</v>
      </c>
      <c r="Z18" s="12">
        <v>18.03</v>
      </c>
      <c r="AA18" s="12">
        <v>18.28</v>
      </c>
      <c r="AB18" s="117">
        <v>9370600</v>
      </c>
      <c r="AC18" s="12">
        <v>18.28</v>
      </c>
      <c r="AD18">
        <f t="shared" si="6"/>
        <v>1.0799999999999983</v>
      </c>
      <c r="AE18" s="167">
        <f t="shared" si="7"/>
        <v>-5.1867219917012486E-2</v>
      </c>
    </row>
    <row r="19" spans="1:31" x14ac:dyDescent="0.25">
      <c r="B19" s="96">
        <v>42227</v>
      </c>
      <c r="C19" s="7">
        <v>200</v>
      </c>
      <c r="D19" s="57">
        <v>19.55</v>
      </c>
      <c r="E19" s="57">
        <v>0</v>
      </c>
      <c r="F19" s="57">
        <f t="shared" si="5"/>
        <v>3910</v>
      </c>
      <c r="G19" s="1">
        <v>42297</v>
      </c>
      <c r="H19" s="104">
        <v>500</v>
      </c>
      <c r="I19" s="101">
        <v>19.149999999999999</v>
      </c>
      <c r="J19" s="57">
        <v>0.18</v>
      </c>
      <c r="K19" s="60">
        <f t="shared" si="8"/>
        <v>9574.82</v>
      </c>
      <c r="Q19" s="2"/>
      <c r="W19" s="162">
        <v>42293</v>
      </c>
      <c r="X19" s="12">
        <v>19.52</v>
      </c>
      <c r="Y19" s="12">
        <v>19.579999999999998</v>
      </c>
      <c r="Z19" s="12">
        <v>18.82</v>
      </c>
      <c r="AA19" s="12">
        <v>19.28</v>
      </c>
      <c r="AB19" s="117">
        <v>8142600</v>
      </c>
      <c r="AC19" s="12">
        <v>19.28</v>
      </c>
      <c r="AD19">
        <f t="shared" si="6"/>
        <v>0.75999999999999801</v>
      </c>
      <c r="AE19" s="167">
        <f t="shared" si="7"/>
        <v>-7.7200205867214988E-3</v>
      </c>
    </row>
    <row r="20" spans="1:31" x14ac:dyDescent="0.25">
      <c r="B20" s="96">
        <v>42234</v>
      </c>
      <c r="C20" s="7">
        <v>40</v>
      </c>
      <c r="D20" s="57">
        <v>18.149999999999999</v>
      </c>
      <c r="E20" s="57">
        <v>0</v>
      </c>
      <c r="F20" s="57">
        <f t="shared" si="5"/>
        <v>726</v>
      </c>
      <c r="G20" s="1">
        <v>42300</v>
      </c>
      <c r="H20" s="104">
        <v>1000</v>
      </c>
      <c r="I20" s="101">
        <v>18.62</v>
      </c>
      <c r="J20" s="57">
        <v>0.34</v>
      </c>
      <c r="K20" s="60">
        <f t="shared" si="8"/>
        <v>18619.66</v>
      </c>
      <c r="Q20" s="2"/>
      <c r="W20" s="162">
        <v>42292</v>
      </c>
      <c r="X20" s="12">
        <v>18.760000000000002</v>
      </c>
      <c r="Y20" s="12">
        <v>19.46</v>
      </c>
      <c r="Z20" s="12">
        <v>18.690000000000001</v>
      </c>
      <c r="AA20" s="12">
        <v>19.43</v>
      </c>
      <c r="AB20" s="117">
        <v>9402000</v>
      </c>
      <c r="AC20" s="12">
        <v>19.43</v>
      </c>
      <c r="AD20">
        <f t="shared" si="6"/>
        <v>0.76999999999999957</v>
      </c>
      <c r="AE20" s="167">
        <f t="shared" si="7"/>
        <v>2.7498677948175621E-2</v>
      </c>
    </row>
    <row r="21" spans="1:31" x14ac:dyDescent="0.25">
      <c r="B21" s="96">
        <v>42234</v>
      </c>
      <c r="C21" s="7">
        <v>100</v>
      </c>
      <c r="D21" s="57">
        <v>18</v>
      </c>
      <c r="E21" s="57">
        <v>0</v>
      </c>
      <c r="F21" s="57">
        <f t="shared" si="5"/>
        <v>1800</v>
      </c>
      <c r="G21" s="1">
        <v>42312</v>
      </c>
      <c r="H21" s="104">
        <v>2500</v>
      </c>
      <c r="I21" s="101">
        <v>18.48</v>
      </c>
      <c r="J21" s="57">
        <v>7.8</v>
      </c>
      <c r="K21" s="57">
        <f t="shared" si="8"/>
        <v>46192.2</v>
      </c>
      <c r="Q21" s="2"/>
      <c r="W21" s="162">
        <v>42291</v>
      </c>
      <c r="X21" s="12">
        <v>18.46</v>
      </c>
      <c r="Y21" s="12">
        <v>19.04</v>
      </c>
      <c r="Z21" s="12">
        <v>18.440000000000001</v>
      </c>
      <c r="AA21" s="12">
        <v>18.91</v>
      </c>
      <c r="AB21" s="117">
        <v>8484200</v>
      </c>
      <c r="AC21" s="12">
        <v>18.91</v>
      </c>
      <c r="AD21">
        <f t="shared" si="6"/>
        <v>0.59999999999999787</v>
      </c>
      <c r="AE21" s="167">
        <f t="shared" si="7"/>
        <v>1.7213555675094083E-2</v>
      </c>
    </row>
    <row r="22" spans="1:31" x14ac:dyDescent="0.25">
      <c r="B22" s="96">
        <v>42235</v>
      </c>
      <c r="C22" s="7">
        <v>100</v>
      </c>
      <c r="D22" s="57">
        <v>17.78</v>
      </c>
      <c r="E22" s="57">
        <v>0</v>
      </c>
      <c r="F22" s="57">
        <f t="shared" si="5"/>
        <v>1778</v>
      </c>
      <c r="G22" s="1">
        <v>42313</v>
      </c>
      <c r="H22" s="104">
        <v>3000</v>
      </c>
      <c r="I22" s="101">
        <v>19.059999999999999</v>
      </c>
      <c r="J22" s="57">
        <v>1.05</v>
      </c>
      <c r="K22" s="57">
        <f t="shared" si="8"/>
        <v>57178.94999999999</v>
      </c>
      <c r="Q22" s="2"/>
      <c r="W22" s="162">
        <v>42290</v>
      </c>
      <c r="X22" s="12">
        <v>18.8</v>
      </c>
      <c r="Y22" s="12">
        <v>19.329999999999998</v>
      </c>
      <c r="Z22" s="12">
        <v>18.489999999999998</v>
      </c>
      <c r="AA22" s="12">
        <v>18.59</v>
      </c>
      <c r="AB22" s="117">
        <v>10324400</v>
      </c>
      <c r="AC22" s="12">
        <v>18.59</v>
      </c>
      <c r="AD22">
        <f t="shared" si="6"/>
        <v>0.83999999999999986</v>
      </c>
      <c r="AE22" s="167">
        <f t="shared" si="7"/>
        <v>-1.9514767932489518E-2</v>
      </c>
    </row>
    <row r="23" spans="1:31" x14ac:dyDescent="0.25">
      <c r="B23" s="96">
        <v>42235</v>
      </c>
      <c r="C23" s="7">
        <v>100</v>
      </c>
      <c r="D23" s="57">
        <v>17.68</v>
      </c>
      <c r="E23" s="57">
        <v>0</v>
      </c>
      <c r="F23" s="57">
        <f t="shared" si="5"/>
        <v>1768</v>
      </c>
      <c r="G23" s="1">
        <v>42324</v>
      </c>
      <c r="H23" s="104">
        <v>2500</v>
      </c>
      <c r="I23" s="101">
        <v>18.8</v>
      </c>
      <c r="J23" s="57">
        <v>0.86</v>
      </c>
      <c r="K23" s="57">
        <f t="shared" si="8"/>
        <v>46999.14</v>
      </c>
      <c r="L23" s="2"/>
      <c r="Q23" s="2"/>
      <c r="W23" s="162">
        <v>42289</v>
      </c>
      <c r="X23" s="12">
        <v>19.559999999999999</v>
      </c>
      <c r="Y23" s="12">
        <v>19.61</v>
      </c>
      <c r="Z23" s="12">
        <v>18.41</v>
      </c>
      <c r="AA23" s="12">
        <v>18.96</v>
      </c>
      <c r="AB23" s="117">
        <v>13771800</v>
      </c>
      <c r="AC23" s="12">
        <v>18.96</v>
      </c>
      <c r="AD23">
        <f t="shared" si="6"/>
        <v>1.1999999999999993</v>
      </c>
      <c r="AE23" s="167">
        <f t="shared" si="7"/>
        <v>-3.2159264931087228E-2</v>
      </c>
    </row>
    <row r="24" spans="1:31" x14ac:dyDescent="0.25">
      <c r="B24" s="96">
        <v>42240</v>
      </c>
      <c r="C24" s="7">
        <v>100</v>
      </c>
      <c r="D24" s="57">
        <v>16.649999999999999</v>
      </c>
      <c r="E24" s="57">
        <v>0</v>
      </c>
      <c r="F24" s="57">
        <f t="shared" si="5"/>
        <v>1664.9999999999998</v>
      </c>
      <c r="G24" s="1"/>
      <c r="Q24" s="2"/>
      <c r="W24" s="162">
        <v>42286</v>
      </c>
      <c r="X24" s="12">
        <v>20.43</v>
      </c>
      <c r="Y24" s="12">
        <v>20.440000000000001</v>
      </c>
      <c r="Z24" s="12">
        <v>19.39</v>
      </c>
      <c r="AA24" s="12">
        <v>19.59</v>
      </c>
      <c r="AB24" s="117">
        <v>14136400</v>
      </c>
      <c r="AC24" s="12">
        <v>19.59</v>
      </c>
      <c r="AD24">
        <f t="shared" si="6"/>
        <v>1.0500000000000007</v>
      </c>
      <c r="AE24" s="167">
        <f t="shared" si="7"/>
        <v>-2.9236868186323095E-2</v>
      </c>
    </row>
    <row r="25" spans="1:31" x14ac:dyDescent="0.25">
      <c r="B25" s="96">
        <v>42240</v>
      </c>
      <c r="C25" s="7">
        <v>100</v>
      </c>
      <c r="D25" s="57">
        <v>16.100000000000001</v>
      </c>
      <c r="E25" s="57">
        <v>0</v>
      </c>
      <c r="F25" s="57">
        <f t="shared" si="5"/>
        <v>1610.0000000000002</v>
      </c>
      <c r="G25" s="1"/>
      <c r="Q25" s="2"/>
      <c r="T25" s="148"/>
      <c r="W25" s="162">
        <v>42285</v>
      </c>
      <c r="X25" s="12">
        <v>19.100000000000001</v>
      </c>
      <c r="Y25" s="12">
        <v>20.39</v>
      </c>
      <c r="Z25" s="12">
        <v>19.02</v>
      </c>
      <c r="AA25" s="12">
        <v>20.18</v>
      </c>
      <c r="AB25" s="117">
        <v>17052800</v>
      </c>
      <c r="AC25" s="12">
        <v>20.18</v>
      </c>
      <c r="AD25">
        <f t="shared" si="6"/>
        <v>1.370000000000001</v>
      </c>
      <c r="AE25" s="167">
        <f t="shared" si="7"/>
        <v>5.2686489306207562E-2</v>
      </c>
    </row>
    <row r="26" spans="1:31" x14ac:dyDescent="0.25">
      <c r="B26" s="96">
        <v>42257</v>
      </c>
      <c r="C26" s="7">
        <v>1500</v>
      </c>
      <c r="D26" s="57">
        <v>16.350000000000001</v>
      </c>
      <c r="E26" s="57">
        <v>0</v>
      </c>
      <c r="F26" s="57">
        <f t="shared" si="5"/>
        <v>24525.000000000004</v>
      </c>
      <c r="G26" s="1"/>
      <c r="Q26" s="2"/>
      <c r="W26" s="162">
        <v>42284</v>
      </c>
      <c r="X26" s="12">
        <v>19.59</v>
      </c>
      <c r="Y26" s="12">
        <v>20.329999999999998</v>
      </c>
      <c r="Z26" s="12">
        <v>18.420000000000002</v>
      </c>
      <c r="AA26" s="12">
        <v>19.170000000000002</v>
      </c>
      <c r="AB26" s="117">
        <v>26600100</v>
      </c>
      <c r="AC26" s="12">
        <v>19.170000000000002</v>
      </c>
      <c r="AD26">
        <f t="shared" si="6"/>
        <v>1.9099999999999966</v>
      </c>
      <c r="AE26" s="167">
        <f t="shared" si="7"/>
        <v>0</v>
      </c>
    </row>
    <row r="27" spans="1:31" x14ac:dyDescent="0.25">
      <c r="B27" s="96">
        <v>42258</v>
      </c>
      <c r="C27" s="7">
        <v>100</v>
      </c>
      <c r="D27" s="57">
        <v>16.100000000000001</v>
      </c>
      <c r="E27" s="57">
        <v>0</v>
      </c>
      <c r="F27" s="57">
        <f t="shared" si="5"/>
        <v>1610.0000000000002</v>
      </c>
      <c r="G27" s="1"/>
      <c r="Q27" s="2"/>
      <c r="W27" s="162">
        <v>42283</v>
      </c>
      <c r="X27" s="12">
        <v>18.12</v>
      </c>
      <c r="Y27" s="12">
        <v>19.28</v>
      </c>
      <c r="Z27" s="12">
        <v>18</v>
      </c>
      <c r="AA27" s="12">
        <v>19.170000000000002</v>
      </c>
      <c r="AB27" s="117">
        <v>25538500</v>
      </c>
      <c r="AC27" s="12">
        <v>19.170000000000002</v>
      </c>
      <c r="AD27">
        <f t="shared" si="6"/>
        <v>1.2800000000000011</v>
      </c>
      <c r="AE27" s="167">
        <f t="shared" si="7"/>
        <v>6.2049861495844905E-2</v>
      </c>
    </row>
    <row r="28" spans="1:31" x14ac:dyDescent="0.25">
      <c r="B28" s="96">
        <v>42261</v>
      </c>
      <c r="C28" s="7">
        <v>1000</v>
      </c>
      <c r="D28" s="57">
        <v>15.416</v>
      </c>
      <c r="E28" s="57">
        <v>0</v>
      </c>
      <c r="F28" s="57">
        <f t="shared" si="5"/>
        <v>15416</v>
      </c>
      <c r="G28" s="1"/>
      <c r="Q28" s="2"/>
      <c r="W28" s="162">
        <v>42282</v>
      </c>
      <c r="X28" s="12">
        <v>17.079999999999998</v>
      </c>
      <c r="Y28" s="12">
        <v>18.13</v>
      </c>
      <c r="Z28" s="12">
        <v>17</v>
      </c>
      <c r="AA28" s="12">
        <v>18.05</v>
      </c>
      <c r="AB28" s="117">
        <v>17500900</v>
      </c>
      <c r="AC28" s="12">
        <v>18.05</v>
      </c>
      <c r="AD28">
        <f t="shared" si="6"/>
        <v>1.129999999999999</v>
      </c>
      <c r="AE28" s="167">
        <f t="shared" si="7"/>
        <v>8.3433373349339757E-2</v>
      </c>
    </row>
    <row r="29" spans="1:31" x14ac:dyDescent="0.25">
      <c r="B29" s="96">
        <v>42261</v>
      </c>
      <c r="C29" s="7">
        <v>1000</v>
      </c>
      <c r="D29" s="57">
        <v>15.1</v>
      </c>
      <c r="E29" s="57">
        <v>0</v>
      </c>
      <c r="F29" s="57">
        <f t="shared" si="5"/>
        <v>15100</v>
      </c>
      <c r="Q29" s="2"/>
      <c r="W29" s="162">
        <v>42279</v>
      </c>
      <c r="X29" s="12">
        <v>15.16</v>
      </c>
      <c r="Y29" s="12">
        <v>16.690000000000001</v>
      </c>
      <c r="Z29" s="12">
        <v>15</v>
      </c>
      <c r="AA29" s="12">
        <v>16.66</v>
      </c>
      <c r="AB29" s="117">
        <v>11597800</v>
      </c>
      <c r="AC29" s="12">
        <v>16.66</v>
      </c>
      <c r="AD29">
        <f t="shared" si="6"/>
        <v>1.6900000000000013</v>
      </c>
      <c r="AE29" s="167">
        <f t="shared" si="7"/>
        <v>8.8177661659046391E-2</v>
      </c>
    </row>
    <row r="30" spans="1:31" x14ac:dyDescent="0.25">
      <c r="B30" s="96">
        <v>42261</v>
      </c>
      <c r="C30" s="7">
        <v>200</v>
      </c>
      <c r="D30" s="57">
        <v>14.87</v>
      </c>
      <c r="E30" s="57">
        <v>0</v>
      </c>
      <c r="F30" s="57">
        <f t="shared" si="5"/>
        <v>2974</v>
      </c>
      <c r="Q30" s="2"/>
      <c r="W30" s="162">
        <v>42278</v>
      </c>
      <c r="X30" s="12">
        <v>15.79</v>
      </c>
      <c r="Y30" s="12">
        <v>16.190000000000001</v>
      </c>
      <c r="Z30" s="12">
        <v>15.14</v>
      </c>
      <c r="AA30" s="12">
        <v>15.31</v>
      </c>
      <c r="AB30" s="117">
        <v>14173000</v>
      </c>
      <c r="AC30" s="12">
        <v>15.31</v>
      </c>
      <c r="AD30">
        <f t="shared" si="6"/>
        <v>1.0500000000000007</v>
      </c>
      <c r="AE30" s="167">
        <f t="shared" si="7"/>
        <v>-5.8441558441558739E-3</v>
      </c>
    </row>
    <row r="31" spans="1:31" x14ac:dyDescent="0.25">
      <c r="B31" s="96">
        <v>42261</v>
      </c>
      <c r="C31" s="7">
        <v>300</v>
      </c>
      <c r="D31" s="57">
        <v>14.87</v>
      </c>
      <c r="E31" s="57">
        <v>0</v>
      </c>
      <c r="F31" s="57">
        <f t="shared" si="5"/>
        <v>4461</v>
      </c>
      <c r="Q31" s="2"/>
      <c r="W31" s="162">
        <v>42277</v>
      </c>
      <c r="X31" s="12">
        <v>15.14</v>
      </c>
      <c r="Y31" s="12">
        <v>15.59</v>
      </c>
      <c r="Z31" s="12">
        <v>15</v>
      </c>
      <c r="AA31" s="12">
        <v>15.4</v>
      </c>
      <c r="AB31" s="117">
        <v>13694800</v>
      </c>
      <c r="AC31" s="12">
        <v>15.4</v>
      </c>
      <c r="AD31">
        <f t="shared" si="6"/>
        <v>0.58999999999999986</v>
      </c>
      <c r="AE31" s="167">
        <f t="shared" si="7"/>
        <v>2.8724114896459652E-2</v>
      </c>
    </row>
    <row r="32" spans="1:31" x14ac:dyDescent="0.25">
      <c r="B32" s="1">
        <v>42270</v>
      </c>
      <c r="C32" s="7">
        <v>478</v>
      </c>
      <c r="D32" s="57">
        <v>15.85</v>
      </c>
      <c r="E32" s="57">
        <v>0</v>
      </c>
      <c r="F32" s="57">
        <f t="shared" si="5"/>
        <v>7576.3</v>
      </c>
      <c r="Q32" s="2"/>
      <c r="W32" s="162">
        <v>42276</v>
      </c>
      <c r="X32" s="12">
        <v>14.86</v>
      </c>
      <c r="Y32" s="12">
        <v>15.18</v>
      </c>
      <c r="Z32" s="12">
        <v>14.71</v>
      </c>
      <c r="AA32" s="12">
        <v>14.97</v>
      </c>
      <c r="AB32" s="117">
        <v>10991600</v>
      </c>
      <c r="AC32" s="12">
        <v>14.97</v>
      </c>
      <c r="AD32">
        <f t="shared" si="6"/>
        <v>0.46999999999999886</v>
      </c>
      <c r="AE32" s="167">
        <f t="shared" si="7"/>
        <v>1.4227642276422925E-2</v>
      </c>
    </row>
    <row r="33" spans="1:31" x14ac:dyDescent="0.25">
      <c r="B33" s="1">
        <v>42292</v>
      </c>
      <c r="C33" s="7">
        <v>500</v>
      </c>
      <c r="D33" s="57">
        <v>18.55</v>
      </c>
      <c r="E33" s="57">
        <v>0</v>
      </c>
      <c r="F33" s="57">
        <f t="shared" si="5"/>
        <v>9275</v>
      </c>
      <c r="W33" s="162">
        <v>42275</v>
      </c>
      <c r="X33" s="12">
        <v>15.48</v>
      </c>
      <c r="Y33" s="12">
        <v>15.55</v>
      </c>
      <c r="Z33" s="12">
        <v>14.75</v>
      </c>
      <c r="AA33" s="12">
        <v>14.76</v>
      </c>
      <c r="AB33" s="117">
        <v>9916000</v>
      </c>
      <c r="AC33" s="12">
        <v>14.76</v>
      </c>
      <c r="AD33">
        <f t="shared" si="6"/>
        <v>0.80000000000000071</v>
      </c>
      <c r="AE33" s="167">
        <f t="shared" si="7"/>
        <v>-6.2857142857142834E-2</v>
      </c>
    </row>
    <row r="34" spans="1:31" x14ac:dyDescent="0.25">
      <c r="B34" s="1">
        <v>42299</v>
      </c>
      <c r="C34" s="7">
        <v>500</v>
      </c>
      <c r="D34" s="57">
        <v>18.55</v>
      </c>
      <c r="E34" s="57">
        <v>0</v>
      </c>
      <c r="F34" s="57">
        <f t="shared" si="5"/>
        <v>9275</v>
      </c>
      <c r="W34" s="162">
        <v>42272</v>
      </c>
      <c r="X34" s="12">
        <v>15.67</v>
      </c>
      <c r="Y34" s="12">
        <v>16.05</v>
      </c>
      <c r="Z34" s="12">
        <v>15.39</v>
      </c>
      <c r="AA34" s="12">
        <v>15.75</v>
      </c>
      <c r="AB34" s="117">
        <v>13870300</v>
      </c>
      <c r="AC34" s="12">
        <v>15.75</v>
      </c>
      <c r="AD34">
        <f t="shared" si="6"/>
        <v>0.66000000000000014</v>
      </c>
      <c r="AE34" s="167">
        <f t="shared" si="7"/>
        <v>1.9417475728155331E-2</v>
      </c>
    </row>
    <row r="35" spans="1:31" x14ac:dyDescent="0.25">
      <c r="B35" s="1">
        <v>42299</v>
      </c>
      <c r="C35" s="7">
        <v>500</v>
      </c>
      <c r="D35" s="57">
        <v>18.28</v>
      </c>
      <c r="E35" s="57">
        <v>0</v>
      </c>
      <c r="F35" s="57">
        <f t="shared" si="5"/>
        <v>9140</v>
      </c>
      <c r="W35" s="162">
        <v>42271</v>
      </c>
      <c r="X35" s="12">
        <v>15.09</v>
      </c>
      <c r="Y35" s="12">
        <v>15.68</v>
      </c>
      <c r="Z35" s="12">
        <v>15.04</v>
      </c>
      <c r="AA35" s="12">
        <v>15.45</v>
      </c>
      <c r="AB35" s="117">
        <v>12012400</v>
      </c>
      <c r="AC35" s="12">
        <v>15.45</v>
      </c>
      <c r="AD35">
        <f t="shared" si="6"/>
        <v>0.64000000000000057</v>
      </c>
      <c r="AE35" s="167">
        <f t="shared" si="7"/>
        <v>9.8039215686274161E-3</v>
      </c>
    </row>
    <row r="36" spans="1:31" x14ac:dyDescent="0.25">
      <c r="B36" s="1">
        <v>42299</v>
      </c>
      <c r="C36" s="7">
        <v>1000</v>
      </c>
      <c r="D36" s="57">
        <v>18.100000000000001</v>
      </c>
      <c r="E36" s="57">
        <v>0</v>
      </c>
      <c r="F36" s="57">
        <f t="shared" si="5"/>
        <v>18100</v>
      </c>
      <c r="W36" s="162">
        <v>42270</v>
      </c>
      <c r="X36" s="12">
        <v>15.75</v>
      </c>
      <c r="Y36" s="12">
        <v>15.95</v>
      </c>
      <c r="Z36" s="12">
        <v>15.25</v>
      </c>
      <c r="AA36" s="12">
        <v>15.3</v>
      </c>
      <c r="AB36" s="117">
        <v>12539500</v>
      </c>
      <c r="AC36" s="12">
        <v>15.3</v>
      </c>
      <c r="AD36">
        <f t="shared" si="6"/>
        <v>0.69999999999999929</v>
      </c>
      <c r="AE36" s="167">
        <f t="shared" si="7"/>
        <v>-2.2988505747126409E-2</v>
      </c>
    </row>
    <row r="37" spans="1:31" x14ac:dyDescent="0.25">
      <c r="B37" s="323">
        <v>42306</v>
      </c>
      <c r="C37" s="7">
        <v>660</v>
      </c>
      <c r="D37" s="57">
        <v>17.8</v>
      </c>
      <c r="E37" s="57">
        <v>0</v>
      </c>
      <c r="F37" s="57">
        <f t="shared" si="5"/>
        <v>11748</v>
      </c>
      <c r="G37" s="2"/>
      <c r="W37" s="162">
        <v>42269</v>
      </c>
      <c r="X37" s="12">
        <v>15.75</v>
      </c>
      <c r="Y37" s="12">
        <v>16.3</v>
      </c>
      <c r="Z37" s="12">
        <v>15.54</v>
      </c>
      <c r="AA37" s="12">
        <v>15.66</v>
      </c>
      <c r="AB37" s="117">
        <v>12190100</v>
      </c>
      <c r="AC37" s="12">
        <v>15.66</v>
      </c>
      <c r="AD37">
        <f t="shared" si="6"/>
        <v>0.76000000000000156</v>
      </c>
      <c r="AE37" s="167">
        <f t="shared" si="7"/>
        <v>-2.7932960893854664E-2</v>
      </c>
    </row>
    <row r="38" spans="1:31" x14ac:dyDescent="0.25">
      <c r="B38" s="323"/>
      <c r="C38" s="7">
        <v>340</v>
      </c>
      <c r="D38" s="57">
        <v>17.8</v>
      </c>
      <c r="E38" s="57">
        <v>0</v>
      </c>
      <c r="F38" s="57">
        <f t="shared" si="5"/>
        <v>6052</v>
      </c>
      <c r="W38" s="162">
        <v>42268</v>
      </c>
      <c r="X38" s="12">
        <v>16.02</v>
      </c>
      <c r="Y38" s="12">
        <v>16.53</v>
      </c>
      <c r="Z38" s="12">
        <v>15.67</v>
      </c>
      <c r="AA38" s="12">
        <v>16.11</v>
      </c>
      <c r="AB38" s="117">
        <v>13931900</v>
      </c>
      <c r="AC38" s="12">
        <v>16.11</v>
      </c>
      <c r="AD38">
        <f t="shared" si="6"/>
        <v>0.86000000000000121</v>
      </c>
      <c r="AE38" s="167">
        <f t="shared" si="7"/>
        <v>1.7045454545454586E-2</v>
      </c>
    </row>
    <row r="39" spans="1:31" x14ac:dyDescent="0.25">
      <c r="B39" s="1">
        <v>42312</v>
      </c>
      <c r="C39" s="7">
        <v>500</v>
      </c>
      <c r="D39" s="57">
        <v>17.559999999999999</v>
      </c>
      <c r="E39" s="57">
        <v>6.95</v>
      </c>
      <c r="F39" s="57">
        <f>C39*D39+E39</f>
        <v>8786.9500000000007</v>
      </c>
      <c r="W39" s="162">
        <v>42265</v>
      </c>
      <c r="X39" s="12">
        <v>16.23</v>
      </c>
      <c r="Y39" s="12">
        <v>16.329999999999998</v>
      </c>
      <c r="Z39" s="12">
        <v>15.57</v>
      </c>
      <c r="AA39" s="12">
        <v>15.84</v>
      </c>
      <c r="AB39" s="117">
        <v>26820700</v>
      </c>
      <c r="AC39" s="12">
        <v>15.84</v>
      </c>
      <c r="AD39">
        <f t="shared" si="6"/>
        <v>0.75999999999999801</v>
      </c>
      <c r="AE39" s="167">
        <f t="shared" si="7"/>
        <v>-3.5909920876445511E-2</v>
      </c>
    </row>
    <row r="40" spans="1:31" x14ac:dyDescent="0.25">
      <c r="B40" s="1">
        <v>42313</v>
      </c>
      <c r="C40" s="7">
        <v>3000</v>
      </c>
      <c r="D40" s="57">
        <v>19.05</v>
      </c>
      <c r="E40" s="57">
        <v>0</v>
      </c>
      <c r="F40" s="57">
        <f>C40*D40+E40</f>
        <v>57150</v>
      </c>
      <c r="W40" s="162">
        <v>42264</v>
      </c>
      <c r="X40" s="12">
        <v>16.23</v>
      </c>
      <c r="Y40" s="12">
        <v>16.98</v>
      </c>
      <c r="Z40" s="12">
        <v>16.13</v>
      </c>
      <c r="AA40" s="12">
        <v>16.43</v>
      </c>
      <c r="AB40" s="117">
        <v>19624200</v>
      </c>
      <c r="AC40" s="12">
        <v>16.43</v>
      </c>
      <c r="AD40">
        <f t="shared" si="6"/>
        <v>0.85000000000000142</v>
      </c>
      <c r="AE40" s="167">
        <f t="shared" si="7"/>
        <v>1.3571869216532972E-2</v>
      </c>
    </row>
    <row r="41" spans="1:31" x14ac:dyDescent="0.25">
      <c r="B41" s="1">
        <v>42320</v>
      </c>
      <c r="C41" s="7">
        <v>500</v>
      </c>
      <c r="D41" s="57">
        <v>18.079999999999998</v>
      </c>
      <c r="E41" s="57">
        <v>0</v>
      </c>
      <c r="F41" s="57">
        <f>C41*D41+E41</f>
        <v>9040</v>
      </c>
      <c r="W41" s="162">
        <v>42263</v>
      </c>
      <c r="X41" s="12">
        <v>15.62</v>
      </c>
      <c r="Y41" s="12">
        <v>16.239999999999998</v>
      </c>
      <c r="Z41" s="12">
        <v>15.62</v>
      </c>
      <c r="AA41" s="12">
        <v>16.21</v>
      </c>
      <c r="AB41" s="117">
        <v>16624200</v>
      </c>
      <c r="AC41" s="12">
        <v>16.21</v>
      </c>
      <c r="AD41">
        <f t="shared" si="6"/>
        <v>0.61999999999999922</v>
      </c>
      <c r="AE41" s="167">
        <f t="shared" si="7"/>
        <v>4.9190938511326943E-2</v>
      </c>
    </row>
    <row r="42" spans="1:31" x14ac:dyDescent="0.25">
      <c r="B42" s="1">
        <v>42320</v>
      </c>
      <c r="C42" s="7">
        <v>1000</v>
      </c>
      <c r="D42" s="57">
        <v>18.05</v>
      </c>
      <c r="E42" s="57">
        <v>0</v>
      </c>
      <c r="F42" s="57">
        <f>C42*D42+E42</f>
        <v>18050</v>
      </c>
      <c r="W42" s="162">
        <v>42262</v>
      </c>
      <c r="X42" s="12">
        <v>15.47</v>
      </c>
      <c r="Y42" s="12">
        <v>15.85</v>
      </c>
      <c r="Z42" s="12">
        <v>15.35</v>
      </c>
      <c r="AA42" s="12">
        <v>15.45</v>
      </c>
      <c r="AB42" s="117">
        <v>15501800</v>
      </c>
      <c r="AC42" s="12">
        <v>15.45</v>
      </c>
      <c r="AD42">
        <f t="shared" si="6"/>
        <v>0.5</v>
      </c>
      <c r="AE42" s="167">
        <f t="shared" si="7"/>
        <v>2.5957170668395868E-3</v>
      </c>
    </row>
    <row r="43" spans="1:31" x14ac:dyDescent="0.25">
      <c r="B43" s="1">
        <v>42320</v>
      </c>
      <c r="C43" s="7">
        <v>1000</v>
      </c>
      <c r="D43" s="57">
        <v>17.82</v>
      </c>
      <c r="E43" s="57">
        <v>0</v>
      </c>
      <c r="F43" s="57">
        <f>C43*D43+E43</f>
        <v>17820</v>
      </c>
      <c r="W43" s="162">
        <v>42261</v>
      </c>
      <c r="X43" s="12">
        <v>14.99</v>
      </c>
      <c r="Y43" s="12">
        <v>15.48</v>
      </c>
      <c r="Z43" s="12">
        <v>14.81</v>
      </c>
      <c r="AA43" s="12">
        <v>15.41</v>
      </c>
      <c r="AB43" s="117">
        <v>15436900</v>
      </c>
      <c r="AC43" s="12">
        <v>15.41</v>
      </c>
      <c r="AD43">
        <f t="shared" si="6"/>
        <v>0.66999999999999993</v>
      </c>
      <c r="AE43" s="167">
        <f t="shared" si="7"/>
        <v>2.1206096752816483E-2</v>
      </c>
    </row>
    <row r="44" spans="1:31" x14ac:dyDescent="0.25">
      <c r="C44" s="4"/>
      <c r="W44" s="162">
        <v>42258</v>
      </c>
      <c r="X44" s="12">
        <v>14.75</v>
      </c>
      <c r="Y44" s="12">
        <v>15.14</v>
      </c>
      <c r="Z44" s="12">
        <v>14.59</v>
      </c>
      <c r="AA44" s="12">
        <v>15.09</v>
      </c>
      <c r="AB44" s="117">
        <v>15624900</v>
      </c>
      <c r="AC44" s="12">
        <v>15.09</v>
      </c>
      <c r="AD44">
        <f t="shared" si="6"/>
        <v>0.55000000000000071</v>
      </c>
      <c r="AE44" s="167">
        <f t="shared" si="7"/>
        <v>7.3431241655539381E-3</v>
      </c>
    </row>
    <row r="45" spans="1:31" x14ac:dyDescent="0.25">
      <c r="W45" s="162">
        <v>42257</v>
      </c>
      <c r="X45" s="12">
        <v>15.03</v>
      </c>
      <c r="Y45" s="12">
        <v>15.42</v>
      </c>
      <c r="Z45" s="12">
        <v>14.74</v>
      </c>
      <c r="AA45" s="12">
        <v>14.98</v>
      </c>
      <c r="AB45" s="117">
        <v>18701700</v>
      </c>
      <c r="AC45" s="12">
        <v>14.98</v>
      </c>
      <c r="AD45">
        <f t="shared" si="6"/>
        <v>0.67999999999999972</v>
      </c>
      <c r="AE45" s="167">
        <f t="shared" si="7"/>
        <v>4.6948356807512415E-3</v>
      </c>
    </row>
    <row r="46" spans="1:31" x14ac:dyDescent="0.25">
      <c r="W46" s="162">
        <v>42256</v>
      </c>
      <c r="X46" s="12">
        <v>16.420000000000002</v>
      </c>
      <c r="Y46" s="12">
        <v>16.88</v>
      </c>
      <c r="Z46" s="12">
        <v>14.86</v>
      </c>
      <c r="AA46" s="12">
        <v>14.91</v>
      </c>
      <c r="AB46" s="117">
        <v>33846500</v>
      </c>
      <c r="AC46" s="12">
        <v>14.91</v>
      </c>
      <c r="AD46">
        <f t="shared" si="6"/>
        <v>2.0199999999999996</v>
      </c>
      <c r="AE46" s="167">
        <f t="shared" si="7"/>
        <v>-8.6397058823529438E-2</v>
      </c>
    </row>
    <row r="47" spans="1:31" x14ac:dyDescent="0.25">
      <c r="A47" s="45" t="s">
        <v>85</v>
      </c>
      <c r="B47" s="16"/>
      <c r="C47" s="16">
        <f>SUM(C2:C44)</f>
        <v>20830</v>
      </c>
      <c r="D47" s="16"/>
      <c r="E47" s="16"/>
      <c r="F47" s="21">
        <f>SUM(F2:F44)</f>
        <v>416469.429</v>
      </c>
      <c r="G47" s="16"/>
      <c r="H47" s="94">
        <f>SUM(H2:H35)</f>
        <v>20830</v>
      </c>
      <c r="I47" s="103"/>
      <c r="J47" s="21"/>
      <c r="K47" s="21">
        <f>SUM(K2:K35)</f>
        <v>387014.82000000007</v>
      </c>
      <c r="L47" s="16"/>
      <c r="M47" s="21">
        <f>SUM(M2:M12)</f>
        <v>850.5</v>
      </c>
      <c r="W47" s="162">
        <v>42255</v>
      </c>
      <c r="X47" s="12">
        <v>16.579999999999998</v>
      </c>
      <c r="Y47" s="12">
        <v>16.63</v>
      </c>
      <c r="Z47" s="12">
        <v>16.04</v>
      </c>
      <c r="AA47" s="12">
        <v>16.32</v>
      </c>
      <c r="AB47" s="117">
        <v>13650100</v>
      </c>
      <c r="AC47" s="12">
        <v>16.32</v>
      </c>
      <c r="AD47">
        <f t="shared" si="6"/>
        <v>0.58999999999999986</v>
      </c>
      <c r="AE47" s="167">
        <f t="shared" si="7"/>
        <v>-2.4449877750610804E-3</v>
      </c>
    </row>
    <row r="48" spans="1:31" x14ac:dyDescent="0.25">
      <c r="W48" s="162">
        <v>42251</v>
      </c>
      <c r="X48" s="12">
        <v>16.59</v>
      </c>
      <c r="Y48" s="12">
        <v>16.71</v>
      </c>
      <c r="Z48" s="12">
        <v>16.239999999999998</v>
      </c>
      <c r="AA48" s="12">
        <v>16.36</v>
      </c>
      <c r="AB48" s="117">
        <v>15418700</v>
      </c>
      <c r="AC48" s="12">
        <v>16.36</v>
      </c>
      <c r="AD48">
        <f t="shared" si="6"/>
        <v>0.47000000000000242</v>
      </c>
      <c r="AE48" s="167">
        <f t="shared" si="7"/>
        <v>-3.0231179608773084E-2</v>
      </c>
    </row>
    <row r="49" spans="2:31" x14ac:dyDescent="0.25">
      <c r="W49" s="162">
        <v>42250</v>
      </c>
      <c r="X49" s="12">
        <v>16.940000000000001</v>
      </c>
      <c r="Y49" s="12">
        <v>17.59</v>
      </c>
      <c r="Z49" s="12">
        <v>16.649999999999999</v>
      </c>
      <c r="AA49" s="12">
        <v>16.87</v>
      </c>
      <c r="AB49" s="117">
        <v>13560400</v>
      </c>
      <c r="AC49" s="12">
        <v>16.87</v>
      </c>
      <c r="AD49">
        <f t="shared" si="6"/>
        <v>0.94000000000000128</v>
      </c>
      <c r="AE49" s="167">
        <f t="shared" si="7"/>
        <v>0</v>
      </c>
    </row>
    <row r="50" spans="2:31" ht="20.25" thickBot="1" x14ac:dyDescent="0.35">
      <c r="B50" s="253" t="s">
        <v>136</v>
      </c>
      <c r="C50" s="253" t="s">
        <v>235</v>
      </c>
      <c r="D50" s="254" t="s">
        <v>234</v>
      </c>
      <c r="E50" s="256" t="s">
        <v>236</v>
      </c>
      <c r="F50" s="257" t="s">
        <v>65</v>
      </c>
      <c r="O50" s="322" t="s">
        <v>81</v>
      </c>
      <c r="P50" s="322"/>
      <c r="T50" s="163" t="s">
        <v>105</v>
      </c>
      <c r="W50" s="162">
        <v>42249</v>
      </c>
      <c r="X50" s="12">
        <v>17.11</v>
      </c>
      <c r="Y50" s="12">
        <v>17.14</v>
      </c>
      <c r="Z50" s="12">
        <v>16.149999999999999</v>
      </c>
      <c r="AA50" s="12">
        <v>16.87</v>
      </c>
      <c r="AB50" s="117">
        <v>14654000</v>
      </c>
      <c r="AC50" s="12">
        <v>16.87</v>
      </c>
      <c r="AD50">
        <f t="shared" si="6"/>
        <v>0.99000000000000199</v>
      </c>
      <c r="AE50" s="167">
        <f t="shared" si="7"/>
        <v>1.1869436201781269E-3</v>
      </c>
    </row>
    <row r="51" spans="2:31" ht="15.75" thickTop="1" x14ac:dyDescent="0.25">
      <c r="B51" s="255">
        <v>42305</v>
      </c>
      <c r="C51" s="12">
        <v>2000</v>
      </c>
      <c r="D51" s="269">
        <v>34.06</v>
      </c>
      <c r="E51" s="53">
        <v>17.68</v>
      </c>
      <c r="F51" s="53">
        <v>-32767.45</v>
      </c>
      <c r="O51" s="105">
        <v>1.1000000000000001</v>
      </c>
      <c r="P51" s="105">
        <f>O51*$Q$4</f>
        <v>20.658000000000001</v>
      </c>
      <c r="T51" s="164" t="s">
        <v>119</v>
      </c>
      <c r="U51" s="158">
        <v>18.36</v>
      </c>
      <c r="W51" s="162">
        <v>42248</v>
      </c>
      <c r="X51" s="12">
        <v>16.72</v>
      </c>
      <c r="Y51" s="12">
        <v>17.22</v>
      </c>
      <c r="Z51" s="12">
        <v>16.46</v>
      </c>
      <c r="AA51" s="12">
        <v>16.850000000000001</v>
      </c>
      <c r="AB51" s="117">
        <v>17803600</v>
      </c>
      <c r="AC51" s="12">
        <v>16.850000000000001</v>
      </c>
      <c r="AD51">
        <f t="shared" si="6"/>
        <v>0.75999999999999801</v>
      </c>
      <c r="AE51" s="167">
        <f t="shared" si="7"/>
        <v>-2.5448235974551592E-2</v>
      </c>
    </row>
    <row r="52" spans="2:31" x14ac:dyDescent="0.25">
      <c r="B52" s="255">
        <v>42307</v>
      </c>
      <c r="C52" s="12">
        <v>0</v>
      </c>
      <c r="D52" s="269" t="s">
        <v>168</v>
      </c>
      <c r="E52" s="53">
        <v>17.55</v>
      </c>
      <c r="F52" s="53">
        <v>-30722.2</v>
      </c>
      <c r="I52"/>
      <c r="O52" s="105">
        <v>1.0900000000000001</v>
      </c>
      <c r="P52" s="105">
        <f t="shared" ref="P52:P71" si="9">O52*$Q$4</f>
        <v>20.470200000000002</v>
      </c>
      <c r="T52" s="165" t="s">
        <v>120</v>
      </c>
      <c r="U52" s="159">
        <v>18.260000000000002</v>
      </c>
      <c r="W52" s="162">
        <v>42247</v>
      </c>
      <c r="X52" s="12">
        <v>16.41</v>
      </c>
      <c r="Y52" s="12">
        <v>17.36</v>
      </c>
      <c r="Z52" s="12">
        <v>15.82</v>
      </c>
      <c r="AA52" s="12">
        <v>17.29</v>
      </c>
      <c r="AB52" s="117">
        <v>18409800</v>
      </c>
      <c r="AC52" s="12">
        <v>17.29</v>
      </c>
      <c r="AD52">
        <f t="shared" si="6"/>
        <v>1.5399999999999991</v>
      </c>
      <c r="AE52" s="167">
        <f t="shared" si="7"/>
        <v>3.8438438438438416E-2</v>
      </c>
    </row>
    <row r="53" spans="2:31" x14ac:dyDescent="0.25">
      <c r="B53" s="255">
        <v>42310</v>
      </c>
      <c r="C53" s="12">
        <v>0</v>
      </c>
      <c r="D53" s="269" t="s">
        <v>168</v>
      </c>
      <c r="E53" s="53">
        <v>19.010000000000002</v>
      </c>
      <c r="F53" s="53">
        <v>-30693.25</v>
      </c>
      <c r="O53" s="105">
        <v>1.08</v>
      </c>
      <c r="P53" s="105">
        <f t="shared" si="9"/>
        <v>20.282400000000003</v>
      </c>
      <c r="T53" s="165" t="s">
        <v>121</v>
      </c>
      <c r="U53" s="159" t="s">
        <v>280</v>
      </c>
      <c r="W53" s="162">
        <v>42244</v>
      </c>
      <c r="X53" s="12">
        <v>15.89</v>
      </c>
      <c r="Y53" s="12">
        <v>17.100000000000001</v>
      </c>
      <c r="Z53" s="12">
        <v>15.87</v>
      </c>
      <c r="AA53" s="12">
        <v>16.649999999999999</v>
      </c>
      <c r="AB53" s="117">
        <v>20994300</v>
      </c>
      <c r="AC53" s="12">
        <v>16.649999999999999</v>
      </c>
      <c r="AD53">
        <f t="shared" si="6"/>
        <v>1.2300000000000022</v>
      </c>
      <c r="AE53" s="167">
        <f t="shared" si="7"/>
        <v>4.25798371947399E-2</v>
      </c>
    </row>
    <row r="54" spans="2:31" x14ac:dyDescent="0.25">
      <c r="B54" s="255">
        <v>42314</v>
      </c>
      <c r="C54" s="12">
        <v>2500</v>
      </c>
      <c r="D54" s="269">
        <v>30.24</v>
      </c>
      <c r="E54" s="53">
        <v>18.29</v>
      </c>
      <c r="F54" s="53">
        <v>-29878.25</v>
      </c>
      <c r="O54" s="105">
        <v>1.07</v>
      </c>
      <c r="P54" s="105">
        <f t="shared" si="9"/>
        <v>20.094600000000003</v>
      </c>
      <c r="T54" s="165" t="s">
        <v>122</v>
      </c>
      <c r="U54" s="159" t="s">
        <v>281</v>
      </c>
      <c r="W54" s="162">
        <v>42243</v>
      </c>
      <c r="X54" s="12">
        <v>14.93</v>
      </c>
      <c r="Y54" s="12">
        <v>16.13</v>
      </c>
      <c r="Z54" s="12">
        <v>14.87</v>
      </c>
      <c r="AA54" s="12">
        <v>15.97</v>
      </c>
      <c r="AB54" s="117">
        <v>22345600</v>
      </c>
      <c r="AC54" s="12">
        <v>15.97</v>
      </c>
      <c r="AD54">
        <f t="shared" si="6"/>
        <v>1.2599999999999998</v>
      </c>
      <c r="AE54" s="167">
        <f t="shared" si="7"/>
        <v>9.0102389078498213E-2</v>
      </c>
    </row>
    <row r="55" spans="2:31" x14ac:dyDescent="0.25">
      <c r="B55" s="255">
        <v>42318</v>
      </c>
      <c r="C55" s="12">
        <v>0</v>
      </c>
      <c r="D55" s="269" t="s">
        <v>168</v>
      </c>
      <c r="E55" s="53">
        <v>18.78</v>
      </c>
      <c r="F55" s="53">
        <v>-28604.09</v>
      </c>
      <c r="O55" s="105">
        <v>1.06</v>
      </c>
      <c r="P55" s="105">
        <f t="shared" si="9"/>
        <v>19.9068</v>
      </c>
      <c r="T55" s="165" t="s">
        <v>123</v>
      </c>
      <c r="U55" s="159">
        <v>23.57</v>
      </c>
      <c r="W55" s="162">
        <v>42242</v>
      </c>
      <c r="X55" s="12">
        <v>14.32</v>
      </c>
      <c r="Y55" s="12">
        <v>14.67</v>
      </c>
      <c r="Z55" s="12">
        <v>14.07</v>
      </c>
      <c r="AA55" s="12">
        <v>14.65</v>
      </c>
      <c r="AB55" s="117">
        <v>13532100</v>
      </c>
      <c r="AC55" s="12">
        <v>14.65</v>
      </c>
      <c r="AD55">
        <f t="shared" si="6"/>
        <v>0.59999999999999964</v>
      </c>
      <c r="AE55" s="167">
        <f t="shared" si="7"/>
        <v>4.3447293447293589E-2</v>
      </c>
    </row>
    <row r="56" spans="2:31" x14ac:dyDescent="0.25">
      <c r="B56" s="12"/>
      <c r="C56" s="12"/>
      <c r="D56" s="269"/>
      <c r="E56" s="53"/>
      <c r="F56" s="53"/>
      <c r="O56" s="105">
        <v>1.05</v>
      </c>
      <c r="P56" s="105">
        <f t="shared" si="9"/>
        <v>19.719000000000001</v>
      </c>
      <c r="T56" s="165" t="s">
        <v>124</v>
      </c>
      <c r="U56" s="159">
        <v>1.62523</v>
      </c>
      <c r="W56" s="162">
        <v>42241</v>
      </c>
      <c r="X56" s="12">
        <v>15.1</v>
      </c>
      <c r="Y56" s="12">
        <v>15.1</v>
      </c>
      <c r="Z56" s="12">
        <v>14.03</v>
      </c>
      <c r="AA56" s="12">
        <v>14.04</v>
      </c>
      <c r="AB56" s="117">
        <v>13362400</v>
      </c>
      <c r="AC56" s="12">
        <v>14.04</v>
      </c>
      <c r="AD56">
        <f t="shared" si="6"/>
        <v>1.0700000000000003</v>
      </c>
      <c r="AE56" s="167">
        <f t="shared" si="7"/>
        <v>-2.4322446143155041E-2</v>
      </c>
    </row>
    <row r="57" spans="2:31" x14ac:dyDescent="0.25">
      <c r="B57" s="12"/>
      <c r="C57" s="12"/>
      <c r="D57" s="269"/>
      <c r="E57" s="53"/>
      <c r="F57" s="53"/>
      <c r="O57" s="105">
        <v>1.04</v>
      </c>
      <c r="P57" s="105">
        <f t="shared" si="9"/>
        <v>19.531200000000002</v>
      </c>
      <c r="T57" s="165" t="s">
        <v>125</v>
      </c>
      <c r="U57" s="159" t="s">
        <v>168</v>
      </c>
      <c r="W57" s="162">
        <v>42240</v>
      </c>
      <c r="X57" s="12">
        <v>14.51</v>
      </c>
      <c r="Y57" s="12">
        <v>15.24</v>
      </c>
      <c r="Z57" s="12">
        <v>14.29</v>
      </c>
      <c r="AA57" s="12">
        <v>14.39</v>
      </c>
      <c r="AB57" s="117">
        <v>22316000</v>
      </c>
      <c r="AC57" s="12">
        <v>14.39</v>
      </c>
      <c r="AD57">
        <f t="shared" si="6"/>
        <v>0.95000000000000107</v>
      </c>
      <c r="AE57" s="167">
        <f t="shared" si="7"/>
        <v>-8.5187539732994311E-2</v>
      </c>
    </row>
    <row r="58" spans="2:31" x14ac:dyDescent="0.25">
      <c r="B58" s="12"/>
      <c r="C58" s="12"/>
      <c r="D58" s="269"/>
      <c r="E58" s="53"/>
      <c r="F58" s="53"/>
      <c r="O58" s="105">
        <v>1.03</v>
      </c>
      <c r="P58" s="105">
        <f t="shared" si="9"/>
        <v>19.343400000000003</v>
      </c>
      <c r="T58" s="165"/>
      <c r="U58" s="159"/>
      <c r="W58" s="162">
        <v>42237</v>
      </c>
      <c r="X58" s="12">
        <v>16.03</v>
      </c>
      <c r="Y58" s="12">
        <v>16.28</v>
      </c>
      <c r="Z58" s="12">
        <v>15.7</v>
      </c>
      <c r="AA58" s="12">
        <v>15.73</v>
      </c>
      <c r="AB58" s="117">
        <v>18792000</v>
      </c>
      <c r="AC58" s="12">
        <v>15.73</v>
      </c>
      <c r="AD58">
        <f t="shared" si="6"/>
        <v>0.58000000000000185</v>
      </c>
      <c r="AE58" s="167">
        <f t="shared" si="7"/>
        <v>-2.4798512089274527E-2</v>
      </c>
    </row>
    <row r="59" spans="2:31" x14ac:dyDescent="0.25">
      <c r="B59" s="12"/>
      <c r="C59" s="12"/>
      <c r="D59" s="269"/>
      <c r="E59" s="53"/>
      <c r="F59" s="53"/>
      <c r="O59" s="105">
        <v>1.02</v>
      </c>
      <c r="P59" s="105">
        <f t="shared" si="9"/>
        <v>19.1556</v>
      </c>
      <c r="T59" s="165" t="s">
        <v>126</v>
      </c>
      <c r="U59" s="159" t="s">
        <v>282</v>
      </c>
      <c r="W59" s="162">
        <v>42236</v>
      </c>
      <c r="X59" s="12">
        <v>16.170000000000002</v>
      </c>
      <c r="Y59" s="12">
        <v>16.57</v>
      </c>
      <c r="Z59" s="12">
        <v>15.95</v>
      </c>
      <c r="AA59" s="12">
        <v>16.13</v>
      </c>
      <c r="AB59" s="117">
        <v>14223100</v>
      </c>
      <c r="AC59" s="12">
        <v>16.13</v>
      </c>
      <c r="AD59">
        <f t="shared" si="6"/>
        <v>0.62000000000000099</v>
      </c>
      <c r="AE59" s="167">
        <f t="shared" si="7"/>
        <v>-6.1614294516328938E-3</v>
      </c>
    </row>
    <row r="60" spans="2:31" x14ac:dyDescent="0.25">
      <c r="B60" s="12"/>
      <c r="C60" s="12"/>
      <c r="D60" s="269"/>
      <c r="E60" s="53"/>
      <c r="F60" s="53"/>
      <c r="O60" s="105">
        <v>1.01</v>
      </c>
      <c r="P60" s="105">
        <f t="shared" si="9"/>
        <v>18.9678</v>
      </c>
      <c r="T60" s="165" t="s">
        <v>127</v>
      </c>
      <c r="U60" s="159" t="s">
        <v>263</v>
      </c>
      <c r="W60" s="162">
        <v>42235</v>
      </c>
      <c r="X60" s="12">
        <v>17.34</v>
      </c>
      <c r="Y60" s="12">
        <v>17.48</v>
      </c>
      <c r="Z60" s="12">
        <v>16.079999999999998</v>
      </c>
      <c r="AA60" s="12">
        <v>16.23</v>
      </c>
      <c r="AB60" s="117">
        <v>19790000</v>
      </c>
      <c r="AC60" s="12">
        <v>16.23</v>
      </c>
      <c r="AD60">
        <f t="shared" si="6"/>
        <v>1.4000000000000021</v>
      </c>
      <c r="AE60" s="167">
        <f t="shared" si="7"/>
        <v>-7.1510297482837548E-2</v>
      </c>
    </row>
    <row r="61" spans="2:31" x14ac:dyDescent="0.25">
      <c r="O61" s="105">
        <v>1</v>
      </c>
      <c r="P61" s="105">
        <f t="shared" si="9"/>
        <v>18.78</v>
      </c>
      <c r="T61" s="165" t="s">
        <v>128</v>
      </c>
      <c r="U61" s="160">
        <v>8711069</v>
      </c>
      <c r="W61" s="162">
        <v>42234</v>
      </c>
      <c r="X61" s="12">
        <v>17.329999999999998</v>
      </c>
      <c r="Y61" s="12">
        <v>17.8</v>
      </c>
      <c r="Z61" s="12">
        <v>17.260000000000002</v>
      </c>
      <c r="AA61" s="12">
        <v>17.48</v>
      </c>
      <c r="AB61" s="117">
        <v>8966200</v>
      </c>
      <c r="AC61" s="12">
        <v>17.48</v>
      </c>
      <c r="AD61">
        <f t="shared" si="6"/>
        <v>0.53999999999999915</v>
      </c>
      <c r="AE61" s="167">
        <f t="shared" si="7"/>
        <v>6.9124423963133896E-3</v>
      </c>
    </row>
    <row r="62" spans="2:31" x14ac:dyDescent="0.25">
      <c r="O62" s="105">
        <v>0.99</v>
      </c>
      <c r="P62" s="105">
        <f t="shared" si="9"/>
        <v>18.592200000000002</v>
      </c>
      <c r="T62" s="165" t="s">
        <v>132</v>
      </c>
      <c r="U62" s="160">
        <v>14530500</v>
      </c>
      <c r="W62" s="162">
        <v>42233</v>
      </c>
      <c r="X62" s="12">
        <v>17.149999999999999</v>
      </c>
      <c r="Y62" s="12">
        <v>17.39</v>
      </c>
      <c r="Z62" s="12">
        <v>16.899999999999999</v>
      </c>
      <c r="AA62" s="12">
        <v>17.36</v>
      </c>
      <c r="AB62" s="117">
        <v>15390900</v>
      </c>
      <c r="AC62" s="12">
        <v>17.36</v>
      </c>
      <c r="AD62">
        <f t="shared" si="6"/>
        <v>0.49000000000000199</v>
      </c>
      <c r="AE62" s="167" t="e">
        <f t="shared" si="7"/>
        <v>#DIV/0!</v>
      </c>
    </row>
    <row r="63" spans="2:31" x14ac:dyDescent="0.25">
      <c r="O63" s="105">
        <v>0.98</v>
      </c>
      <c r="P63" s="105">
        <f t="shared" si="9"/>
        <v>18.404400000000003</v>
      </c>
      <c r="T63" s="165" t="s">
        <v>129</v>
      </c>
      <c r="U63" s="159" t="s">
        <v>283</v>
      </c>
      <c r="W63" s="162">
        <v>42233</v>
      </c>
      <c r="X63" s="12" t="s">
        <v>162</v>
      </c>
      <c r="Y63" s="12"/>
      <c r="Z63" s="12"/>
      <c r="AA63" s="12"/>
      <c r="AB63" s="117"/>
      <c r="AC63" s="12"/>
      <c r="AD63">
        <f t="shared" si="6"/>
        <v>0</v>
      </c>
      <c r="AE63" s="167">
        <f t="shared" si="7"/>
        <v>-1</v>
      </c>
    </row>
    <row r="64" spans="2:31" x14ac:dyDescent="0.25">
      <c r="O64" s="105">
        <v>0.97</v>
      </c>
      <c r="P64" s="105">
        <f t="shared" si="9"/>
        <v>18.2166</v>
      </c>
      <c r="T64" s="165" t="s">
        <v>133</v>
      </c>
      <c r="U64" s="159" t="s">
        <v>168</v>
      </c>
      <c r="W64" s="162">
        <v>42230</v>
      </c>
      <c r="X64" s="12">
        <v>18</v>
      </c>
      <c r="Y64" s="12">
        <v>18.27</v>
      </c>
      <c r="Z64" s="12">
        <v>17.36</v>
      </c>
      <c r="AA64" s="12">
        <v>17.399999999999999</v>
      </c>
      <c r="AB64" s="117">
        <v>12877300</v>
      </c>
      <c r="AC64" s="12">
        <v>17.190000000000001</v>
      </c>
      <c r="AD64">
        <f t="shared" si="6"/>
        <v>0.91000000000000014</v>
      </c>
      <c r="AE64" s="167">
        <f t="shared" si="7"/>
        <v>-3.4269662921348254E-2</v>
      </c>
    </row>
    <row r="65" spans="15:31" x14ac:dyDescent="0.25">
      <c r="O65" s="105">
        <v>0.96</v>
      </c>
      <c r="P65" s="105">
        <f t="shared" si="9"/>
        <v>18.0288</v>
      </c>
      <c r="T65" s="165" t="s">
        <v>134</v>
      </c>
      <c r="U65" s="159">
        <v>-0.72</v>
      </c>
      <c r="W65" s="162">
        <v>42229</v>
      </c>
      <c r="X65" s="12">
        <v>18.79</v>
      </c>
      <c r="Y65" s="12">
        <v>18.87</v>
      </c>
      <c r="Z65" s="12">
        <v>17.98</v>
      </c>
      <c r="AA65" s="12">
        <v>18.02</v>
      </c>
      <c r="AB65" s="117">
        <v>10108900</v>
      </c>
      <c r="AC65" s="12">
        <v>17.8</v>
      </c>
      <c r="AD65">
        <f t="shared" si="6"/>
        <v>0.89000000000000057</v>
      </c>
      <c r="AE65" s="167">
        <f t="shared" si="7"/>
        <v>-5.4699946893255302E-2</v>
      </c>
    </row>
    <row r="66" spans="15:31" x14ac:dyDescent="0.25">
      <c r="O66" s="105">
        <v>0.95</v>
      </c>
      <c r="P66" s="105">
        <f t="shared" si="9"/>
        <v>17.841000000000001</v>
      </c>
      <c r="T66" s="165" t="s">
        <v>130</v>
      </c>
      <c r="U66" s="159" t="s">
        <v>264</v>
      </c>
      <c r="W66" s="162">
        <v>42228</v>
      </c>
      <c r="X66" s="12">
        <v>18.84</v>
      </c>
      <c r="Y66" s="12">
        <v>19.22</v>
      </c>
      <c r="Z66" s="12">
        <v>18.54</v>
      </c>
      <c r="AA66" s="12">
        <v>19.059999999999999</v>
      </c>
      <c r="AB66" s="117">
        <v>12432300</v>
      </c>
      <c r="AC66" s="12">
        <v>18.829999999999998</v>
      </c>
      <c r="AD66">
        <f t="shared" si="6"/>
        <v>0.67999999999999972</v>
      </c>
      <c r="AE66" s="167">
        <f t="shared" si="7"/>
        <v>9.65147453083115E-3</v>
      </c>
    </row>
    <row r="67" spans="15:31" x14ac:dyDescent="0.25">
      <c r="O67" s="105">
        <v>0.94</v>
      </c>
      <c r="P67" s="105">
        <f t="shared" si="9"/>
        <v>17.653200000000002</v>
      </c>
      <c r="W67" s="162">
        <v>42227</v>
      </c>
      <c r="X67" s="12">
        <v>18.48</v>
      </c>
      <c r="Y67" s="12">
        <v>18.920000000000002</v>
      </c>
      <c r="Z67" s="12">
        <v>18.11</v>
      </c>
      <c r="AA67" s="12">
        <v>18.88</v>
      </c>
      <c r="AB67" s="117">
        <v>14193500</v>
      </c>
      <c r="AC67" s="12">
        <v>18.649999999999999</v>
      </c>
      <c r="AD67">
        <f t="shared" si="6"/>
        <v>0.81000000000000227</v>
      </c>
      <c r="AE67" s="167">
        <f t="shared" si="7"/>
        <v>-5.3333333333334121E-3</v>
      </c>
    </row>
    <row r="68" spans="15:31" x14ac:dyDescent="0.25">
      <c r="O68" s="105">
        <v>0.93</v>
      </c>
      <c r="P68" s="105">
        <f t="shared" si="9"/>
        <v>17.465400000000002</v>
      </c>
      <c r="W68" s="162">
        <v>42226</v>
      </c>
      <c r="X68" s="12">
        <v>18.420000000000002</v>
      </c>
      <c r="Y68" s="12">
        <v>19.09</v>
      </c>
      <c r="Z68" s="12">
        <v>18.149999999999999</v>
      </c>
      <c r="AA68" s="12">
        <v>18.98</v>
      </c>
      <c r="AB68" s="117">
        <v>11948200</v>
      </c>
      <c r="AC68" s="12">
        <v>18.75</v>
      </c>
      <c r="AD68">
        <f t="shared" si="6"/>
        <v>0.94000000000000128</v>
      </c>
      <c r="AE68" s="167" t="e">
        <f t="shared" si="7"/>
        <v>#DIV/0!</v>
      </c>
    </row>
    <row r="69" spans="15:31" x14ac:dyDescent="0.25">
      <c r="O69" s="105">
        <v>0.92</v>
      </c>
      <c r="P69" s="105">
        <f t="shared" si="9"/>
        <v>17.277600000000003</v>
      </c>
      <c r="W69" s="12" t="s">
        <v>144</v>
      </c>
      <c r="X69" s="12"/>
      <c r="Y69" s="12"/>
      <c r="Z69" s="12"/>
      <c r="AA69" s="12"/>
      <c r="AB69" s="12"/>
      <c r="AC69" s="12"/>
      <c r="AD69">
        <f t="shared" si="6"/>
        <v>0</v>
      </c>
      <c r="AE69" s="167" t="e">
        <f t="shared" si="7"/>
        <v>#DIV/0!</v>
      </c>
    </row>
    <row r="70" spans="15:31" x14ac:dyDescent="0.25">
      <c r="O70" s="105">
        <v>0.91</v>
      </c>
      <c r="P70" s="105">
        <f t="shared" si="9"/>
        <v>17.0898</v>
      </c>
    </row>
    <row r="71" spans="15:31" x14ac:dyDescent="0.25">
      <c r="O71" s="105">
        <v>0.9</v>
      </c>
      <c r="P71" s="105">
        <f t="shared" si="9"/>
        <v>16.902000000000001</v>
      </c>
    </row>
  </sheetData>
  <mergeCells count="4">
    <mergeCell ref="O50:P50"/>
    <mergeCell ref="G7:G8"/>
    <mergeCell ref="B37:B38"/>
    <mergeCell ref="G10:G17"/>
  </mergeCells>
  <conditionalFormatting sqref="Q7">
    <cfRule type="expression" dxfId="91" priority="10">
      <formula>Q7&gt;0</formula>
    </cfRule>
    <cfRule type="expression" dxfId="90" priority="11">
      <formula>Q7&lt;0</formula>
    </cfRule>
  </conditionalFormatting>
  <conditionalFormatting sqref="O51:O71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51:P71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{C8DFB105-6FDF-45F6-A8C4-AC09349E11B6}</x14:id>
        </ext>
      </extLst>
    </cfRule>
  </conditionalFormatting>
  <conditionalFormatting sqref="AE1:AE1048576">
    <cfRule type="iconSet" priority="5">
      <iconSet iconSet="3Arrows">
        <cfvo type="percent" val="0"/>
        <cfvo type="num" val="0"/>
        <cfvo type="num" val="0"/>
      </iconSet>
    </cfRule>
  </conditionalFormatting>
  <conditionalFormatting sqref="F51:F58">
    <cfRule type="expression" dxfId="89" priority="3">
      <formula>F51&gt;0</formula>
    </cfRule>
    <cfRule type="expression" dxfId="88" priority="4">
      <formula>F51&lt;0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8DFB105-6FDF-45F6-A8C4-AC09349E11B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E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9" max="11" width="9.140625" style="2"/>
    <col min="17" max="17" width="9.5703125" bestFit="1" customWidth="1"/>
    <col min="18" max="18" width="21.28515625" customWidth="1"/>
    <col min="20" max="20" width="18.5703125" bestFit="1" customWidth="1"/>
    <col min="21" max="21" width="11.7109375" style="47" customWidth="1"/>
    <col min="23" max="23" width="10.5703125" style="43" customWidth="1"/>
    <col min="24" max="27" width="6" style="2" bestFit="1" customWidth="1"/>
    <col min="28" max="28" width="10.140625" bestFit="1" customWidth="1"/>
    <col min="29" max="29" width="10.28515625" bestFit="1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110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111</v>
      </c>
      <c r="K1" s="24" t="s">
        <v>61</v>
      </c>
      <c r="L1" s="18" t="s">
        <v>37</v>
      </c>
      <c r="M1" s="18" t="s">
        <v>38</v>
      </c>
      <c r="T1" s="13" t="s">
        <v>107</v>
      </c>
      <c r="U1" s="46"/>
      <c r="W1" s="151" t="s">
        <v>136</v>
      </c>
      <c r="X1" s="133" t="s">
        <v>137</v>
      </c>
      <c r="Y1" s="133" t="s">
        <v>138</v>
      </c>
      <c r="Z1" s="133" t="s">
        <v>139</v>
      </c>
      <c r="AA1" s="133" t="s">
        <v>140</v>
      </c>
      <c r="AB1" s="130" t="s">
        <v>141</v>
      </c>
      <c r="AC1" s="130" t="s">
        <v>142</v>
      </c>
      <c r="AD1" s="13" t="s">
        <v>165</v>
      </c>
      <c r="AE1" s="13" t="s">
        <v>167</v>
      </c>
    </row>
    <row r="2" spans="1:31" x14ac:dyDescent="0.25">
      <c r="A2" s="6" t="s">
        <v>17</v>
      </c>
      <c r="B2" s="1">
        <v>42153</v>
      </c>
      <c r="C2" s="7">
        <v>1</v>
      </c>
      <c r="D2" s="57">
        <v>20.3</v>
      </c>
      <c r="E2" s="57">
        <v>0</v>
      </c>
      <c r="F2" s="57">
        <f>C2*D2</f>
        <v>20.3</v>
      </c>
      <c r="G2" s="96">
        <v>42235</v>
      </c>
      <c r="H2" s="7">
        <v>600</v>
      </c>
      <c r="I2" s="57">
        <v>17.55</v>
      </c>
      <c r="J2" s="57">
        <v>0.19</v>
      </c>
      <c r="K2" s="57">
        <f t="shared" ref="K2:K3" si="0">H2*I2-J2</f>
        <v>10529.81</v>
      </c>
      <c r="L2" t="s">
        <v>84</v>
      </c>
      <c r="O2" s="13" t="s">
        <v>57</v>
      </c>
      <c r="Q2">
        <f>C43-H43</f>
        <v>7006</v>
      </c>
      <c r="T2" s="13"/>
      <c r="W2" s="152">
        <v>42318</v>
      </c>
      <c r="X2" s="54">
        <v>14.64</v>
      </c>
      <c r="Y2" s="54">
        <v>14.93</v>
      </c>
      <c r="Z2" s="54">
        <v>14.55</v>
      </c>
      <c r="AA2" s="54">
        <v>14.75</v>
      </c>
      <c r="AB2" s="126">
        <v>3659800</v>
      </c>
      <c r="AC2" s="11">
        <v>14.75</v>
      </c>
      <c r="AD2" s="2">
        <f>Y2-Z2</f>
        <v>0.37999999999999901</v>
      </c>
      <c r="AE2" s="167">
        <f>AC2/AC3-1</f>
        <v>3.4013605442178019E-3</v>
      </c>
    </row>
    <row r="3" spans="1:31" x14ac:dyDescent="0.25">
      <c r="A3" s="26" t="s">
        <v>74</v>
      </c>
      <c r="B3" s="1">
        <v>42164</v>
      </c>
      <c r="C3" s="7">
        <v>10</v>
      </c>
      <c r="D3" s="57">
        <v>19.79</v>
      </c>
      <c r="E3" s="57">
        <v>0</v>
      </c>
      <c r="F3" s="57">
        <f t="shared" ref="F3:F24" si="1">C3*D3</f>
        <v>197.89999999999998</v>
      </c>
      <c r="G3" s="96">
        <v>42235</v>
      </c>
      <c r="H3" s="7">
        <v>400</v>
      </c>
      <c r="I3" s="57">
        <v>17.559999999999999</v>
      </c>
      <c r="J3" s="57">
        <v>0.13</v>
      </c>
      <c r="K3" s="57">
        <f t="shared" si="0"/>
        <v>7023.869999999999</v>
      </c>
      <c r="O3" s="13" t="s">
        <v>78</v>
      </c>
      <c r="Q3" s="2">
        <f>(F43-K43)/Q2</f>
        <v>16.82988438481302</v>
      </c>
      <c r="W3" s="152">
        <v>42317</v>
      </c>
      <c r="X3" s="54">
        <v>14.6</v>
      </c>
      <c r="Y3" s="54">
        <v>14.87</v>
      </c>
      <c r="Z3" s="54">
        <v>14.5</v>
      </c>
      <c r="AA3" s="54">
        <v>14.7</v>
      </c>
      <c r="AB3" s="126">
        <v>3275000</v>
      </c>
      <c r="AC3" s="11">
        <v>14.7</v>
      </c>
      <c r="AD3" s="2">
        <f t="shared" ref="AD3:AD66" si="2">Y3-Z3</f>
        <v>0.36999999999999922</v>
      </c>
      <c r="AE3" s="167">
        <f t="shared" ref="AE3:AE66" si="3">AC3/AC4-1</f>
        <v>6.1601642710471527E-3</v>
      </c>
    </row>
    <row r="4" spans="1:31" x14ac:dyDescent="0.25">
      <c r="B4" s="1">
        <v>42164</v>
      </c>
      <c r="C4" s="7">
        <v>50</v>
      </c>
      <c r="D4" s="57">
        <v>19.7</v>
      </c>
      <c r="E4" s="57">
        <v>0</v>
      </c>
      <c r="F4" s="57">
        <f t="shared" si="1"/>
        <v>985</v>
      </c>
      <c r="G4" s="1">
        <v>42265</v>
      </c>
      <c r="H4" s="104">
        <v>411</v>
      </c>
      <c r="I4" s="57">
        <v>15.83</v>
      </c>
      <c r="J4" s="57">
        <v>0.12</v>
      </c>
      <c r="K4" s="57">
        <f>H4*I4-J4</f>
        <v>6506.01</v>
      </c>
      <c r="O4" s="13" t="s">
        <v>66</v>
      </c>
      <c r="Q4" s="71">
        <v>14.75</v>
      </c>
      <c r="T4" s="1">
        <v>42263</v>
      </c>
      <c r="U4" s="47" t="s">
        <v>113</v>
      </c>
      <c r="W4" s="152">
        <v>42314</v>
      </c>
      <c r="X4" s="54">
        <v>14.7</v>
      </c>
      <c r="Y4" s="54">
        <v>14.71</v>
      </c>
      <c r="Z4" s="54">
        <v>14.3</v>
      </c>
      <c r="AA4" s="54">
        <v>14.61</v>
      </c>
      <c r="AB4" s="126">
        <v>5987500</v>
      </c>
      <c r="AC4" s="11">
        <v>14.61</v>
      </c>
      <c r="AD4" s="2">
        <f t="shared" si="2"/>
        <v>0.41000000000000014</v>
      </c>
      <c r="AE4" s="167">
        <f t="shared" si="3"/>
        <v>-1.814516129032262E-2</v>
      </c>
    </row>
    <row r="5" spans="1:31" x14ac:dyDescent="0.25">
      <c r="B5" s="1">
        <v>42166</v>
      </c>
      <c r="C5" s="7">
        <v>39</v>
      </c>
      <c r="D5" s="57">
        <v>19.25</v>
      </c>
      <c r="E5" s="57">
        <v>0</v>
      </c>
      <c r="F5" s="57">
        <f t="shared" si="1"/>
        <v>750.75</v>
      </c>
      <c r="G5" s="1">
        <v>42284</v>
      </c>
      <c r="H5" s="104">
        <v>650</v>
      </c>
      <c r="I5" s="57">
        <v>15.07</v>
      </c>
      <c r="J5" s="57">
        <v>0.18</v>
      </c>
      <c r="K5" s="57">
        <f>H5*I5-J5</f>
        <v>9795.32</v>
      </c>
      <c r="O5" s="13" t="s">
        <v>67</v>
      </c>
      <c r="Q5" s="2">
        <f>Q4*Q2</f>
        <v>103338.5</v>
      </c>
      <c r="T5" s="1">
        <v>42313</v>
      </c>
      <c r="U5" s="47" t="s">
        <v>156</v>
      </c>
      <c r="W5" s="152">
        <v>42313</v>
      </c>
      <c r="X5" s="54">
        <v>15.31</v>
      </c>
      <c r="Y5" s="54">
        <v>15.4</v>
      </c>
      <c r="Z5" s="54">
        <v>14.85</v>
      </c>
      <c r="AA5" s="54">
        <v>14.88</v>
      </c>
      <c r="AB5" s="126">
        <v>6330100</v>
      </c>
      <c r="AC5" s="11">
        <v>14.88</v>
      </c>
      <c r="AD5" s="2">
        <f t="shared" si="2"/>
        <v>0.55000000000000071</v>
      </c>
      <c r="AE5" s="167">
        <f t="shared" si="3"/>
        <v>-3.0618892508143203E-2</v>
      </c>
    </row>
    <row r="6" spans="1:31" x14ac:dyDescent="0.25">
      <c r="B6" s="1">
        <v>42174</v>
      </c>
      <c r="C6" s="7">
        <v>20</v>
      </c>
      <c r="D6" s="57">
        <v>19.059999999999999</v>
      </c>
      <c r="E6" s="57">
        <v>0</v>
      </c>
      <c r="F6" s="57">
        <f t="shared" si="1"/>
        <v>381.2</v>
      </c>
      <c r="G6" s="1">
        <v>42284</v>
      </c>
      <c r="H6" s="104">
        <v>100</v>
      </c>
      <c r="I6" s="57">
        <v>15.25</v>
      </c>
      <c r="J6" s="57">
        <v>0.03</v>
      </c>
      <c r="K6" s="57">
        <f>H6*I6-J6</f>
        <v>1524.97</v>
      </c>
      <c r="O6" s="13" t="s">
        <v>64</v>
      </c>
      <c r="Q6" s="2">
        <f>Q3*Q2</f>
        <v>117910.17000000003</v>
      </c>
      <c r="W6" s="152">
        <v>42312</v>
      </c>
      <c r="X6" s="54">
        <v>15.38</v>
      </c>
      <c r="Y6" s="54">
        <v>15.99</v>
      </c>
      <c r="Z6" s="54">
        <v>15.22</v>
      </c>
      <c r="AA6" s="54">
        <v>15.35</v>
      </c>
      <c r="AB6" s="126">
        <v>5353300</v>
      </c>
      <c r="AC6" s="11">
        <v>15.35</v>
      </c>
      <c r="AD6" s="2">
        <f t="shared" si="2"/>
        <v>0.76999999999999957</v>
      </c>
      <c r="AE6" s="167">
        <f t="shared" si="3"/>
        <v>3.2679738562091387E-3</v>
      </c>
    </row>
    <row r="7" spans="1:31" ht="15.75" x14ac:dyDescent="0.25">
      <c r="B7" s="1">
        <v>42177</v>
      </c>
      <c r="C7" s="7">
        <v>20</v>
      </c>
      <c r="D7" s="57">
        <v>18.899999999999999</v>
      </c>
      <c r="E7" s="57">
        <v>0</v>
      </c>
      <c r="F7" s="57">
        <f t="shared" si="1"/>
        <v>378</v>
      </c>
      <c r="G7" s="1">
        <v>42285</v>
      </c>
      <c r="H7" s="104">
        <v>639</v>
      </c>
      <c r="I7" s="57">
        <v>15.95</v>
      </c>
      <c r="J7" s="57">
        <v>0.19</v>
      </c>
      <c r="K7" s="57">
        <f>H7*I7-J7</f>
        <v>10191.859999999999</v>
      </c>
      <c r="O7" s="13" t="s">
        <v>65</v>
      </c>
      <c r="Q7" s="59">
        <f>Q5-Q6</f>
        <v>-14571.670000000027</v>
      </c>
      <c r="R7" s="252" t="s">
        <v>253</v>
      </c>
      <c r="W7" s="152">
        <v>42311</v>
      </c>
      <c r="X7" s="54">
        <v>15.35</v>
      </c>
      <c r="Y7" s="54">
        <v>15.42</v>
      </c>
      <c r="Z7" s="54">
        <v>15.1</v>
      </c>
      <c r="AA7" s="54">
        <v>15.3</v>
      </c>
      <c r="AB7" s="126">
        <v>5687000</v>
      </c>
      <c r="AC7" s="11">
        <v>15.3</v>
      </c>
      <c r="AD7" s="2">
        <f t="shared" si="2"/>
        <v>0.32000000000000028</v>
      </c>
      <c r="AE7" s="167">
        <f t="shared" si="3"/>
        <v>-7.1382219338091968E-3</v>
      </c>
    </row>
    <row r="8" spans="1:31" x14ac:dyDescent="0.25">
      <c r="B8" s="1">
        <v>42185</v>
      </c>
      <c r="C8" s="7">
        <v>50</v>
      </c>
      <c r="D8" s="57">
        <v>18.72</v>
      </c>
      <c r="E8" s="57">
        <v>0</v>
      </c>
      <c r="F8" s="57">
        <f t="shared" si="1"/>
        <v>936</v>
      </c>
      <c r="G8" s="1">
        <v>42291</v>
      </c>
      <c r="H8" s="104">
        <v>1009</v>
      </c>
      <c r="I8" s="57">
        <v>16.48</v>
      </c>
      <c r="J8" s="57">
        <v>0.31</v>
      </c>
      <c r="K8" s="57">
        <f>H8*I8-J8</f>
        <v>16628.009999999998</v>
      </c>
      <c r="R8" s="206"/>
      <c r="W8" s="152">
        <v>42310</v>
      </c>
      <c r="X8" s="54">
        <v>15.32</v>
      </c>
      <c r="Y8" s="54">
        <v>15.47</v>
      </c>
      <c r="Z8" s="54">
        <v>15.17</v>
      </c>
      <c r="AA8" s="54">
        <v>15.41</v>
      </c>
      <c r="AB8" s="126">
        <v>5921400</v>
      </c>
      <c r="AC8" s="11">
        <v>15.41</v>
      </c>
      <c r="AD8" s="2">
        <f t="shared" si="2"/>
        <v>0.30000000000000071</v>
      </c>
      <c r="AE8" s="167">
        <f t="shared" si="3"/>
        <v>-6.4474532559638531E-3</v>
      </c>
    </row>
    <row r="9" spans="1:31" x14ac:dyDescent="0.25">
      <c r="B9" s="1">
        <v>42187</v>
      </c>
      <c r="C9">
        <v>1000</v>
      </c>
      <c r="D9" s="2">
        <v>18.45</v>
      </c>
      <c r="E9" s="2">
        <v>0</v>
      </c>
      <c r="F9" s="2">
        <f t="shared" si="1"/>
        <v>18450</v>
      </c>
      <c r="W9" s="152">
        <v>42307</v>
      </c>
      <c r="X9" s="54">
        <v>14.71</v>
      </c>
      <c r="Y9" s="54">
        <v>15.58</v>
      </c>
      <c r="Z9" s="54">
        <v>14.7</v>
      </c>
      <c r="AA9" s="54">
        <v>15.51</v>
      </c>
      <c r="AB9" s="126">
        <v>5653400</v>
      </c>
      <c r="AC9" s="11">
        <v>15.51</v>
      </c>
      <c r="AD9" s="2">
        <f t="shared" si="2"/>
        <v>0.88000000000000078</v>
      </c>
      <c r="AE9" s="167">
        <f t="shared" si="3"/>
        <v>3.8152610441767099E-2</v>
      </c>
    </row>
    <row r="10" spans="1:31" x14ac:dyDescent="0.25">
      <c r="B10" s="1">
        <v>42187</v>
      </c>
      <c r="C10">
        <v>2000</v>
      </c>
      <c r="D10" s="2">
        <v>18.399999999999999</v>
      </c>
      <c r="E10" s="2">
        <v>0</v>
      </c>
      <c r="F10" s="2">
        <f t="shared" si="1"/>
        <v>36800</v>
      </c>
      <c r="W10" s="152">
        <v>42306</v>
      </c>
      <c r="X10" s="54">
        <v>14.78</v>
      </c>
      <c r="Y10" s="54">
        <v>15.08</v>
      </c>
      <c r="Z10" s="54">
        <v>14.73</v>
      </c>
      <c r="AA10" s="54">
        <v>14.94</v>
      </c>
      <c r="AB10" s="126">
        <v>4137100</v>
      </c>
      <c r="AC10" s="11">
        <v>14.94</v>
      </c>
      <c r="AD10" s="2">
        <f t="shared" si="2"/>
        <v>0.34999999999999964</v>
      </c>
      <c r="AE10" s="167">
        <f t="shared" si="3"/>
        <v>4.0322580645160144E-3</v>
      </c>
    </row>
    <row r="11" spans="1:31" x14ac:dyDescent="0.25">
      <c r="B11" s="1">
        <v>42187</v>
      </c>
      <c r="C11">
        <v>210</v>
      </c>
      <c r="D11" s="2">
        <v>18.12</v>
      </c>
      <c r="E11" s="2">
        <v>0</v>
      </c>
      <c r="F11" s="2">
        <f t="shared" si="1"/>
        <v>3805.2000000000003</v>
      </c>
      <c r="T11" s="13"/>
      <c r="W11" s="152">
        <v>42305</v>
      </c>
      <c r="X11" s="54">
        <v>14.63</v>
      </c>
      <c r="Y11" s="54">
        <v>15.13</v>
      </c>
      <c r="Z11" s="54">
        <v>14.58</v>
      </c>
      <c r="AA11" s="54">
        <v>14.88</v>
      </c>
      <c r="AB11" s="126">
        <v>3882700</v>
      </c>
      <c r="AC11" s="11">
        <v>14.88</v>
      </c>
      <c r="AD11" s="2">
        <f t="shared" si="2"/>
        <v>0.55000000000000071</v>
      </c>
      <c r="AE11" s="167">
        <f t="shared" si="3"/>
        <v>1.848049281314168E-2</v>
      </c>
    </row>
    <row r="12" spans="1:31" x14ac:dyDescent="0.25">
      <c r="B12" s="1">
        <v>42207</v>
      </c>
      <c r="C12" s="7">
        <v>30</v>
      </c>
      <c r="D12" s="57">
        <v>17.3</v>
      </c>
      <c r="E12" s="57">
        <v>0</v>
      </c>
      <c r="F12" s="57">
        <f t="shared" si="1"/>
        <v>519</v>
      </c>
      <c r="W12" s="152">
        <v>42304</v>
      </c>
      <c r="X12" s="54">
        <v>14.8</v>
      </c>
      <c r="Y12" s="54">
        <v>14.89</v>
      </c>
      <c r="Z12" s="54">
        <v>14.52</v>
      </c>
      <c r="AA12" s="54">
        <v>14.61</v>
      </c>
      <c r="AB12" s="126">
        <v>5091600</v>
      </c>
      <c r="AC12" s="11">
        <v>14.61</v>
      </c>
      <c r="AD12" s="2">
        <f t="shared" si="2"/>
        <v>0.37000000000000099</v>
      </c>
      <c r="AE12" s="167">
        <f t="shared" si="3"/>
        <v>-2.012072434607648E-2</v>
      </c>
    </row>
    <row r="13" spans="1:31" x14ac:dyDescent="0.25">
      <c r="B13" s="1">
        <v>42207</v>
      </c>
      <c r="C13" s="4">
        <v>20</v>
      </c>
      <c r="D13" s="3">
        <v>17.399999999999999</v>
      </c>
      <c r="E13" s="3">
        <v>0</v>
      </c>
      <c r="F13" s="3">
        <f t="shared" si="1"/>
        <v>348</v>
      </c>
      <c r="W13" s="152">
        <v>42303</v>
      </c>
      <c r="X13" s="54">
        <v>15.12</v>
      </c>
      <c r="Y13" s="54">
        <v>15.16</v>
      </c>
      <c r="Z13" s="54">
        <v>14.77</v>
      </c>
      <c r="AA13" s="54">
        <v>14.91</v>
      </c>
      <c r="AB13" s="126">
        <v>3824900</v>
      </c>
      <c r="AC13" s="11">
        <v>14.91</v>
      </c>
      <c r="AD13" s="2">
        <f t="shared" si="2"/>
        <v>0.39000000000000057</v>
      </c>
      <c r="AE13" s="167">
        <f t="shared" si="3"/>
        <v>-1.8433179723502224E-2</v>
      </c>
    </row>
    <row r="14" spans="1:31" x14ac:dyDescent="0.25">
      <c r="B14" s="1">
        <v>42208</v>
      </c>
      <c r="C14" s="7">
        <v>100</v>
      </c>
      <c r="D14" s="57">
        <v>17.100000000000001</v>
      </c>
      <c r="E14" s="57">
        <v>0</v>
      </c>
      <c r="F14" s="57">
        <f t="shared" si="1"/>
        <v>1710.0000000000002</v>
      </c>
      <c r="W14" s="152">
        <v>42300</v>
      </c>
      <c r="X14" s="54">
        <v>15.85</v>
      </c>
      <c r="Y14" s="54">
        <v>15.88</v>
      </c>
      <c r="Z14" s="54">
        <v>15.18</v>
      </c>
      <c r="AA14" s="54">
        <v>15.19</v>
      </c>
      <c r="AB14" s="126">
        <v>5092400</v>
      </c>
      <c r="AC14" s="11">
        <v>15.19</v>
      </c>
      <c r="AD14" s="2">
        <f t="shared" si="2"/>
        <v>0.70000000000000107</v>
      </c>
      <c r="AE14" s="167">
        <f t="shared" si="3"/>
        <v>-3.9215686274509887E-2</v>
      </c>
    </row>
    <row r="15" spans="1:31" x14ac:dyDescent="0.25">
      <c r="B15" s="1">
        <v>42208</v>
      </c>
      <c r="C15" s="7">
        <v>50</v>
      </c>
      <c r="D15" s="57">
        <v>16.96</v>
      </c>
      <c r="E15" s="57">
        <v>0</v>
      </c>
      <c r="F15" s="57">
        <f t="shared" si="1"/>
        <v>848</v>
      </c>
      <c r="G15" s="2"/>
      <c r="V15" s="2"/>
      <c r="W15" s="152">
        <v>42299</v>
      </c>
      <c r="X15" s="54">
        <v>15.88</v>
      </c>
      <c r="Y15" s="54">
        <v>15.95</v>
      </c>
      <c r="Z15" s="54">
        <v>15.59</v>
      </c>
      <c r="AA15" s="54">
        <v>15.81</v>
      </c>
      <c r="AB15" s="126">
        <v>4084300</v>
      </c>
      <c r="AC15" s="11">
        <v>15.81</v>
      </c>
      <c r="AD15" s="2">
        <f t="shared" si="2"/>
        <v>0.35999999999999943</v>
      </c>
      <c r="AE15" s="167">
        <f t="shared" si="3"/>
        <v>3.1725888324873885E-3</v>
      </c>
    </row>
    <row r="16" spans="1:31" x14ac:dyDescent="0.25">
      <c r="B16" s="1">
        <v>42222</v>
      </c>
      <c r="C16" s="7">
        <v>200</v>
      </c>
      <c r="D16" s="57">
        <v>17.739999999999998</v>
      </c>
      <c r="E16" s="57">
        <v>0</v>
      </c>
      <c r="F16" s="57">
        <f t="shared" si="1"/>
        <v>3547.9999999999995</v>
      </c>
      <c r="V16" s="2"/>
      <c r="W16" s="152">
        <v>42298</v>
      </c>
      <c r="X16" s="54">
        <v>16.260000000000002</v>
      </c>
      <c r="Y16" s="54">
        <v>16.329999999999998</v>
      </c>
      <c r="Z16" s="54">
        <v>15.68</v>
      </c>
      <c r="AA16" s="54">
        <v>15.76</v>
      </c>
      <c r="AB16" s="126">
        <v>3647100</v>
      </c>
      <c r="AC16" s="11">
        <v>15.76</v>
      </c>
      <c r="AD16" s="2">
        <f t="shared" si="2"/>
        <v>0.64999999999999858</v>
      </c>
      <c r="AE16" s="167">
        <f t="shared" si="3"/>
        <v>-2.9556650246305383E-2</v>
      </c>
    </row>
    <row r="17" spans="2:31" x14ac:dyDescent="0.25">
      <c r="B17" s="96">
        <v>42222</v>
      </c>
      <c r="C17" s="7">
        <v>200</v>
      </c>
      <c r="D17" s="57">
        <v>17.850000000000001</v>
      </c>
      <c r="E17" s="57">
        <v>0</v>
      </c>
      <c r="F17" s="57">
        <f t="shared" si="1"/>
        <v>3570.0000000000005</v>
      </c>
      <c r="V17" s="2"/>
      <c r="W17" s="152">
        <v>42297</v>
      </c>
      <c r="X17" s="54">
        <v>16.25</v>
      </c>
      <c r="Y17" s="54">
        <v>16.600000000000001</v>
      </c>
      <c r="Z17" s="54">
        <v>16.21</v>
      </c>
      <c r="AA17" s="54">
        <v>16.239999999999998</v>
      </c>
      <c r="AB17" s="126">
        <v>2488800</v>
      </c>
      <c r="AC17" s="11">
        <v>16.239999999999998</v>
      </c>
      <c r="AD17" s="2">
        <f t="shared" si="2"/>
        <v>0.39000000000000057</v>
      </c>
      <c r="AE17" s="167">
        <f t="shared" si="3"/>
        <v>-3.6809815950921143E-3</v>
      </c>
    </row>
    <row r="18" spans="2:31" x14ac:dyDescent="0.25">
      <c r="B18" s="96">
        <v>42223</v>
      </c>
      <c r="C18" s="7">
        <v>300</v>
      </c>
      <c r="D18" s="57">
        <v>17.149999999999999</v>
      </c>
      <c r="E18" s="57">
        <v>0</v>
      </c>
      <c r="F18" s="57">
        <f t="shared" si="1"/>
        <v>5145</v>
      </c>
      <c r="G18" s="2"/>
      <c r="V18" s="2"/>
      <c r="W18" s="152">
        <v>42296</v>
      </c>
      <c r="X18" s="54">
        <v>16.11</v>
      </c>
      <c r="Y18" s="54">
        <v>16.3</v>
      </c>
      <c r="Z18" s="54">
        <v>15.94</v>
      </c>
      <c r="AA18" s="54">
        <v>16.3</v>
      </c>
      <c r="AB18" s="126">
        <v>2960000</v>
      </c>
      <c r="AC18" s="11">
        <v>16.3</v>
      </c>
      <c r="AD18" s="2">
        <f t="shared" si="2"/>
        <v>0.36000000000000121</v>
      </c>
      <c r="AE18" s="167">
        <f t="shared" si="3"/>
        <v>8.0395794681509258E-3</v>
      </c>
    </row>
    <row r="19" spans="2:31" x14ac:dyDescent="0.25">
      <c r="B19" s="96">
        <v>42223</v>
      </c>
      <c r="C19" s="7">
        <v>200</v>
      </c>
      <c r="D19" s="57">
        <v>17.170000000000002</v>
      </c>
      <c r="E19" s="57">
        <v>0</v>
      </c>
      <c r="F19" s="57">
        <f t="shared" si="1"/>
        <v>3434.0000000000005</v>
      </c>
      <c r="G19" s="2"/>
      <c r="W19" s="152">
        <v>42293</v>
      </c>
      <c r="X19" s="54">
        <v>16.350000000000001</v>
      </c>
      <c r="Y19" s="54">
        <v>16.47</v>
      </c>
      <c r="Z19" s="54">
        <v>16</v>
      </c>
      <c r="AA19" s="54">
        <v>16.170000000000002</v>
      </c>
      <c r="AB19" s="126">
        <v>2242700</v>
      </c>
      <c r="AC19" s="11">
        <v>16.170000000000002</v>
      </c>
      <c r="AD19" s="2">
        <f t="shared" si="2"/>
        <v>0.46999999999999886</v>
      </c>
      <c r="AE19" s="167">
        <f t="shared" si="3"/>
        <v>-9.1911764705882026E-3</v>
      </c>
    </row>
    <row r="20" spans="2:31" x14ac:dyDescent="0.25">
      <c r="B20" s="96">
        <v>42223</v>
      </c>
      <c r="C20" s="7">
        <v>100</v>
      </c>
      <c r="D20" s="57">
        <v>17.37</v>
      </c>
      <c r="E20" s="57">
        <v>0</v>
      </c>
      <c r="F20" s="57">
        <f t="shared" si="1"/>
        <v>1737</v>
      </c>
      <c r="W20" s="152">
        <v>42292</v>
      </c>
      <c r="X20" s="54">
        <v>16.25</v>
      </c>
      <c r="Y20" s="54">
        <v>16.43</v>
      </c>
      <c r="Z20" s="54">
        <v>16.079999999999998</v>
      </c>
      <c r="AA20" s="54">
        <v>16.32</v>
      </c>
      <c r="AB20" s="126">
        <v>2558700</v>
      </c>
      <c r="AC20" s="11">
        <v>16.32</v>
      </c>
      <c r="AD20" s="2">
        <f t="shared" si="2"/>
        <v>0.35000000000000142</v>
      </c>
      <c r="AE20" s="167">
        <f t="shared" si="3"/>
        <v>4.9261083743843415E-3</v>
      </c>
    </row>
    <row r="21" spans="2:31" x14ac:dyDescent="0.25">
      <c r="B21" s="96">
        <v>42227</v>
      </c>
      <c r="C21" s="7">
        <v>100</v>
      </c>
      <c r="D21" s="57">
        <v>17.100000000000001</v>
      </c>
      <c r="E21" s="57">
        <v>0</v>
      </c>
      <c r="F21" s="57">
        <f t="shared" si="1"/>
        <v>1710.0000000000002</v>
      </c>
      <c r="W21" s="152">
        <v>42291</v>
      </c>
      <c r="X21" s="54">
        <v>16.21</v>
      </c>
      <c r="Y21" s="54">
        <v>16.52</v>
      </c>
      <c r="Z21" s="54">
        <v>16.149999999999999</v>
      </c>
      <c r="AA21" s="54">
        <v>16.239999999999998</v>
      </c>
      <c r="AB21" s="126">
        <v>2255300</v>
      </c>
      <c r="AC21" s="11">
        <v>16.239999999999998</v>
      </c>
      <c r="AD21" s="2">
        <f t="shared" si="2"/>
        <v>0.37000000000000099</v>
      </c>
      <c r="AE21" s="167">
        <f t="shared" si="3"/>
        <v>1.2330456226881115E-3</v>
      </c>
    </row>
    <row r="22" spans="2:31" x14ac:dyDescent="0.25">
      <c r="B22" s="96">
        <v>42229</v>
      </c>
      <c r="C22" s="7">
        <v>100</v>
      </c>
      <c r="D22" s="57">
        <v>16.89</v>
      </c>
      <c r="E22" s="57">
        <v>0</v>
      </c>
      <c r="F22" s="57">
        <f t="shared" si="1"/>
        <v>1689</v>
      </c>
      <c r="W22" s="152">
        <v>42290</v>
      </c>
      <c r="X22" s="54">
        <v>15.98</v>
      </c>
      <c r="Y22" s="54">
        <v>16.440000000000001</v>
      </c>
      <c r="Z22" s="54">
        <v>15.94</v>
      </c>
      <c r="AA22" s="54">
        <v>16.22</v>
      </c>
      <c r="AB22" s="126">
        <v>2889300</v>
      </c>
      <c r="AC22" s="11">
        <v>16.22</v>
      </c>
      <c r="AD22" s="2">
        <f t="shared" si="2"/>
        <v>0.50000000000000178</v>
      </c>
      <c r="AE22" s="167">
        <f t="shared" si="3"/>
        <v>8.0795525170913596E-3</v>
      </c>
    </row>
    <row r="23" spans="2:31" x14ac:dyDescent="0.25">
      <c r="B23" s="1">
        <v>42233</v>
      </c>
      <c r="C23" s="7">
        <v>100</v>
      </c>
      <c r="D23" s="57">
        <v>16.5</v>
      </c>
      <c r="E23" s="57">
        <v>0</v>
      </c>
      <c r="F23" s="57">
        <f t="shared" si="1"/>
        <v>1650</v>
      </c>
      <c r="W23" s="152">
        <v>42289</v>
      </c>
      <c r="X23" s="54">
        <v>16.399999999999999</v>
      </c>
      <c r="Y23" s="54">
        <v>16.54</v>
      </c>
      <c r="Z23" s="54">
        <v>15.99</v>
      </c>
      <c r="AA23" s="54">
        <v>16.09</v>
      </c>
      <c r="AB23" s="126">
        <v>2904700</v>
      </c>
      <c r="AC23" s="11">
        <v>16.09</v>
      </c>
      <c r="AD23" s="2">
        <f t="shared" si="2"/>
        <v>0.54999999999999893</v>
      </c>
      <c r="AE23" s="167">
        <f t="shared" si="3"/>
        <v>-2.0097442143727218E-2</v>
      </c>
    </row>
    <row r="24" spans="2:31" x14ac:dyDescent="0.25">
      <c r="B24" s="1">
        <v>42234</v>
      </c>
      <c r="C24" s="7">
        <v>100</v>
      </c>
      <c r="D24" s="57">
        <v>16.600000000000001</v>
      </c>
      <c r="E24" s="57">
        <v>0</v>
      </c>
      <c r="F24" s="57">
        <f t="shared" si="1"/>
        <v>1660.0000000000002</v>
      </c>
      <c r="W24" s="152">
        <v>42286</v>
      </c>
      <c r="X24" s="54">
        <v>16.510000000000002</v>
      </c>
      <c r="Y24" s="54">
        <v>16.579999999999998</v>
      </c>
      <c r="Z24" s="54">
        <v>16.18</v>
      </c>
      <c r="AA24" s="54">
        <v>16.420000000000002</v>
      </c>
      <c r="AB24" s="126">
        <v>3220000</v>
      </c>
      <c r="AC24" s="11">
        <v>16.420000000000002</v>
      </c>
      <c r="AD24" s="2">
        <f t="shared" si="2"/>
        <v>0.39999999999999858</v>
      </c>
      <c r="AE24" s="167">
        <f t="shared" si="3"/>
        <v>-4.8484848484847687E-3</v>
      </c>
    </row>
    <row r="25" spans="2:31" x14ac:dyDescent="0.25">
      <c r="B25" s="1">
        <v>42244</v>
      </c>
      <c r="C25" s="7">
        <v>200</v>
      </c>
      <c r="D25" s="57">
        <v>15.4</v>
      </c>
      <c r="E25" s="57">
        <v>0</v>
      </c>
      <c r="F25" s="57">
        <f t="shared" ref="F25:F36" si="4">C25*D25</f>
        <v>3080</v>
      </c>
      <c r="W25" s="152">
        <v>42285</v>
      </c>
      <c r="X25" s="54">
        <v>15.96</v>
      </c>
      <c r="Y25" s="54">
        <v>16.52</v>
      </c>
      <c r="Z25" s="54">
        <v>15.95</v>
      </c>
      <c r="AA25" s="54">
        <v>16.5</v>
      </c>
      <c r="AB25" s="126">
        <v>4728700</v>
      </c>
      <c r="AC25" s="11">
        <v>16.5</v>
      </c>
      <c r="AD25" s="2">
        <f t="shared" si="2"/>
        <v>0.57000000000000028</v>
      </c>
      <c r="AE25" s="167">
        <f t="shared" si="3"/>
        <v>3.125E-2</v>
      </c>
    </row>
    <row r="26" spans="2:31" x14ac:dyDescent="0.25">
      <c r="B26" s="1">
        <v>42257</v>
      </c>
      <c r="C26" s="7">
        <v>200</v>
      </c>
      <c r="D26" s="57">
        <v>15.02</v>
      </c>
      <c r="E26" s="57">
        <v>0</v>
      </c>
      <c r="F26" s="57">
        <f t="shared" si="4"/>
        <v>3004</v>
      </c>
      <c r="W26" s="152">
        <v>42284</v>
      </c>
      <c r="X26" s="54">
        <v>16.04</v>
      </c>
      <c r="Y26" s="54">
        <v>16.32</v>
      </c>
      <c r="Z26" s="54">
        <v>15.88</v>
      </c>
      <c r="AA26" s="54">
        <v>16</v>
      </c>
      <c r="AB26" s="126">
        <v>3292000</v>
      </c>
      <c r="AC26" s="11">
        <v>16</v>
      </c>
      <c r="AD26" s="2">
        <f t="shared" si="2"/>
        <v>0.4399999999999995</v>
      </c>
      <c r="AE26" s="167">
        <f t="shared" si="3"/>
        <v>2.5062656641603454E-3</v>
      </c>
    </row>
    <row r="27" spans="2:31" x14ac:dyDescent="0.25">
      <c r="B27" s="1">
        <v>42270</v>
      </c>
      <c r="C27" s="7">
        <v>100</v>
      </c>
      <c r="D27" s="57">
        <v>15.55</v>
      </c>
      <c r="E27" s="57">
        <v>0</v>
      </c>
      <c r="F27" s="57">
        <f t="shared" si="4"/>
        <v>1555</v>
      </c>
      <c r="W27" s="152">
        <v>42283</v>
      </c>
      <c r="X27" s="54">
        <v>16.010000000000002</v>
      </c>
      <c r="Y27" s="54">
        <v>16.2</v>
      </c>
      <c r="Z27" s="54">
        <v>15.71</v>
      </c>
      <c r="AA27" s="54">
        <v>15.96</v>
      </c>
      <c r="AB27" s="126">
        <v>5690800</v>
      </c>
      <c r="AC27" s="11">
        <v>15.96</v>
      </c>
      <c r="AD27" s="2">
        <f t="shared" si="2"/>
        <v>0.48999999999999844</v>
      </c>
      <c r="AE27" s="167">
        <f t="shared" si="3"/>
        <v>-5.6074766355139749E-3</v>
      </c>
    </row>
    <row r="28" spans="2:31" x14ac:dyDescent="0.25">
      <c r="B28" s="1">
        <v>42270</v>
      </c>
      <c r="C28" s="7">
        <v>400</v>
      </c>
      <c r="D28" s="57">
        <v>15.52</v>
      </c>
      <c r="E28" s="57">
        <v>0</v>
      </c>
      <c r="F28" s="57">
        <f t="shared" si="4"/>
        <v>6208</v>
      </c>
      <c r="W28" s="152">
        <v>42282</v>
      </c>
      <c r="X28" s="54">
        <v>15.5</v>
      </c>
      <c r="Y28" s="54">
        <v>16.09</v>
      </c>
      <c r="Z28" s="54">
        <v>15.5</v>
      </c>
      <c r="AA28" s="54">
        <v>16.05</v>
      </c>
      <c r="AB28" s="126">
        <v>6309200</v>
      </c>
      <c r="AC28" s="11">
        <v>16.05</v>
      </c>
      <c r="AD28" s="2">
        <f t="shared" si="2"/>
        <v>0.58999999999999986</v>
      </c>
      <c r="AE28" s="167">
        <f t="shared" si="3"/>
        <v>4.2207792207792139E-2</v>
      </c>
    </row>
    <row r="29" spans="2:31" x14ac:dyDescent="0.25">
      <c r="B29" s="1">
        <v>42272</v>
      </c>
      <c r="C29" s="7">
        <v>100</v>
      </c>
      <c r="D29" s="57">
        <v>14.95</v>
      </c>
      <c r="E29" s="57">
        <v>0</v>
      </c>
      <c r="F29" s="57">
        <f t="shared" si="4"/>
        <v>1495</v>
      </c>
      <c r="W29" s="152">
        <v>42279</v>
      </c>
      <c r="X29" s="54">
        <v>14.64</v>
      </c>
      <c r="Y29" s="54">
        <v>15.41</v>
      </c>
      <c r="Z29" s="54">
        <v>14.53</v>
      </c>
      <c r="AA29" s="54">
        <v>15.4</v>
      </c>
      <c r="AB29" s="126">
        <v>5478200</v>
      </c>
      <c r="AC29" s="11">
        <v>15.4</v>
      </c>
      <c r="AD29" s="2">
        <f t="shared" si="2"/>
        <v>0.88000000000000078</v>
      </c>
      <c r="AE29" s="167">
        <f t="shared" si="3"/>
        <v>4.5485403937542523E-2</v>
      </c>
    </row>
    <row r="30" spans="2:31" x14ac:dyDescent="0.25">
      <c r="B30" s="1">
        <v>42272</v>
      </c>
      <c r="C30" s="4">
        <v>100</v>
      </c>
      <c r="D30" s="3">
        <v>14.65</v>
      </c>
      <c r="E30" s="3">
        <v>0</v>
      </c>
      <c r="F30" s="3">
        <f t="shared" si="4"/>
        <v>1465</v>
      </c>
      <c r="H30" s="2"/>
      <c r="W30" s="152">
        <v>42278</v>
      </c>
      <c r="X30" s="54">
        <v>14.66</v>
      </c>
      <c r="Y30" s="54">
        <v>15.05</v>
      </c>
      <c r="Z30" s="54">
        <v>14.35</v>
      </c>
      <c r="AA30" s="54">
        <v>14.73</v>
      </c>
      <c r="AB30" s="126">
        <v>5078200</v>
      </c>
      <c r="AC30" s="11">
        <v>14.73</v>
      </c>
      <c r="AD30" s="2">
        <f t="shared" si="2"/>
        <v>0.70000000000000107</v>
      </c>
      <c r="AE30" s="167">
        <f t="shared" si="3"/>
        <v>8.9041095890411981E-3</v>
      </c>
    </row>
    <row r="31" spans="2:31" x14ac:dyDescent="0.25">
      <c r="B31" s="1">
        <v>42272</v>
      </c>
      <c r="C31" s="7">
        <v>400</v>
      </c>
      <c r="D31" s="57">
        <v>14.4</v>
      </c>
      <c r="E31" s="57">
        <v>0</v>
      </c>
      <c r="F31" s="57">
        <f t="shared" si="4"/>
        <v>5760</v>
      </c>
      <c r="Q31" s="2"/>
      <c r="W31" s="152">
        <v>42277</v>
      </c>
      <c r="X31" s="54">
        <v>14.44</v>
      </c>
      <c r="Y31" s="54">
        <v>14.73</v>
      </c>
      <c r="Z31" s="54">
        <v>14.34</v>
      </c>
      <c r="AA31" s="54">
        <v>14.6</v>
      </c>
      <c r="AB31" s="126">
        <v>6181900</v>
      </c>
      <c r="AC31" s="11">
        <v>14.6</v>
      </c>
      <c r="AD31" s="2">
        <f t="shared" si="2"/>
        <v>0.39000000000000057</v>
      </c>
      <c r="AE31" s="167">
        <f t="shared" si="3"/>
        <v>2.0979020979020824E-2</v>
      </c>
    </row>
    <row r="32" spans="2:31" x14ac:dyDescent="0.25">
      <c r="B32" s="1">
        <v>42285</v>
      </c>
      <c r="C32" s="7">
        <v>639</v>
      </c>
      <c r="D32" s="57">
        <v>15.78</v>
      </c>
      <c r="E32" s="57">
        <v>0</v>
      </c>
      <c r="F32" s="57">
        <f t="shared" si="4"/>
        <v>10083.42</v>
      </c>
      <c r="Q32" s="2"/>
      <c r="W32" s="152">
        <v>42276</v>
      </c>
      <c r="X32" s="54">
        <v>14.44</v>
      </c>
      <c r="Y32" s="54">
        <v>14.49</v>
      </c>
      <c r="Z32" s="54">
        <v>14.21</v>
      </c>
      <c r="AA32" s="54">
        <v>14.3</v>
      </c>
      <c r="AB32" s="126">
        <v>4849100</v>
      </c>
      <c r="AC32" s="11">
        <v>14.3</v>
      </c>
      <c r="AD32" s="2">
        <f t="shared" si="2"/>
        <v>0.27999999999999936</v>
      </c>
      <c r="AE32" s="167">
        <f t="shared" si="3"/>
        <v>-3.4843205574912606E-3</v>
      </c>
    </row>
    <row r="33" spans="1:31" x14ac:dyDescent="0.25">
      <c r="B33" s="1">
        <v>42292</v>
      </c>
      <c r="C33" s="4">
        <v>1100</v>
      </c>
      <c r="D33" s="2">
        <v>16.350000000000001</v>
      </c>
      <c r="E33" s="2">
        <v>0</v>
      </c>
      <c r="F33" s="2">
        <f t="shared" si="4"/>
        <v>17985</v>
      </c>
      <c r="Q33" s="2"/>
      <c r="W33" s="152">
        <v>42275</v>
      </c>
      <c r="X33" s="54">
        <v>14.36</v>
      </c>
      <c r="Y33" s="54">
        <v>14.54</v>
      </c>
      <c r="Z33" s="54">
        <v>14.26</v>
      </c>
      <c r="AA33" s="54">
        <v>14.35</v>
      </c>
      <c r="AB33" s="126">
        <v>6842000</v>
      </c>
      <c r="AC33" s="11">
        <v>14.35</v>
      </c>
      <c r="AD33" s="2">
        <f t="shared" si="2"/>
        <v>0.27999999999999936</v>
      </c>
      <c r="AE33" s="167">
        <f t="shared" si="3"/>
        <v>-3.4722222222223209E-3</v>
      </c>
    </row>
    <row r="34" spans="1:31" x14ac:dyDescent="0.25">
      <c r="B34" s="1">
        <v>42292</v>
      </c>
      <c r="C34" s="4">
        <v>300</v>
      </c>
      <c r="D34" s="2">
        <v>16</v>
      </c>
      <c r="E34" s="2">
        <v>0</v>
      </c>
      <c r="F34" s="2">
        <f t="shared" si="4"/>
        <v>4800</v>
      </c>
      <c r="W34" s="152">
        <v>42272</v>
      </c>
      <c r="X34" s="54">
        <v>14.57</v>
      </c>
      <c r="Y34" s="54">
        <v>14.67</v>
      </c>
      <c r="Z34" s="54">
        <v>14.32</v>
      </c>
      <c r="AA34" s="54">
        <v>14.4</v>
      </c>
      <c r="AB34" s="126">
        <v>4179100</v>
      </c>
      <c r="AC34" s="11">
        <v>14.4</v>
      </c>
      <c r="AD34" s="2">
        <f t="shared" si="2"/>
        <v>0.34999999999999964</v>
      </c>
      <c r="AE34" s="167">
        <f t="shared" si="3"/>
        <v>-4.1493775933609811E-3</v>
      </c>
    </row>
    <row r="35" spans="1:31" x14ac:dyDescent="0.25">
      <c r="B35" s="1">
        <v>42297</v>
      </c>
      <c r="C35" s="4">
        <v>500</v>
      </c>
      <c r="D35" s="3">
        <v>16.100000000000001</v>
      </c>
      <c r="E35" s="3">
        <v>0</v>
      </c>
      <c r="F35" s="3">
        <f t="shared" si="4"/>
        <v>8050.0000000000009</v>
      </c>
      <c r="W35" s="152">
        <v>42271</v>
      </c>
      <c r="X35" s="54">
        <v>14.52</v>
      </c>
      <c r="Y35" s="54">
        <v>14.68</v>
      </c>
      <c r="Z35" s="54">
        <v>14.09</v>
      </c>
      <c r="AA35" s="54">
        <v>14.46</v>
      </c>
      <c r="AB35" s="126">
        <v>6051100</v>
      </c>
      <c r="AC35" s="11">
        <v>14.46</v>
      </c>
      <c r="AD35" s="2">
        <f t="shared" si="2"/>
        <v>0.58999999999999986</v>
      </c>
      <c r="AE35" s="167">
        <f t="shared" si="3"/>
        <v>-1.3642564802182733E-2</v>
      </c>
    </row>
    <row r="36" spans="1:31" x14ac:dyDescent="0.25">
      <c r="B36" s="1">
        <v>42303</v>
      </c>
      <c r="C36" s="4">
        <v>300</v>
      </c>
      <c r="D36" s="2">
        <v>15.76</v>
      </c>
      <c r="E36" s="2">
        <v>0</v>
      </c>
      <c r="F36" s="2">
        <f t="shared" si="4"/>
        <v>4728</v>
      </c>
      <c r="W36" s="152">
        <v>42270</v>
      </c>
      <c r="X36" s="54">
        <v>14.79</v>
      </c>
      <c r="Y36" s="54">
        <v>15.14</v>
      </c>
      <c r="Z36" s="54">
        <v>14.57</v>
      </c>
      <c r="AA36" s="54">
        <v>14.66</v>
      </c>
      <c r="AB36" s="126">
        <v>5434600</v>
      </c>
      <c r="AC36" s="11">
        <v>14.66</v>
      </c>
      <c r="AD36" s="2">
        <f t="shared" si="2"/>
        <v>0.57000000000000028</v>
      </c>
      <c r="AE36" s="167">
        <f t="shared" si="3"/>
        <v>-8.789722785665921E-3</v>
      </c>
    </row>
    <row r="37" spans="1:31" x14ac:dyDescent="0.25">
      <c r="B37" s="1">
        <v>42312</v>
      </c>
      <c r="C37" s="4">
        <v>200</v>
      </c>
      <c r="D37" s="2">
        <v>14.94</v>
      </c>
      <c r="E37" s="2">
        <v>6.95</v>
      </c>
      <c r="F37" s="2">
        <f>C37*D37+E37</f>
        <v>2994.95</v>
      </c>
      <c r="W37" s="152">
        <v>42269</v>
      </c>
      <c r="X37" s="54">
        <v>15.26</v>
      </c>
      <c r="Y37" s="54">
        <v>15.27</v>
      </c>
      <c r="Z37" s="54">
        <v>14.34</v>
      </c>
      <c r="AA37" s="54">
        <v>14.79</v>
      </c>
      <c r="AB37" s="126">
        <v>8531500</v>
      </c>
      <c r="AC37" s="11">
        <v>14.79</v>
      </c>
      <c r="AD37" s="2">
        <f t="shared" si="2"/>
        <v>0.92999999999999972</v>
      </c>
      <c r="AE37" s="167">
        <f t="shared" si="3"/>
        <v>-3.7735849056603765E-2</v>
      </c>
    </row>
    <row r="38" spans="1:31" x14ac:dyDescent="0.25">
      <c r="B38" s="1">
        <v>42318</v>
      </c>
      <c r="C38" s="4">
        <v>270</v>
      </c>
      <c r="D38" s="2">
        <v>15.05</v>
      </c>
      <c r="E38" s="2">
        <v>0</v>
      </c>
      <c r="F38" s="2">
        <f>C38*D38+E38</f>
        <v>4063.5</v>
      </c>
      <c r="W38" s="152">
        <v>42268</v>
      </c>
      <c r="X38" s="54">
        <v>15.59</v>
      </c>
      <c r="Y38" s="54">
        <v>15.88</v>
      </c>
      <c r="Z38" s="54">
        <v>15.31</v>
      </c>
      <c r="AA38" s="54">
        <v>15.37</v>
      </c>
      <c r="AB38" s="126">
        <v>5296200</v>
      </c>
      <c r="AC38" s="11">
        <v>15.37</v>
      </c>
      <c r="AD38" s="2">
        <f t="shared" si="2"/>
        <v>0.57000000000000028</v>
      </c>
      <c r="AE38" s="167">
        <f t="shared" si="3"/>
        <v>-7.7469335054874966E-3</v>
      </c>
    </row>
    <row r="39" spans="1:31" x14ac:dyDescent="0.25">
      <c r="B39" s="1">
        <v>42320</v>
      </c>
      <c r="C39" s="4">
        <v>1000</v>
      </c>
      <c r="D39" s="2">
        <v>14.48</v>
      </c>
      <c r="E39" s="2">
        <v>0</v>
      </c>
      <c r="F39" s="2">
        <f>C39*D39+E39</f>
        <v>14480</v>
      </c>
      <c r="W39" s="152">
        <v>42265</v>
      </c>
      <c r="X39" s="54">
        <v>16.100000000000001</v>
      </c>
      <c r="Y39" s="54">
        <v>16.11</v>
      </c>
      <c r="Z39" s="54">
        <v>15.4</v>
      </c>
      <c r="AA39" s="54">
        <v>15.49</v>
      </c>
      <c r="AB39" s="126">
        <v>6544900</v>
      </c>
      <c r="AC39" s="11">
        <v>15.49</v>
      </c>
      <c r="AD39" s="2">
        <f t="shared" si="2"/>
        <v>0.70999999999999908</v>
      </c>
      <c r="AE39" s="167">
        <f t="shared" si="3"/>
        <v>-2.8230865746549538E-2</v>
      </c>
    </row>
    <row r="40" spans="1:31" x14ac:dyDescent="0.25">
      <c r="B40" s="1">
        <v>42320</v>
      </c>
      <c r="C40" s="4">
        <v>6</v>
      </c>
      <c r="D40" s="2">
        <v>14.3</v>
      </c>
      <c r="E40" s="2">
        <v>0</v>
      </c>
      <c r="F40" s="2">
        <f>C40*D40+E40</f>
        <v>85.800000000000011</v>
      </c>
      <c r="W40" s="152">
        <v>42264</v>
      </c>
      <c r="X40" s="54">
        <v>15.88</v>
      </c>
      <c r="Y40" s="54">
        <v>16.21</v>
      </c>
      <c r="Z40" s="54">
        <v>15.74</v>
      </c>
      <c r="AA40" s="54">
        <v>15.94</v>
      </c>
      <c r="AB40" s="126">
        <v>2671800</v>
      </c>
      <c r="AC40" s="11">
        <v>15.94</v>
      </c>
      <c r="AD40" s="2">
        <f t="shared" si="2"/>
        <v>0.47000000000000064</v>
      </c>
      <c r="AE40" s="167">
        <f t="shared" si="3"/>
        <v>5.6782334384857247E-3</v>
      </c>
    </row>
    <row r="41" spans="1:31" x14ac:dyDescent="0.25">
      <c r="W41" s="152">
        <v>42263</v>
      </c>
      <c r="X41" s="54">
        <v>15.78</v>
      </c>
      <c r="Y41" s="54">
        <v>15.98</v>
      </c>
      <c r="Z41" s="54">
        <v>15.77</v>
      </c>
      <c r="AA41" s="54">
        <v>15.85</v>
      </c>
      <c r="AB41" s="126">
        <v>2345300</v>
      </c>
      <c r="AC41" s="11">
        <v>15.85</v>
      </c>
      <c r="AD41" s="2">
        <f t="shared" si="2"/>
        <v>0.21000000000000085</v>
      </c>
      <c r="AE41" s="167">
        <f t="shared" si="3"/>
        <v>3.7998733375554927E-3</v>
      </c>
    </row>
    <row r="42" spans="1:31" x14ac:dyDescent="0.25">
      <c r="W42" s="152">
        <v>42262</v>
      </c>
      <c r="X42" s="54">
        <v>15.82</v>
      </c>
      <c r="Y42" s="54">
        <v>15.9</v>
      </c>
      <c r="Z42" s="54">
        <v>15.62</v>
      </c>
      <c r="AA42" s="54">
        <v>15.79</v>
      </c>
      <c r="AB42" s="126">
        <v>3650900</v>
      </c>
      <c r="AC42" s="11">
        <v>15.79</v>
      </c>
      <c r="AD42" s="2">
        <f t="shared" si="2"/>
        <v>0.28000000000000114</v>
      </c>
      <c r="AE42" s="167">
        <f t="shared" si="3"/>
        <v>1.4129736673089255E-2</v>
      </c>
    </row>
    <row r="43" spans="1:31" x14ac:dyDescent="0.25">
      <c r="A43" s="45" t="s">
        <v>85</v>
      </c>
      <c r="B43" s="16"/>
      <c r="C43" s="16">
        <f>SUM(C2:C42)</f>
        <v>10815</v>
      </c>
      <c r="D43" s="16"/>
      <c r="E43" s="16"/>
      <c r="F43" s="21">
        <f>SUM(F2:F42)</f>
        <v>180110.02000000002</v>
      </c>
      <c r="G43" s="16"/>
      <c r="H43" s="16">
        <f>SUM(H2:H26)</f>
        <v>3809</v>
      </c>
      <c r="I43" s="16"/>
      <c r="J43" s="16"/>
      <c r="K43" s="21">
        <f>SUM(K2:K26)</f>
        <v>62199.850000000006</v>
      </c>
      <c r="L43" s="16"/>
      <c r="M43" s="16"/>
      <c r="W43" s="152">
        <v>42261</v>
      </c>
      <c r="X43" s="54">
        <v>15.26</v>
      </c>
      <c r="Y43" s="54">
        <v>15.6</v>
      </c>
      <c r="Z43" s="54">
        <v>15.12</v>
      </c>
      <c r="AA43" s="54">
        <v>15.57</v>
      </c>
      <c r="AB43" s="126">
        <v>4760800</v>
      </c>
      <c r="AC43" s="11">
        <v>15.57</v>
      </c>
      <c r="AD43" s="2">
        <f t="shared" si="2"/>
        <v>0.48000000000000043</v>
      </c>
      <c r="AE43" s="167">
        <f t="shared" si="3"/>
        <v>2.5016458196181812E-2</v>
      </c>
    </row>
    <row r="44" spans="1:31" x14ac:dyDescent="0.25">
      <c r="W44" s="152">
        <v>42258</v>
      </c>
      <c r="X44" s="54">
        <v>15.26</v>
      </c>
      <c r="Y44" s="54">
        <v>15.36</v>
      </c>
      <c r="Z44" s="54">
        <v>15.05</v>
      </c>
      <c r="AA44" s="54">
        <v>15.19</v>
      </c>
      <c r="AB44" s="126">
        <v>3650700</v>
      </c>
      <c r="AC44" s="11">
        <v>15.19</v>
      </c>
      <c r="AD44" s="2">
        <f t="shared" si="2"/>
        <v>0.30999999999999872</v>
      </c>
      <c r="AE44" s="167">
        <f t="shared" si="3"/>
        <v>-5.8900523560209139E-3</v>
      </c>
    </row>
    <row r="45" spans="1:31" x14ac:dyDescent="0.25">
      <c r="B45" s="253" t="s">
        <v>136</v>
      </c>
      <c r="C45" s="253" t="s">
        <v>235</v>
      </c>
      <c r="D45" s="254" t="s">
        <v>234</v>
      </c>
      <c r="E45" s="257" t="s">
        <v>236</v>
      </c>
      <c r="F45" s="257" t="s">
        <v>65</v>
      </c>
      <c r="G45" s="2"/>
      <c r="Q45" s="2"/>
      <c r="W45" s="152">
        <v>42257</v>
      </c>
      <c r="X45" s="54">
        <v>15.46</v>
      </c>
      <c r="Y45" s="54">
        <v>15.58</v>
      </c>
      <c r="Z45" s="54">
        <v>15.22</v>
      </c>
      <c r="AA45" s="54">
        <v>15.28</v>
      </c>
      <c r="AB45" s="126">
        <v>3522800</v>
      </c>
      <c r="AC45" s="11">
        <v>15.28</v>
      </c>
      <c r="AD45" s="2">
        <f t="shared" si="2"/>
        <v>0.35999999999999943</v>
      </c>
      <c r="AE45" s="167">
        <f t="shared" si="3"/>
        <v>-1.2919896640826933E-2</v>
      </c>
    </row>
    <row r="46" spans="1:31" ht="20.25" thickBot="1" x14ac:dyDescent="0.35">
      <c r="B46" s="255">
        <v>42304</v>
      </c>
      <c r="C46" s="12">
        <v>5530</v>
      </c>
      <c r="D46" s="53">
        <v>17.41</v>
      </c>
      <c r="E46" s="53">
        <v>14.61</v>
      </c>
      <c r="F46" s="53">
        <v>-15492.62000000001</v>
      </c>
      <c r="O46" s="322" t="s">
        <v>81</v>
      </c>
      <c r="P46" s="322"/>
      <c r="Q46" s="2"/>
      <c r="T46" s="127" t="s">
        <v>105</v>
      </c>
      <c r="U46" s="131"/>
      <c r="W46" s="152">
        <v>42256</v>
      </c>
      <c r="X46" s="54">
        <v>15.57</v>
      </c>
      <c r="Y46" s="54">
        <v>15.82</v>
      </c>
      <c r="Z46" s="54">
        <v>15.46</v>
      </c>
      <c r="AA46" s="54">
        <v>15.48</v>
      </c>
      <c r="AB46" s="126">
        <v>3903500</v>
      </c>
      <c r="AC46" s="11">
        <v>15.48</v>
      </c>
      <c r="AD46" s="2">
        <f t="shared" si="2"/>
        <v>0.35999999999999943</v>
      </c>
      <c r="AE46" s="167">
        <f t="shared" si="3"/>
        <v>0</v>
      </c>
    </row>
    <row r="47" spans="1:31" ht="15.75" thickTop="1" x14ac:dyDescent="0.25">
      <c r="B47" s="255">
        <v>42306</v>
      </c>
      <c r="C47" s="12">
        <v>5530</v>
      </c>
      <c r="D47" s="53">
        <v>17.41</v>
      </c>
      <c r="E47" s="53">
        <v>14.94</v>
      </c>
      <c r="F47" s="53">
        <v>-13667.72</v>
      </c>
      <c r="G47" t="s">
        <v>241</v>
      </c>
      <c r="O47" s="105">
        <v>1.1000000000000001</v>
      </c>
      <c r="P47" s="105">
        <f>O47*$Q$4</f>
        <v>16.225000000000001</v>
      </c>
      <c r="Q47" s="2"/>
      <c r="T47" s="130" t="s">
        <v>119</v>
      </c>
      <c r="U47" s="128">
        <v>14.7</v>
      </c>
      <c r="W47" s="152">
        <v>42255</v>
      </c>
      <c r="X47" s="54">
        <v>15.22</v>
      </c>
      <c r="Y47" s="54">
        <v>15.52</v>
      </c>
      <c r="Z47" s="54">
        <v>15.1</v>
      </c>
      <c r="AA47" s="54">
        <v>15.48</v>
      </c>
      <c r="AB47" s="126">
        <v>4954300</v>
      </c>
      <c r="AC47" s="11">
        <v>15.48</v>
      </c>
      <c r="AD47" s="2">
        <f t="shared" si="2"/>
        <v>0.41999999999999993</v>
      </c>
      <c r="AE47" s="167">
        <f t="shared" si="3"/>
        <v>2.5165562913907369E-2</v>
      </c>
    </row>
    <row r="48" spans="1:31" x14ac:dyDescent="0.25">
      <c r="B48" s="255">
        <v>42307</v>
      </c>
      <c r="C48" s="12">
        <v>5730</v>
      </c>
      <c r="D48" s="53">
        <v>17.329999999999998</v>
      </c>
      <c r="E48" s="53">
        <v>15.51</v>
      </c>
      <c r="F48" s="53">
        <v>-10408.570000000022</v>
      </c>
      <c r="O48" s="105">
        <v>1.0900000000000001</v>
      </c>
      <c r="P48" s="105">
        <f t="shared" ref="P48:P67" si="5">O48*$Q$4</f>
        <v>16.077500000000001</v>
      </c>
      <c r="Q48" s="2"/>
      <c r="T48" s="130" t="s">
        <v>120</v>
      </c>
      <c r="U48" s="128">
        <v>14.64</v>
      </c>
      <c r="W48" s="152">
        <v>42251</v>
      </c>
      <c r="X48" s="54">
        <v>15.24</v>
      </c>
      <c r="Y48" s="54">
        <v>15.43</v>
      </c>
      <c r="Z48" s="54">
        <v>15.01</v>
      </c>
      <c r="AA48" s="54">
        <v>15.1</v>
      </c>
      <c r="AB48" s="126">
        <v>3889000</v>
      </c>
      <c r="AC48" s="11">
        <v>15.1</v>
      </c>
      <c r="AD48" s="2">
        <f t="shared" si="2"/>
        <v>0.41999999999999993</v>
      </c>
      <c r="AE48" s="167">
        <f t="shared" si="3"/>
        <v>-2.1386908619572265E-2</v>
      </c>
    </row>
    <row r="49" spans="2:31" x14ac:dyDescent="0.25">
      <c r="B49" s="255">
        <v>42313</v>
      </c>
      <c r="C49" s="12">
        <v>6000</v>
      </c>
      <c r="D49" s="53">
        <v>17.22</v>
      </c>
      <c r="E49" s="53">
        <v>14.88</v>
      </c>
      <c r="F49" s="53">
        <v>-14064.37</v>
      </c>
      <c r="I49"/>
      <c r="O49" s="105">
        <v>1.08</v>
      </c>
      <c r="P49" s="105">
        <f t="shared" si="5"/>
        <v>15.930000000000001</v>
      </c>
      <c r="Q49" s="2"/>
      <c r="T49" s="130" t="s">
        <v>121</v>
      </c>
      <c r="U49" s="128" t="s">
        <v>284</v>
      </c>
      <c r="W49" s="152">
        <v>42250</v>
      </c>
      <c r="X49" s="54">
        <v>15.32</v>
      </c>
      <c r="Y49" s="54">
        <v>15.74</v>
      </c>
      <c r="Z49" s="54">
        <v>15.2</v>
      </c>
      <c r="AA49" s="54">
        <v>15.43</v>
      </c>
      <c r="AB49" s="126">
        <v>3853100</v>
      </c>
      <c r="AC49" s="11">
        <v>15.43</v>
      </c>
      <c r="AD49" s="2">
        <f t="shared" si="2"/>
        <v>0.54000000000000092</v>
      </c>
      <c r="AE49" s="167">
        <f t="shared" si="3"/>
        <v>8.4967320261437607E-3</v>
      </c>
    </row>
    <row r="50" spans="2:31" x14ac:dyDescent="0.25">
      <c r="B50" s="255">
        <v>42314</v>
      </c>
      <c r="C50" s="12">
        <v>7006</v>
      </c>
      <c r="D50" s="53">
        <v>16.829999999999998</v>
      </c>
      <c r="E50" s="53">
        <v>14.42</v>
      </c>
      <c r="F50" s="53">
        <v>-16883.650000000001</v>
      </c>
      <c r="O50" s="105">
        <v>1.07</v>
      </c>
      <c r="P50" s="105">
        <f t="shared" si="5"/>
        <v>15.782500000000001</v>
      </c>
      <c r="Q50" s="2"/>
      <c r="T50" s="130" t="s">
        <v>122</v>
      </c>
      <c r="U50" s="128" t="s">
        <v>285</v>
      </c>
      <c r="W50" s="152">
        <v>42249</v>
      </c>
      <c r="X50" s="54">
        <v>15.66</v>
      </c>
      <c r="Y50" s="54">
        <v>15.69</v>
      </c>
      <c r="Z50" s="54">
        <v>15.07</v>
      </c>
      <c r="AA50" s="54">
        <v>15.3</v>
      </c>
      <c r="AB50" s="126">
        <v>3721200</v>
      </c>
      <c r="AC50" s="11">
        <v>15.3</v>
      </c>
      <c r="AD50" s="2">
        <f t="shared" si="2"/>
        <v>0.61999999999999922</v>
      </c>
      <c r="AE50" s="167">
        <f t="shared" si="3"/>
        <v>-7.1382219338091968E-3</v>
      </c>
    </row>
    <row r="51" spans="2:31" x14ac:dyDescent="0.25">
      <c r="B51" s="12"/>
      <c r="C51" s="12"/>
      <c r="D51" s="53"/>
      <c r="E51" s="53"/>
      <c r="F51" s="53"/>
      <c r="O51" s="105">
        <v>1.06</v>
      </c>
      <c r="P51" s="105">
        <f t="shared" si="5"/>
        <v>15.635000000000002</v>
      </c>
      <c r="Q51" s="2"/>
      <c r="T51" s="130" t="s">
        <v>123</v>
      </c>
      <c r="U51" s="128">
        <v>21.75</v>
      </c>
      <c r="W51" s="152">
        <v>42248</v>
      </c>
      <c r="X51" s="54">
        <v>15.67</v>
      </c>
      <c r="Y51" s="54">
        <v>15.85</v>
      </c>
      <c r="Z51" s="54">
        <v>15.3</v>
      </c>
      <c r="AA51" s="54">
        <v>15.41</v>
      </c>
      <c r="AB51" s="126">
        <v>6971500</v>
      </c>
      <c r="AC51" s="11">
        <v>15.41</v>
      </c>
      <c r="AD51" s="2">
        <f t="shared" si="2"/>
        <v>0.54999999999999893</v>
      </c>
      <c r="AE51" s="167">
        <f t="shared" si="3"/>
        <v>-3.3249686323713834E-2</v>
      </c>
    </row>
    <row r="52" spans="2:31" x14ac:dyDescent="0.25">
      <c r="B52" s="12"/>
      <c r="C52" s="12"/>
      <c r="D52" s="53"/>
      <c r="E52" s="53"/>
      <c r="F52" s="53"/>
      <c r="O52" s="105">
        <v>1.05</v>
      </c>
      <c r="P52" s="105">
        <f t="shared" si="5"/>
        <v>15.487500000000001</v>
      </c>
      <c r="Q52" s="2"/>
      <c r="T52" s="130" t="s">
        <v>124</v>
      </c>
      <c r="U52" s="128">
        <v>1.09588</v>
      </c>
      <c r="W52" s="152">
        <v>42247</v>
      </c>
      <c r="X52" s="54">
        <v>16.09</v>
      </c>
      <c r="Y52" s="54">
        <v>16.16</v>
      </c>
      <c r="Z52" s="54">
        <v>15.8</v>
      </c>
      <c r="AA52" s="54">
        <v>15.94</v>
      </c>
      <c r="AB52" s="126">
        <v>4875600</v>
      </c>
      <c r="AC52" s="11">
        <v>15.94</v>
      </c>
      <c r="AD52" s="2">
        <f t="shared" si="2"/>
        <v>0.35999999999999943</v>
      </c>
      <c r="AE52" s="167">
        <f t="shared" si="3"/>
        <v>-1.6656384947563274E-2</v>
      </c>
    </row>
    <row r="53" spans="2:31" x14ac:dyDescent="0.25">
      <c r="B53" s="12"/>
      <c r="C53" s="12"/>
      <c r="D53" s="53"/>
      <c r="E53" s="53"/>
      <c r="F53" s="53"/>
      <c r="O53" s="105">
        <v>1.04</v>
      </c>
      <c r="P53" s="105">
        <f t="shared" si="5"/>
        <v>15.34</v>
      </c>
      <c r="Q53" s="2"/>
      <c r="T53" s="130" t="s">
        <v>125</v>
      </c>
      <c r="U53" s="128" t="s">
        <v>168</v>
      </c>
      <c r="W53" s="152">
        <v>42244</v>
      </c>
      <c r="X53" s="54">
        <v>15.87</v>
      </c>
      <c r="Y53" s="54">
        <v>16.47</v>
      </c>
      <c r="Z53" s="54">
        <v>15.83</v>
      </c>
      <c r="AA53" s="54">
        <v>16.21</v>
      </c>
      <c r="AB53" s="126">
        <v>6175300</v>
      </c>
      <c r="AC53" s="11">
        <v>16.21</v>
      </c>
      <c r="AD53" s="2">
        <f t="shared" si="2"/>
        <v>0.63999999999999879</v>
      </c>
      <c r="AE53" s="167">
        <f t="shared" si="3"/>
        <v>2.0138451856513528E-2</v>
      </c>
    </row>
    <row r="54" spans="2:31" x14ac:dyDescent="0.25">
      <c r="B54" s="12"/>
      <c r="C54" s="12"/>
      <c r="D54" s="53"/>
      <c r="E54" s="53"/>
      <c r="F54" s="53"/>
      <c r="O54" s="105">
        <v>1.03</v>
      </c>
      <c r="P54" s="105">
        <f t="shared" si="5"/>
        <v>15.192500000000001</v>
      </c>
      <c r="Q54" s="2"/>
      <c r="T54" s="130"/>
      <c r="U54" s="128"/>
      <c r="W54" s="152">
        <v>42243</v>
      </c>
      <c r="X54" s="54">
        <v>15.62</v>
      </c>
      <c r="Y54" s="54">
        <v>15.93</v>
      </c>
      <c r="Z54" s="54">
        <v>15.51</v>
      </c>
      <c r="AA54" s="54">
        <v>15.89</v>
      </c>
      <c r="AB54" s="126">
        <v>12038900</v>
      </c>
      <c r="AC54" s="11">
        <v>15.89</v>
      </c>
      <c r="AD54" s="2">
        <f t="shared" si="2"/>
        <v>0.41999999999999993</v>
      </c>
      <c r="AE54" s="167">
        <f t="shared" si="3"/>
        <v>2.9145077720207357E-2</v>
      </c>
    </row>
    <row r="55" spans="2:31" x14ac:dyDescent="0.25">
      <c r="B55" s="12"/>
      <c r="C55" s="12"/>
      <c r="D55" s="53"/>
      <c r="E55" s="53"/>
      <c r="F55" s="53"/>
      <c r="O55" s="105">
        <v>1.02</v>
      </c>
      <c r="P55" s="105">
        <f t="shared" si="5"/>
        <v>15.045</v>
      </c>
      <c r="T55" s="130" t="s">
        <v>126</v>
      </c>
      <c r="U55" s="128" t="s">
        <v>286</v>
      </c>
      <c r="W55" s="152">
        <v>42242</v>
      </c>
      <c r="X55" s="54">
        <v>15.41</v>
      </c>
      <c r="Y55" s="54">
        <v>15.55</v>
      </c>
      <c r="Z55" s="54">
        <v>14.93</v>
      </c>
      <c r="AA55" s="54">
        <v>15.44</v>
      </c>
      <c r="AB55" s="126">
        <v>9433300</v>
      </c>
      <c r="AC55" s="11">
        <v>15.44</v>
      </c>
      <c r="AD55" s="2">
        <f t="shared" si="2"/>
        <v>0.62000000000000099</v>
      </c>
      <c r="AE55" s="167">
        <f t="shared" si="3"/>
        <v>1.9815059445178251E-2</v>
      </c>
    </row>
    <row r="56" spans="2:31" x14ac:dyDescent="0.25">
      <c r="O56" s="105">
        <v>1.01</v>
      </c>
      <c r="P56" s="105">
        <f t="shared" si="5"/>
        <v>14.897500000000001</v>
      </c>
      <c r="T56" s="130" t="s">
        <v>127</v>
      </c>
      <c r="U56" s="128" t="s">
        <v>287</v>
      </c>
      <c r="W56" s="152">
        <v>42241</v>
      </c>
      <c r="X56" s="54">
        <v>16.3</v>
      </c>
      <c r="Y56" s="54">
        <v>16.37</v>
      </c>
      <c r="Z56" s="54">
        <v>15.14</v>
      </c>
      <c r="AA56" s="54">
        <v>15.14</v>
      </c>
      <c r="AB56" s="126">
        <v>6009700</v>
      </c>
      <c r="AC56" s="11">
        <v>15.14</v>
      </c>
      <c r="AD56" s="2">
        <f t="shared" si="2"/>
        <v>1.2300000000000004</v>
      </c>
      <c r="AE56" s="167">
        <f t="shared" si="3"/>
        <v>-4.5998739760554463E-2</v>
      </c>
    </row>
    <row r="57" spans="2:31" x14ac:dyDescent="0.25">
      <c r="O57" s="105">
        <v>1</v>
      </c>
      <c r="P57" s="105">
        <f t="shared" si="5"/>
        <v>14.75</v>
      </c>
      <c r="T57" s="130" t="s">
        <v>128</v>
      </c>
      <c r="U57" s="129">
        <v>3660012</v>
      </c>
      <c r="W57" s="152">
        <v>42240</v>
      </c>
      <c r="X57" s="54">
        <v>15.44</v>
      </c>
      <c r="Y57" s="54">
        <v>16.760000000000002</v>
      </c>
      <c r="Z57" s="54">
        <v>15</v>
      </c>
      <c r="AA57" s="54">
        <v>15.87</v>
      </c>
      <c r="AB57" s="126">
        <v>6552200</v>
      </c>
      <c r="AC57" s="11">
        <v>15.87</v>
      </c>
      <c r="AD57" s="2">
        <f t="shared" si="2"/>
        <v>1.7600000000000016</v>
      </c>
      <c r="AE57" s="167">
        <f t="shared" si="3"/>
        <v>-3.8181818181818206E-2</v>
      </c>
    </row>
    <row r="58" spans="2:31" x14ac:dyDescent="0.25">
      <c r="O58" s="105">
        <v>0.99</v>
      </c>
      <c r="P58" s="105">
        <f t="shared" si="5"/>
        <v>14.602499999999999</v>
      </c>
      <c r="T58" s="130" t="s">
        <v>132</v>
      </c>
      <c r="U58" s="129">
        <v>4856580</v>
      </c>
      <c r="W58" s="152">
        <v>42237</v>
      </c>
      <c r="X58" s="54">
        <v>16.73</v>
      </c>
      <c r="Y58" s="54">
        <v>16.850000000000001</v>
      </c>
      <c r="Z58" s="54">
        <v>16.350000000000001</v>
      </c>
      <c r="AA58" s="54">
        <v>16.5</v>
      </c>
      <c r="AB58" s="126">
        <v>4323600</v>
      </c>
      <c r="AC58" s="11">
        <v>16.5</v>
      </c>
      <c r="AD58" s="2">
        <f t="shared" si="2"/>
        <v>0.5</v>
      </c>
      <c r="AE58" s="167">
        <f t="shared" si="3"/>
        <v>-2.5398700531600649E-2</v>
      </c>
    </row>
    <row r="59" spans="2:31" x14ac:dyDescent="0.25">
      <c r="O59" s="105">
        <v>0.98</v>
      </c>
      <c r="P59" s="105">
        <f t="shared" si="5"/>
        <v>14.455</v>
      </c>
      <c r="T59" s="130" t="s">
        <v>129</v>
      </c>
      <c r="U59" s="128" t="s">
        <v>288</v>
      </c>
      <c r="W59" s="152">
        <v>42236</v>
      </c>
      <c r="X59" s="54">
        <v>17.239999999999998</v>
      </c>
      <c r="Y59" s="54">
        <v>17.420000000000002</v>
      </c>
      <c r="Z59" s="54">
        <v>16.920000000000002</v>
      </c>
      <c r="AA59" s="54">
        <v>16.93</v>
      </c>
      <c r="AB59" s="126">
        <v>4935900</v>
      </c>
      <c r="AC59" s="11">
        <v>16.93</v>
      </c>
      <c r="AD59" s="2">
        <f t="shared" si="2"/>
        <v>0.5</v>
      </c>
      <c r="AE59" s="167">
        <f t="shared" si="3"/>
        <v>-2.8686173264486525E-2</v>
      </c>
    </row>
    <row r="60" spans="2:31" x14ac:dyDescent="0.25">
      <c r="O60" s="105">
        <v>0.97</v>
      </c>
      <c r="P60" s="105">
        <f t="shared" si="5"/>
        <v>14.307499999999999</v>
      </c>
      <c r="T60" s="130" t="s">
        <v>133</v>
      </c>
      <c r="U60" s="128">
        <v>11.18</v>
      </c>
      <c r="W60" s="152">
        <v>42235</v>
      </c>
      <c r="X60" s="54">
        <v>17.420000000000002</v>
      </c>
      <c r="Y60" s="54">
        <v>17.7</v>
      </c>
      <c r="Z60" s="54">
        <v>17.27</v>
      </c>
      <c r="AA60" s="54">
        <v>17.43</v>
      </c>
      <c r="AB60" s="126">
        <v>3380000</v>
      </c>
      <c r="AC60" s="11">
        <v>17.43</v>
      </c>
      <c r="AD60" s="2">
        <f t="shared" si="2"/>
        <v>0.42999999999999972</v>
      </c>
      <c r="AE60" s="167">
        <f t="shared" si="3"/>
        <v>-4.5688178183895811E-3</v>
      </c>
    </row>
    <row r="61" spans="2:31" x14ac:dyDescent="0.25">
      <c r="O61" s="105">
        <v>0.96</v>
      </c>
      <c r="P61" s="105">
        <f t="shared" si="5"/>
        <v>14.16</v>
      </c>
      <c r="T61" s="130" t="s">
        <v>134</v>
      </c>
      <c r="U61" s="128">
        <v>1.32</v>
      </c>
      <c r="W61" s="152">
        <v>42234</v>
      </c>
      <c r="X61" s="54">
        <v>17.54</v>
      </c>
      <c r="Y61" s="54">
        <v>17.62</v>
      </c>
      <c r="Z61" s="54">
        <v>17.239999999999998</v>
      </c>
      <c r="AA61" s="54">
        <v>17.510000000000002</v>
      </c>
      <c r="AB61" s="126">
        <v>4677000</v>
      </c>
      <c r="AC61" s="11">
        <v>17.510000000000002</v>
      </c>
      <c r="AD61" s="2">
        <f t="shared" si="2"/>
        <v>0.38000000000000256</v>
      </c>
      <c r="AE61" s="167">
        <f t="shared" si="3"/>
        <v>-2.2792022792021971E-3</v>
      </c>
    </row>
    <row r="62" spans="2:31" x14ac:dyDescent="0.25">
      <c r="O62" s="105">
        <v>0.95</v>
      </c>
      <c r="P62" s="105">
        <f t="shared" si="5"/>
        <v>14.012499999999999</v>
      </c>
      <c r="T62" s="130" t="s">
        <v>130</v>
      </c>
      <c r="U62" s="128" t="s">
        <v>148</v>
      </c>
      <c r="W62" s="152">
        <v>42233</v>
      </c>
      <c r="X62" s="54">
        <v>17.399999999999999</v>
      </c>
      <c r="Y62" s="54">
        <v>17.690000000000001</v>
      </c>
      <c r="Z62" s="54">
        <v>17.39</v>
      </c>
      <c r="AA62" s="54">
        <v>17.55</v>
      </c>
      <c r="AB62" s="126">
        <v>3783900</v>
      </c>
      <c r="AC62" s="11">
        <v>17.55</v>
      </c>
      <c r="AD62" s="2">
        <f t="shared" si="2"/>
        <v>0.30000000000000071</v>
      </c>
      <c r="AE62" s="167">
        <f t="shared" si="3"/>
        <v>4.004576659038861E-3</v>
      </c>
    </row>
    <row r="63" spans="2:31" x14ac:dyDescent="0.25">
      <c r="O63" s="105">
        <v>0.94</v>
      </c>
      <c r="P63" s="105">
        <f t="shared" si="5"/>
        <v>13.864999999999998</v>
      </c>
      <c r="W63" s="152">
        <v>42230</v>
      </c>
      <c r="X63" s="54">
        <v>17.149999999999999</v>
      </c>
      <c r="Y63" s="54">
        <v>17.61</v>
      </c>
      <c r="Z63" s="54">
        <v>17.14</v>
      </c>
      <c r="AA63" s="54">
        <v>17.48</v>
      </c>
      <c r="AB63" s="126">
        <v>6089000</v>
      </c>
      <c r="AC63" s="11">
        <v>17.48</v>
      </c>
      <c r="AD63" s="2">
        <f t="shared" si="2"/>
        <v>0.46999999999999886</v>
      </c>
      <c r="AE63" s="167">
        <f t="shared" si="3"/>
        <v>2.7027027027026973E-2</v>
      </c>
    </row>
    <row r="64" spans="2:31" x14ac:dyDescent="0.25">
      <c r="O64" s="105">
        <v>0.93</v>
      </c>
      <c r="P64" s="105">
        <f t="shared" si="5"/>
        <v>13.717500000000001</v>
      </c>
      <c r="W64" s="152">
        <v>42229</v>
      </c>
      <c r="X64" s="54">
        <v>17.2</v>
      </c>
      <c r="Y64" s="54">
        <v>17.22</v>
      </c>
      <c r="Z64" s="54">
        <v>16.57</v>
      </c>
      <c r="AA64" s="54">
        <v>17.02</v>
      </c>
      <c r="AB64" s="126">
        <v>4268300</v>
      </c>
      <c r="AC64" s="11">
        <v>17.02</v>
      </c>
      <c r="AD64" s="2">
        <f t="shared" si="2"/>
        <v>0.64999999999999858</v>
      </c>
      <c r="AE64" s="167">
        <f t="shared" si="3"/>
        <v>-9.3131548311990997E-3</v>
      </c>
    </row>
    <row r="65" spans="15:31" x14ac:dyDescent="0.25">
      <c r="O65" s="105">
        <v>0.92</v>
      </c>
      <c r="P65" s="105">
        <f t="shared" si="5"/>
        <v>13.57</v>
      </c>
      <c r="W65" s="152">
        <v>42228</v>
      </c>
      <c r="X65" s="54">
        <v>16.579999999999998</v>
      </c>
      <c r="Y65" s="54">
        <v>17.27</v>
      </c>
      <c r="Z65" s="54">
        <v>16.399999999999999</v>
      </c>
      <c r="AA65" s="54">
        <v>17.18</v>
      </c>
      <c r="AB65" s="126">
        <v>6451500</v>
      </c>
      <c r="AC65" s="11">
        <v>17.18</v>
      </c>
      <c r="AD65" s="2">
        <f t="shared" si="2"/>
        <v>0.87000000000000099</v>
      </c>
      <c r="AE65" s="167">
        <f t="shared" si="3"/>
        <v>3.059388122375517E-2</v>
      </c>
    </row>
    <row r="66" spans="15:31" x14ac:dyDescent="0.25">
      <c r="O66" s="105">
        <v>0.91</v>
      </c>
      <c r="P66" s="105">
        <f t="shared" si="5"/>
        <v>13.422500000000001</v>
      </c>
      <c r="W66" s="152">
        <v>42227</v>
      </c>
      <c r="X66" s="54">
        <v>16.98</v>
      </c>
      <c r="Y66" s="54">
        <v>17.13</v>
      </c>
      <c r="Z66" s="54">
        <v>16.670000000000002</v>
      </c>
      <c r="AA66" s="54">
        <v>16.670000000000002</v>
      </c>
      <c r="AB66" s="126">
        <v>3924600</v>
      </c>
      <c r="AC66" s="11">
        <v>16.670000000000002</v>
      </c>
      <c r="AD66" s="2">
        <f t="shared" si="2"/>
        <v>0.4599999999999973</v>
      </c>
      <c r="AE66" s="167">
        <f t="shared" si="3"/>
        <v>-2.2287390029325449E-2</v>
      </c>
    </row>
    <row r="67" spans="15:31" x14ac:dyDescent="0.25">
      <c r="O67" s="105">
        <v>0.9</v>
      </c>
      <c r="P67" s="105">
        <f t="shared" si="5"/>
        <v>13.275</v>
      </c>
      <c r="W67" s="152">
        <v>42226</v>
      </c>
      <c r="X67" s="54">
        <v>17.04</v>
      </c>
      <c r="Y67" s="54">
        <v>17.149999999999999</v>
      </c>
      <c r="Z67" s="54">
        <v>16.88</v>
      </c>
      <c r="AA67" s="54">
        <v>17.05</v>
      </c>
      <c r="AB67" s="126">
        <v>4587800</v>
      </c>
      <c r="AC67" s="11">
        <v>17.05</v>
      </c>
      <c r="AD67" s="2">
        <f>Y67-Z67</f>
        <v>0.26999999999999957</v>
      </c>
      <c r="AE67" s="167" t="e">
        <f>AC67/AC68-1</f>
        <v>#DIV/0!</v>
      </c>
    </row>
    <row r="68" spans="15:31" x14ac:dyDescent="0.25">
      <c r="W68" s="152" t="s">
        <v>144</v>
      </c>
      <c r="X68" s="54"/>
      <c r="Y68" s="54"/>
      <c r="Z68" s="54"/>
      <c r="AA68" s="54"/>
      <c r="AB68" s="11"/>
      <c r="AC68" s="11"/>
      <c r="AD68" s="2">
        <f>Y68-Z68</f>
        <v>0</v>
      </c>
      <c r="AE68" s="167" t="e">
        <f>AC68/AC69-1</f>
        <v>#DIV/0!</v>
      </c>
    </row>
  </sheetData>
  <mergeCells count="1">
    <mergeCell ref="O46:P46"/>
  </mergeCells>
  <conditionalFormatting sqref="Q12">
    <cfRule type="expression" dxfId="87" priority="12">
      <formula>Q12&gt;0</formula>
    </cfRule>
    <cfRule type="expression" dxfId="86" priority="13">
      <formula>Q12&lt;0</formula>
    </cfRule>
  </conditionalFormatting>
  <conditionalFormatting sqref="O47:O67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{9299B53F-4A6E-4484-8560-CCEA6A4C0C32}</x14:id>
        </ext>
      </extLst>
    </cfRule>
  </conditionalFormatting>
  <conditionalFormatting sqref="AE1:AE1048576">
    <cfRule type="iconSet" priority="7">
      <iconSet iconSet="3Arrows">
        <cfvo type="percent" val="0"/>
        <cfvo type="num" val="0"/>
        <cfvo type="num" val="0"/>
      </iconSet>
    </cfRule>
  </conditionalFormatting>
  <conditionalFormatting sqref="F46:F52">
    <cfRule type="expression" dxfId="85" priority="5">
      <formula>F46&gt;0</formula>
    </cfRule>
    <cfRule type="expression" dxfId="84" priority="6">
      <formula>F46&lt;0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99B53F-4A6E-4484-8560-CCEA6A4C0C3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E70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5703125" bestFit="1" customWidth="1"/>
    <col min="6" max="6" width="9.85546875" bestFit="1" customWidth="1"/>
    <col min="7" max="7" width="9.5703125" bestFit="1" customWidth="1"/>
    <col min="9" max="10" width="9.140625" style="2"/>
    <col min="11" max="11" width="11.7109375" style="2" customWidth="1"/>
    <col min="17" max="17" width="9.5703125" bestFit="1" customWidth="1"/>
    <col min="18" max="18" width="16.42578125" customWidth="1"/>
    <col min="20" max="20" width="13.7109375" bestFit="1" customWidth="1"/>
    <col min="21" max="21" width="34.5703125" style="47" bestFit="1" customWidth="1"/>
    <col min="23" max="23" width="13.85546875" customWidth="1"/>
    <col min="24" max="27" width="6" bestFit="1" customWidth="1"/>
    <col min="28" max="28" width="11.140625" bestFit="1" customWidth="1"/>
    <col min="29" max="29" width="10.28515625" bestFit="1" customWidth="1"/>
    <col min="31" max="31" width="11.42578125" customWidth="1"/>
  </cols>
  <sheetData>
    <row r="1" spans="1:31" s="19" customFormat="1" x14ac:dyDescent="0.25">
      <c r="A1" s="18" t="s">
        <v>1</v>
      </c>
      <c r="B1" s="18" t="s">
        <v>2</v>
      </c>
      <c r="C1" s="18" t="s">
        <v>4</v>
      </c>
      <c r="D1" s="18" t="s">
        <v>5</v>
      </c>
      <c r="E1" s="18"/>
      <c r="F1" s="18" t="s">
        <v>60</v>
      </c>
      <c r="G1" s="18" t="s">
        <v>3</v>
      </c>
      <c r="H1" s="18" t="s">
        <v>6</v>
      </c>
      <c r="I1" s="58" t="s">
        <v>7</v>
      </c>
      <c r="J1" s="58" t="s">
        <v>111</v>
      </c>
      <c r="K1" s="58" t="s">
        <v>61</v>
      </c>
      <c r="L1" s="18" t="s">
        <v>37</v>
      </c>
      <c r="M1" s="18" t="s">
        <v>38</v>
      </c>
      <c r="U1" s="156"/>
      <c r="W1" s="161" t="s">
        <v>136</v>
      </c>
      <c r="X1" s="161" t="s">
        <v>137</v>
      </c>
      <c r="Y1" s="161" t="s">
        <v>138</v>
      </c>
      <c r="Z1" s="161" t="s">
        <v>139</v>
      </c>
      <c r="AA1" s="161" t="s">
        <v>140</v>
      </c>
      <c r="AB1" s="161" t="s">
        <v>141</v>
      </c>
      <c r="AC1" s="161" t="s">
        <v>142</v>
      </c>
      <c r="AD1" s="19" t="s">
        <v>165</v>
      </c>
      <c r="AE1" s="19" t="s">
        <v>167</v>
      </c>
    </row>
    <row r="2" spans="1:31" x14ac:dyDescent="0.25">
      <c r="A2" s="6" t="s">
        <v>34</v>
      </c>
      <c r="B2" s="96">
        <v>42166</v>
      </c>
      <c r="C2" s="7">
        <v>5</v>
      </c>
      <c r="D2" s="57">
        <v>26.04</v>
      </c>
      <c r="E2" s="57">
        <v>0</v>
      </c>
      <c r="F2" s="57">
        <f>C2*D2+E2</f>
        <v>130.19999999999999</v>
      </c>
      <c r="G2" s="96">
        <v>42186</v>
      </c>
      <c r="H2" s="7">
        <v>185</v>
      </c>
      <c r="I2" s="57">
        <v>19.75</v>
      </c>
      <c r="J2" s="57">
        <v>7.0000000000000007E-2</v>
      </c>
      <c r="K2" s="57">
        <f t="shared" ref="K2:K13" si="0">H2*I2-J2</f>
        <v>3653.68</v>
      </c>
      <c r="L2" t="s">
        <v>82</v>
      </c>
      <c r="O2" s="13" t="s">
        <v>57</v>
      </c>
      <c r="Q2">
        <f>C58-H58</f>
        <v>5060</v>
      </c>
      <c r="T2" s="19" t="s">
        <v>94</v>
      </c>
      <c r="U2" s="156"/>
      <c r="V2" s="19"/>
      <c r="W2" s="175">
        <v>42318</v>
      </c>
      <c r="X2" s="176">
        <v>15.74</v>
      </c>
      <c r="Y2" s="176">
        <v>15.85</v>
      </c>
      <c r="Z2" s="12">
        <v>15.42</v>
      </c>
      <c r="AA2" s="12">
        <v>15.55</v>
      </c>
      <c r="AB2" s="117">
        <v>24197300</v>
      </c>
      <c r="AC2" s="12">
        <v>15.55</v>
      </c>
      <c r="AD2">
        <f>Y2-Z2</f>
        <v>0.42999999999999972</v>
      </c>
      <c r="AE2" s="167">
        <f>AC2/AC3-1</f>
        <v>-1.8308080808080773E-2</v>
      </c>
    </row>
    <row r="3" spans="1:31" x14ac:dyDescent="0.25">
      <c r="A3" s="26" t="s">
        <v>74</v>
      </c>
      <c r="B3" s="96">
        <v>42167</v>
      </c>
      <c r="C3" s="7">
        <v>10</v>
      </c>
      <c r="D3" s="57">
        <v>25.1</v>
      </c>
      <c r="E3" s="57">
        <v>0</v>
      </c>
      <c r="F3" s="57">
        <f t="shared" ref="F3:F56" si="1">C3*D3+E3</f>
        <v>251</v>
      </c>
      <c r="G3" s="96">
        <v>42207</v>
      </c>
      <c r="H3" s="7">
        <v>20</v>
      </c>
      <c r="I3" s="57">
        <v>19.899999999999999</v>
      </c>
      <c r="J3" s="57">
        <v>0.01</v>
      </c>
      <c r="K3" s="57">
        <f t="shared" si="0"/>
        <v>397.99</v>
      </c>
      <c r="O3" s="13" t="s">
        <v>58</v>
      </c>
      <c r="Q3" s="2">
        <f>(F58-K58)/Q2</f>
        <v>16.872690316205539</v>
      </c>
      <c r="T3" t="s">
        <v>83</v>
      </c>
      <c r="W3" s="162">
        <v>42317</v>
      </c>
      <c r="X3" s="12">
        <v>16.36</v>
      </c>
      <c r="Y3" s="12">
        <v>16.45</v>
      </c>
      <c r="Z3" s="12">
        <v>15.8</v>
      </c>
      <c r="AA3" s="12">
        <v>15.84</v>
      </c>
      <c r="AB3" s="117">
        <v>23612500</v>
      </c>
      <c r="AC3" s="12">
        <v>15.84</v>
      </c>
      <c r="AD3">
        <f t="shared" ref="AD3:AD66" si="2">Y3-Z3</f>
        <v>0.64999999999999858</v>
      </c>
      <c r="AE3" s="167">
        <f t="shared" ref="AE3:AE66" si="3">AC3/AC4-1</f>
        <v>-3.7082066869300934E-2</v>
      </c>
    </row>
    <row r="4" spans="1:31" x14ac:dyDescent="0.25">
      <c r="B4" s="96">
        <v>42179</v>
      </c>
      <c r="C4" s="7">
        <v>15</v>
      </c>
      <c r="D4" s="57">
        <v>24.51</v>
      </c>
      <c r="E4" s="57">
        <v>0</v>
      </c>
      <c r="F4" s="57">
        <f t="shared" si="1"/>
        <v>367.65000000000003</v>
      </c>
      <c r="G4" s="96">
        <v>42207</v>
      </c>
      <c r="H4" s="7">
        <v>95</v>
      </c>
      <c r="I4" s="57">
        <v>20.02</v>
      </c>
      <c r="J4" s="57">
        <v>0.5</v>
      </c>
      <c r="K4" s="57">
        <f t="shared" si="0"/>
        <v>1901.3999999999999</v>
      </c>
      <c r="O4" s="13" t="s">
        <v>66</v>
      </c>
      <c r="Q4" s="70">
        <v>15.545</v>
      </c>
      <c r="T4" s="1">
        <v>42233</v>
      </c>
      <c r="U4" s="47" t="s">
        <v>161</v>
      </c>
      <c r="W4" s="162">
        <v>42314</v>
      </c>
      <c r="X4" s="12">
        <v>16.440000000000001</v>
      </c>
      <c r="Y4" s="12">
        <v>16.77</v>
      </c>
      <c r="Z4" s="12">
        <v>16.100000000000001</v>
      </c>
      <c r="AA4" s="12">
        <v>16.45</v>
      </c>
      <c r="AB4" s="117">
        <v>17988000</v>
      </c>
      <c r="AC4" s="12">
        <v>16.45</v>
      </c>
      <c r="AD4">
        <f t="shared" si="2"/>
        <v>0.66999999999999815</v>
      </c>
      <c r="AE4" s="167">
        <f t="shared" si="3"/>
        <v>-3.6341611144762309E-3</v>
      </c>
    </row>
    <row r="5" spans="1:31" x14ac:dyDescent="0.25">
      <c r="B5" s="96">
        <v>42180</v>
      </c>
      <c r="C5" s="7">
        <v>100</v>
      </c>
      <c r="D5" s="57">
        <v>23.92</v>
      </c>
      <c r="E5" s="57">
        <v>0</v>
      </c>
      <c r="F5" s="57">
        <f t="shared" si="1"/>
        <v>2392</v>
      </c>
      <c r="G5" s="96">
        <v>42216</v>
      </c>
      <c r="H5" s="7">
        <v>165</v>
      </c>
      <c r="I5" s="57">
        <v>19.899999999999999</v>
      </c>
      <c r="J5" s="57">
        <v>0.06</v>
      </c>
      <c r="K5" s="57">
        <f t="shared" si="0"/>
        <v>3283.4399999999996</v>
      </c>
      <c r="O5" s="13" t="s">
        <v>67</v>
      </c>
      <c r="Q5" s="3">
        <f>Q4*Q2</f>
        <v>78657.7</v>
      </c>
      <c r="W5" s="162">
        <v>42313</v>
      </c>
      <c r="X5" s="12">
        <v>17.52</v>
      </c>
      <c r="Y5" s="12">
        <v>17.72</v>
      </c>
      <c r="Z5" s="12">
        <v>16.36</v>
      </c>
      <c r="AA5" s="12">
        <v>16.510000000000002</v>
      </c>
      <c r="AB5" s="117">
        <v>26747800</v>
      </c>
      <c r="AC5" s="12">
        <v>16.510000000000002</v>
      </c>
      <c r="AD5">
        <f t="shared" si="2"/>
        <v>1.3599999999999994</v>
      </c>
      <c r="AE5" s="167">
        <f t="shared" si="3"/>
        <v>-5.3325688073394439E-2</v>
      </c>
    </row>
    <row r="6" spans="1:31" x14ac:dyDescent="0.25">
      <c r="B6" s="96">
        <v>42185</v>
      </c>
      <c r="C6" s="7">
        <v>50</v>
      </c>
      <c r="D6" s="57">
        <v>21.21</v>
      </c>
      <c r="E6" s="57">
        <v>0</v>
      </c>
      <c r="F6" s="57">
        <f t="shared" si="1"/>
        <v>1060.5</v>
      </c>
      <c r="G6" s="96">
        <v>42236</v>
      </c>
      <c r="H6" s="7">
        <v>630</v>
      </c>
      <c r="I6" s="57">
        <v>17.199682539682538</v>
      </c>
      <c r="J6" s="57">
        <v>0</v>
      </c>
      <c r="K6" s="57">
        <f t="shared" si="0"/>
        <v>10835.8</v>
      </c>
      <c r="O6" s="13" t="s">
        <v>64</v>
      </c>
      <c r="Q6" s="2">
        <f>Q3*Q2</f>
        <v>85375.813000000024</v>
      </c>
      <c r="W6" s="162">
        <v>42312</v>
      </c>
      <c r="X6" s="12">
        <v>18.05</v>
      </c>
      <c r="Y6" s="12">
        <v>18.05</v>
      </c>
      <c r="Z6" s="12">
        <v>17.100000000000001</v>
      </c>
      <c r="AA6" s="12">
        <v>17.440000000000001</v>
      </c>
      <c r="AB6" s="117">
        <v>19217100</v>
      </c>
      <c r="AC6" s="12">
        <v>17.440000000000001</v>
      </c>
      <c r="AD6">
        <f t="shared" si="2"/>
        <v>0.94999999999999929</v>
      </c>
      <c r="AE6" s="167">
        <f t="shared" si="3"/>
        <v>-2.2421524663677084E-2</v>
      </c>
    </row>
    <row r="7" spans="1:31" ht="15.75" x14ac:dyDescent="0.25">
      <c r="B7" s="96">
        <v>42186</v>
      </c>
      <c r="C7" s="7">
        <v>50</v>
      </c>
      <c r="D7" s="57">
        <v>20.5</v>
      </c>
      <c r="E7" s="57">
        <v>0</v>
      </c>
      <c r="F7" s="57">
        <f t="shared" si="1"/>
        <v>1025</v>
      </c>
      <c r="G7" s="96">
        <v>42257</v>
      </c>
      <c r="H7" s="7">
        <v>850</v>
      </c>
      <c r="I7" s="57">
        <v>17.18</v>
      </c>
      <c r="J7" s="57">
        <v>0.27</v>
      </c>
      <c r="K7" s="57">
        <f t="shared" si="0"/>
        <v>14602.73</v>
      </c>
      <c r="O7" s="13" t="s">
        <v>65</v>
      </c>
      <c r="Q7" s="2">
        <f>Q5-Q6</f>
        <v>-6718.1130000000267</v>
      </c>
      <c r="R7" s="251"/>
      <c r="W7" s="162">
        <v>42311</v>
      </c>
      <c r="X7" s="12">
        <v>17.100000000000001</v>
      </c>
      <c r="Y7" s="12">
        <v>17.989999999999998</v>
      </c>
      <c r="Z7" s="12">
        <v>17.09</v>
      </c>
      <c r="AA7" s="12">
        <v>17.84</v>
      </c>
      <c r="AB7" s="117">
        <v>21940600</v>
      </c>
      <c r="AC7" s="12">
        <v>17.84</v>
      </c>
      <c r="AD7">
        <f t="shared" si="2"/>
        <v>0.89999999999999858</v>
      </c>
      <c r="AE7" s="167">
        <f t="shared" si="3"/>
        <v>4.3885313048566355E-2</v>
      </c>
    </row>
    <row r="8" spans="1:31" x14ac:dyDescent="0.25">
      <c r="B8" s="96">
        <v>42186</v>
      </c>
      <c r="C8" s="7">
        <v>170</v>
      </c>
      <c r="D8" s="57">
        <v>19.600000000000001</v>
      </c>
      <c r="E8" s="57">
        <v>0</v>
      </c>
      <c r="F8" s="57">
        <f t="shared" si="1"/>
        <v>3332.0000000000005</v>
      </c>
      <c r="G8" s="96">
        <v>42283</v>
      </c>
      <c r="H8" s="7">
        <v>1580</v>
      </c>
      <c r="I8" s="57">
        <v>15.83</v>
      </c>
      <c r="J8" s="57">
        <v>0.46</v>
      </c>
      <c r="K8" s="57">
        <f t="shared" si="0"/>
        <v>25010.940000000002</v>
      </c>
      <c r="W8" s="162">
        <v>42310</v>
      </c>
      <c r="X8" s="12">
        <v>16.96</v>
      </c>
      <c r="Y8" s="12">
        <v>17.29</v>
      </c>
      <c r="Z8" s="12">
        <v>16.8</v>
      </c>
      <c r="AA8" s="12">
        <v>17.09</v>
      </c>
      <c r="AB8" s="117">
        <v>18711000</v>
      </c>
      <c r="AC8" s="12">
        <v>17.09</v>
      </c>
      <c r="AD8">
        <f t="shared" si="2"/>
        <v>0.48999999999999844</v>
      </c>
      <c r="AE8" s="167">
        <f t="shared" si="3"/>
        <v>3.2004830917874427E-2</v>
      </c>
    </row>
    <row r="9" spans="1:31" x14ac:dyDescent="0.25">
      <c r="B9" s="96">
        <v>42187</v>
      </c>
      <c r="C9" s="7">
        <v>1000</v>
      </c>
      <c r="D9" s="57">
        <v>19.2</v>
      </c>
      <c r="E9" s="57">
        <v>0</v>
      </c>
      <c r="F9" s="57">
        <f t="shared" si="1"/>
        <v>19200</v>
      </c>
      <c r="G9" s="202">
        <v>42285</v>
      </c>
      <c r="H9" s="7">
        <v>1440</v>
      </c>
      <c r="I9" s="57">
        <v>16.75</v>
      </c>
      <c r="J9" s="57">
        <v>0.44</v>
      </c>
      <c r="K9" s="57">
        <f t="shared" si="0"/>
        <v>24119.56</v>
      </c>
      <c r="W9" s="162">
        <v>42307</v>
      </c>
      <c r="X9" s="12">
        <v>16.38</v>
      </c>
      <c r="Y9" s="12">
        <v>16.62</v>
      </c>
      <c r="Z9" s="12">
        <v>16.2</v>
      </c>
      <c r="AA9" s="12">
        <v>16.559999999999999</v>
      </c>
      <c r="AB9" s="117">
        <v>19204000</v>
      </c>
      <c r="AC9" s="12">
        <v>16.559999999999999</v>
      </c>
      <c r="AD9">
        <f t="shared" si="2"/>
        <v>0.42000000000000171</v>
      </c>
      <c r="AE9" s="167">
        <f t="shared" si="3"/>
        <v>2.1591610117211557E-2</v>
      </c>
    </row>
    <row r="10" spans="1:31" x14ac:dyDescent="0.25">
      <c r="B10" s="96">
        <v>42199</v>
      </c>
      <c r="C10" s="7">
        <v>100</v>
      </c>
      <c r="D10" s="57">
        <v>17.25</v>
      </c>
      <c r="E10" s="57">
        <v>0</v>
      </c>
      <c r="F10" s="57">
        <f t="shared" si="1"/>
        <v>1725</v>
      </c>
      <c r="G10" s="202">
        <v>42291</v>
      </c>
      <c r="H10" s="7">
        <v>410</v>
      </c>
      <c r="I10" s="57">
        <v>18.989999999999998</v>
      </c>
      <c r="J10" s="57">
        <v>0.14000000000000001</v>
      </c>
      <c r="K10" s="57">
        <f t="shared" si="0"/>
        <v>7785.7599999999993</v>
      </c>
      <c r="L10" s="2"/>
      <c r="T10" s="13" t="s">
        <v>93</v>
      </c>
      <c r="W10" s="162">
        <v>42306</v>
      </c>
      <c r="X10" s="12">
        <v>16.690000000000001</v>
      </c>
      <c r="Y10" s="12">
        <v>16.739999999999998</v>
      </c>
      <c r="Z10" s="12">
        <v>16.190000000000001</v>
      </c>
      <c r="AA10" s="12">
        <v>16.21</v>
      </c>
      <c r="AB10" s="117">
        <v>16979000</v>
      </c>
      <c r="AC10" s="12">
        <v>16.21</v>
      </c>
      <c r="AD10">
        <f t="shared" si="2"/>
        <v>0.54999999999999716</v>
      </c>
      <c r="AE10" s="167">
        <f t="shared" si="3"/>
        <v>-4.1962174940898378E-2</v>
      </c>
    </row>
    <row r="11" spans="1:31" x14ac:dyDescent="0.25">
      <c r="B11" s="96">
        <v>42205</v>
      </c>
      <c r="C11" s="7">
        <v>20</v>
      </c>
      <c r="D11" s="57">
        <v>18.850000000000001</v>
      </c>
      <c r="E11" s="57">
        <v>0</v>
      </c>
      <c r="F11" s="57">
        <f t="shared" si="1"/>
        <v>377</v>
      </c>
      <c r="G11" s="1">
        <v>42296</v>
      </c>
      <c r="H11" s="7">
        <v>2470</v>
      </c>
      <c r="I11" s="57">
        <v>19.100000000000001</v>
      </c>
      <c r="J11" s="57">
        <v>0.87</v>
      </c>
      <c r="K11" s="57">
        <f t="shared" si="0"/>
        <v>47176.13</v>
      </c>
      <c r="T11" s="1">
        <v>42255</v>
      </c>
      <c r="U11" s="47" t="s">
        <v>112</v>
      </c>
      <c r="W11" s="162">
        <v>42305</v>
      </c>
      <c r="X11" s="12">
        <v>16.8</v>
      </c>
      <c r="Y11" s="12">
        <v>17.11</v>
      </c>
      <c r="Z11" s="12">
        <v>16.579999999999998</v>
      </c>
      <c r="AA11" s="12">
        <v>16.920000000000002</v>
      </c>
      <c r="AB11" s="117">
        <v>15115000</v>
      </c>
      <c r="AC11" s="12">
        <v>16.920000000000002</v>
      </c>
      <c r="AD11">
        <f t="shared" si="2"/>
        <v>0.53000000000000114</v>
      </c>
      <c r="AE11" s="167">
        <f t="shared" si="3"/>
        <v>1.4388489208633226E-2</v>
      </c>
    </row>
    <row r="12" spans="1:31" x14ac:dyDescent="0.25">
      <c r="A12" s="2"/>
      <c r="B12" s="96">
        <v>42208</v>
      </c>
      <c r="C12" s="7">
        <v>80</v>
      </c>
      <c r="D12" s="57">
        <v>18.95</v>
      </c>
      <c r="E12" s="57">
        <v>0</v>
      </c>
      <c r="F12" s="57">
        <f t="shared" si="1"/>
        <v>1516</v>
      </c>
      <c r="G12" s="1">
        <v>42310</v>
      </c>
      <c r="H12" s="7">
        <v>1100</v>
      </c>
      <c r="I12" s="57">
        <v>16.989999999999998</v>
      </c>
      <c r="J12" s="57">
        <v>7.29</v>
      </c>
      <c r="K12" s="57">
        <f t="shared" si="0"/>
        <v>18681.71</v>
      </c>
      <c r="W12" s="162">
        <v>42304</v>
      </c>
      <c r="X12" s="12">
        <v>16.52</v>
      </c>
      <c r="Y12" s="12">
        <v>16.8</v>
      </c>
      <c r="Z12" s="12">
        <v>16.52</v>
      </c>
      <c r="AA12" s="12">
        <v>16.68</v>
      </c>
      <c r="AB12" s="117">
        <v>14669600</v>
      </c>
      <c r="AC12" s="12">
        <v>16.68</v>
      </c>
      <c r="AD12">
        <f t="shared" si="2"/>
        <v>0.28000000000000114</v>
      </c>
      <c r="AE12" s="167">
        <f t="shared" si="3"/>
        <v>6.0313630880579616E-3</v>
      </c>
    </row>
    <row r="13" spans="1:31" x14ac:dyDescent="0.25">
      <c r="B13" s="96">
        <v>42212</v>
      </c>
      <c r="C13" s="7">
        <v>100</v>
      </c>
      <c r="D13" s="57">
        <v>17.95</v>
      </c>
      <c r="E13" s="57">
        <v>0</v>
      </c>
      <c r="F13" s="57">
        <f t="shared" si="1"/>
        <v>1795</v>
      </c>
      <c r="G13" s="323">
        <v>42314</v>
      </c>
      <c r="H13" s="7">
        <v>2200</v>
      </c>
      <c r="I13" s="57">
        <v>17.55</v>
      </c>
      <c r="J13" s="57">
        <v>0.77</v>
      </c>
      <c r="K13" s="57">
        <f t="shared" si="0"/>
        <v>38609.230000000003</v>
      </c>
      <c r="T13" s="1">
        <v>42263</v>
      </c>
      <c r="U13" s="47" t="s">
        <v>160</v>
      </c>
      <c r="W13" s="162">
        <v>42303</v>
      </c>
      <c r="X13" s="12">
        <v>17.16</v>
      </c>
      <c r="Y13" s="12">
        <v>17.25</v>
      </c>
      <c r="Z13" s="12">
        <v>16.5</v>
      </c>
      <c r="AA13" s="12">
        <v>16.579999999999998</v>
      </c>
      <c r="AB13" s="117">
        <v>14883300</v>
      </c>
      <c r="AC13" s="12">
        <v>16.579999999999998</v>
      </c>
      <c r="AD13">
        <f t="shared" si="2"/>
        <v>0.75</v>
      </c>
      <c r="AE13" s="167">
        <f t="shared" si="3"/>
        <v>-3.8283062645011579E-2</v>
      </c>
    </row>
    <row r="14" spans="1:31" x14ac:dyDescent="0.25">
      <c r="B14" s="96">
        <v>42221</v>
      </c>
      <c r="C14" s="7">
        <v>65</v>
      </c>
      <c r="D14" s="57">
        <v>19.100000000000001</v>
      </c>
      <c r="E14" s="57">
        <v>0</v>
      </c>
      <c r="F14" s="57">
        <f t="shared" si="1"/>
        <v>1241.5</v>
      </c>
      <c r="G14" s="323"/>
      <c r="H14" s="7">
        <v>190</v>
      </c>
      <c r="I14" s="57">
        <v>17.55</v>
      </c>
      <c r="J14" s="57">
        <v>0</v>
      </c>
      <c r="K14" s="57">
        <f t="shared" ref="K14:K15" si="4">H14*I14-J14</f>
        <v>3334.5</v>
      </c>
      <c r="W14" s="162">
        <v>42300</v>
      </c>
      <c r="X14" s="12">
        <v>16.899999999999999</v>
      </c>
      <c r="Y14" s="12">
        <v>17.32</v>
      </c>
      <c r="Z14" s="12">
        <v>16.809999999999999</v>
      </c>
      <c r="AA14" s="12">
        <v>17.239999999999998</v>
      </c>
      <c r="AB14" s="117">
        <v>22400300</v>
      </c>
      <c r="AC14" s="12">
        <v>17.239999999999998</v>
      </c>
      <c r="AD14">
        <f t="shared" si="2"/>
        <v>0.51000000000000156</v>
      </c>
      <c r="AE14" s="167">
        <f t="shared" si="3"/>
        <v>3.1100478468899517E-2</v>
      </c>
    </row>
    <row r="15" spans="1:31" x14ac:dyDescent="0.25">
      <c r="B15" s="96">
        <v>42221</v>
      </c>
      <c r="C15" s="7">
        <v>300</v>
      </c>
      <c r="D15" s="57">
        <v>18.600000000000001</v>
      </c>
      <c r="E15" s="57">
        <v>0</v>
      </c>
      <c r="F15" s="57">
        <f t="shared" si="1"/>
        <v>5580</v>
      </c>
      <c r="G15" s="1">
        <v>42320</v>
      </c>
      <c r="H15" s="7">
        <v>1000</v>
      </c>
      <c r="I15" s="57">
        <v>16.734999999999999</v>
      </c>
      <c r="J15" s="57">
        <v>0.31</v>
      </c>
      <c r="K15" s="57">
        <f t="shared" si="4"/>
        <v>16734.689999999999</v>
      </c>
      <c r="W15" s="162">
        <v>42299</v>
      </c>
      <c r="X15" s="12">
        <v>16.399999999999999</v>
      </c>
      <c r="Y15" s="12">
        <v>17.010000000000002</v>
      </c>
      <c r="Z15" s="12">
        <v>16.07</v>
      </c>
      <c r="AA15" s="12">
        <v>16.72</v>
      </c>
      <c r="AB15" s="117">
        <v>33942900</v>
      </c>
      <c r="AC15" s="12">
        <v>16.72</v>
      </c>
      <c r="AD15">
        <f t="shared" si="2"/>
        <v>0.94000000000000128</v>
      </c>
      <c r="AE15" s="167">
        <f t="shared" si="3"/>
        <v>1.7650639074862973E-2</v>
      </c>
    </row>
    <row r="16" spans="1:31" x14ac:dyDescent="0.25">
      <c r="B16" s="96">
        <v>42221</v>
      </c>
      <c r="C16" s="7">
        <v>200</v>
      </c>
      <c r="D16" s="57">
        <v>18.5</v>
      </c>
      <c r="E16" s="57">
        <v>0</v>
      </c>
      <c r="F16" s="57">
        <f t="shared" si="1"/>
        <v>3700</v>
      </c>
      <c r="O16" s="2"/>
      <c r="P16" s="2"/>
      <c r="Q16" s="2"/>
      <c r="T16" s="90">
        <v>42278</v>
      </c>
      <c r="U16" s="47" t="s">
        <v>176</v>
      </c>
      <c r="W16" s="162">
        <v>42298</v>
      </c>
      <c r="X16" s="12">
        <v>16.489999999999998</v>
      </c>
      <c r="Y16" s="12">
        <v>16.93</v>
      </c>
      <c r="Z16" s="12">
        <v>15.93</v>
      </c>
      <c r="AA16" s="12">
        <v>16.43</v>
      </c>
      <c r="AB16" s="117">
        <v>48737400</v>
      </c>
      <c r="AC16" s="12">
        <v>16.43</v>
      </c>
      <c r="AD16">
        <f t="shared" si="2"/>
        <v>1</v>
      </c>
      <c r="AE16" s="167">
        <f t="shared" si="3"/>
        <v>-3.8619075482738463E-2</v>
      </c>
    </row>
    <row r="17" spans="2:31" x14ac:dyDescent="0.25">
      <c r="B17" s="96">
        <v>42223</v>
      </c>
      <c r="C17" s="7">
        <v>50</v>
      </c>
      <c r="D17" s="57">
        <v>18.75</v>
      </c>
      <c r="E17" s="57">
        <v>0</v>
      </c>
      <c r="F17" s="57">
        <f t="shared" si="1"/>
        <v>937.5</v>
      </c>
      <c r="O17" s="2"/>
      <c r="P17" s="2"/>
      <c r="Q17" s="2"/>
      <c r="W17" s="162">
        <v>42297</v>
      </c>
      <c r="X17" s="12">
        <v>18.899999999999999</v>
      </c>
      <c r="Y17" s="12">
        <v>19.05</v>
      </c>
      <c r="Z17" s="12">
        <v>16.61</v>
      </c>
      <c r="AA17" s="12">
        <v>17.09</v>
      </c>
      <c r="AB17" s="117">
        <v>67447600</v>
      </c>
      <c r="AC17" s="12">
        <v>17.09</v>
      </c>
      <c r="AD17">
        <f t="shared" si="2"/>
        <v>2.4400000000000013</v>
      </c>
      <c r="AE17" s="167">
        <f t="shared" si="3"/>
        <v>-0.10803757828810023</v>
      </c>
    </row>
    <row r="18" spans="2:31" x14ac:dyDescent="0.25">
      <c r="B18" s="96">
        <v>42227</v>
      </c>
      <c r="C18" s="7">
        <v>50</v>
      </c>
      <c r="D18" s="57">
        <v>18.45</v>
      </c>
      <c r="E18" s="57">
        <v>0</v>
      </c>
      <c r="F18" s="57">
        <f t="shared" si="1"/>
        <v>922.5</v>
      </c>
      <c r="O18" s="2"/>
      <c r="P18" s="2"/>
      <c r="Q18" s="2"/>
      <c r="W18" s="162">
        <v>42296</v>
      </c>
      <c r="X18" s="12">
        <v>18.37</v>
      </c>
      <c r="Y18" s="12">
        <v>19.22</v>
      </c>
      <c r="Z18" s="12">
        <v>18.32</v>
      </c>
      <c r="AA18" s="12">
        <v>19.16</v>
      </c>
      <c r="AB18" s="117">
        <v>27543300</v>
      </c>
      <c r="AC18" s="12">
        <v>19.16</v>
      </c>
      <c r="AD18">
        <f t="shared" si="2"/>
        <v>0.89999999999999858</v>
      </c>
      <c r="AE18" s="167">
        <f t="shared" si="3"/>
        <v>3.5675675675675755E-2</v>
      </c>
    </row>
    <row r="19" spans="2:31" x14ac:dyDescent="0.25">
      <c r="B19" s="96">
        <v>42228</v>
      </c>
      <c r="C19" s="7">
        <v>100</v>
      </c>
      <c r="D19" s="57">
        <v>18.45</v>
      </c>
      <c r="E19" s="57">
        <v>0</v>
      </c>
      <c r="F19" s="57">
        <f t="shared" si="1"/>
        <v>1845</v>
      </c>
      <c r="O19" s="2"/>
      <c r="P19" s="2"/>
      <c r="Q19" s="2"/>
      <c r="W19" s="162">
        <v>42293</v>
      </c>
      <c r="X19" s="12">
        <v>18.739999999999998</v>
      </c>
      <c r="Y19" s="12">
        <v>18.829999999999998</v>
      </c>
      <c r="Z19" s="12">
        <v>18.23</v>
      </c>
      <c r="AA19" s="12">
        <v>18.5</v>
      </c>
      <c r="AB19" s="117">
        <v>15540400</v>
      </c>
      <c r="AC19" s="12">
        <v>18.5</v>
      </c>
      <c r="AD19">
        <f t="shared" si="2"/>
        <v>0.59999999999999787</v>
      </c>
      <c r="AE19" s="167">
        <f t="shared" si="3"/>
        <v>-8.5744908896034921E-3</v>
      </c>
    </row>
    <row r="20" spans="2:31" x14ac:dyDescent="0.25">
      <c r="B20" s="96">
        <v>42228</v>
      </c>
      <c r="C20" s="7">
        <v>200</v>
      </c>
      <c r="D20" s="57">
        <v>18.190000000000001</v>
      </c>
      <c r="E20" s="57">
        <v>0</v>
      </c>
      <c r="F20" s="57">
        <f t="shared" si="1"/>
        <v>3638.0000000000005</v>
      </c>
      <c r="O20" s="2"/>
      <c r="P20" s="2"/>
      <c r="Q20" s="2"/>
      <c r="W20" s="162">
        <v>42292</v>
      </c>
      <c r="X20" s="12">
        <v>18.87</v>
      </c>
      <c r="Y20" s="12">
        <v>19.149999999999999</v>
      </c>
      <c r="Z20" s="12">
        <v>18.5</v>
      </c>
      <c r="AA20" s="12">
        <v>18.66</v>
      </c>
      <c r="AB20" s="117">
        <v>20397700</v>
      </c>
      <c r="AC20" s="12">
        <v>18.66</v>
      </c>
      <c r="AD20">
        <f t="shared" si="2"/>
        <v>0.64999999999999858</v>
      </c>
      <c r="AE20" s="167">
        <f t="shared" si="3"/>
        <v>-8.5015940488841757E-3</v>
      </c>
    </row>
    <row r="21" spans="2:31" x14ac:dyDescent="0.25">
      <c r="B21" s="96">
        <v>42228</v>
      </c>
      <c r="C21" s="7">
        <v>200</v>
      </c>
      <c r="D21" s="57">
        <v>18.100000000000001</v>
      </c>
      <c r="E21" s="57">
        <v>0</v>
      </c>
      <c r="F21" s="57">
        <f t="shared" si="1"/>
        <v>3620.0000000000005</v>
      </c>
      <c r="O21" s="2"/>
      <c r="P21" s="2"/>
      <c r="Q21" s="2"/>
      <c r="W21" s="162">
        <v>42291</v>
      </c>
      <c r="X21" s="12">
        <v>18.77</v>
      </c>
      <c r="Y21" s="12">
        <v>19.3</v>
      </c>
      <c r="Z21" s="12">
        <v>18.52</v>
      </c>
      <c r="AA21" s="12">
        <v>18.82</v>
      </c>
      <c r="AB21" s="117">
        <v>34627900</v>
      </c>
      <c r="AC21" s="12">
        <v>18.82</v>
      </c>
      <c r="AD21">
        <f t="shared" si="2"/>
        <v>0.78000000000000114</v>
      </c>
      <c r="AE21" s="167">
        <f t="shared" si="3"/>
        <v>3.5203520352035333E-2</v>
      </c>
    </row>
    <row r="22" spans="2:31" x14ac:dyDescent="0.25">
      <c r="B22" s="96">
        <v>42229</v>
      </c>
      <c r="C22" s="7">
        <v>100</v>
      </c>
      <c r="D22" s="57">
        <v>18.329999999999998</v>
      </c>
      <c r="E22" s="57">
        <v>0</v>
      </c>
      <c r="F22" s="57">
        <f t="shared" si="1"/>
        <v>1832.9999999999998</v>
      </c>
      <c r="O22" s="2"/>
      <c r="P22" s="2"/>
      <c r="Q22" s="2"/>
      <c r="W22" s="162">
        <v>42290</v>
      </c>
      <c r="X22" s="12">
        <v>17.809999999999999</v>
      </c>
      <c r="Y22" s="12">
        <v>18.559999999999999</v>
      </c>
      <c r="Z22" s="12">
        <v>17.739999999999998</v>
      </c>
      <c r="AA22" s="12">
        <v>18.18</v>
      </c>
      <c r="AB22" s="117">
        <v>21778500</v>
      </c>
      <c r="AC22" s="12">
        <v>18.18</v>
      </c>
      <c r="AD22">
        <f t="shared" si="2"/>
        <v>0.82000000000000028</v>
      </c>
      <c r="AE22" s="167">
        <f t="shared" si="3"/>
        <v>8.3194675540765317E-3</v>
      </c>
    </row>
    <row r="23" spans="2:31" x14ac:dyDescent="0.25">
      <c r="B23" s="96">
        <v>42230</v>
      </c>
      <c r="C23" s="7">
        <v>100</v>
      </c>
      <c r="D23" s="57">
        <v>18</v>
      </c>
      <c r="E23" s="57">
        <v>0</v>
      </c>
      <c r="F23" s="57">
        <f t="shared" si="1"/>
        <v>1800</v>
      </c>
      <c r="O23" s="2"/>
      <c r="P23" s="2"/>
      <c r="Q23" s="2"/>
      <c r="W23" s="162">
        <v>42289</v>
      </c>
      <c r="X23" s="12">
        <v>18.54</v>
      </c>
      <c r="Y23" s="12">
        <v>18.63</v>
      </c>
      <c r="Z23" s="12">
        <v>17.72</v>
      </c>
      <c r="AA23" s="12">
        <v>18.03</v>
      </c>
      <c r="AB23" s="117">
        <v>22494700</v>
      </c>
      <c r="AC23" s="12">
        <v>18.03</v>
      </c>
      <c r="AD23">
        <f t="shared" si="2"/>
        <v>0.91000000000000014</v>
      </c>
      <c r="AE23" s="167">
        <f t="shared" si="3"/>
        <v>-7.1585903083699609E-3</v>
      </c>
    </row>
    <row r="24" spans="2:31" x14ac:dyDescent="0.25">
      <c r="B24" s="96">
        <v>42230</v>
      </c>
      <c r="C24" s="7">
        <v>200</v>
      </c>
      <c r="D24" s="57">
        <v>17.78</v>
      </c>
      <c r="E24" s="57">
        <v>0</v>
      </c>
      <c r="F24" s="57">
        <f t="shared" si="1"/>
        <v>3556</v>
      </c>
      <c r="O24" s="2"/>
      <c r="P24" s="2"/>
      <c r="Q24" s="2"/>
      <c r="W24" s="162">
        <v>42286</v>
      </c>
      <c r="X24" s="12">
        <v>18.63</v>
      </c>
      <c r="Y24" s="12">
        <v>18.850000000000001</v>
      </c>
      <c r="Z24" s="12">
        <v>17.899999999999999</v>
      </c>
      <c r="AA24" s="12">
        <v>18.16</v>
      </c>
      <c r="AB24" s="117">
        <v>23392500</v>
      </c>
      <c r="AC24" s="12">
        <v>18.16</v>
      </c>
      <c r="AD24">
        <f t="shared" si="2"/>
        <v>0.95000000000000284</v>
      </c>
      <c r="AE24" s="167">
        <f t="shared" si="3"/>
        <v>-2.9914529914529808E-2</v>
      </c>
    </row>
    <row r="25" spans="2:31" x14ac:dyDescent="0.25">
      <c r="B25" s="96">
        <v>42234</v>
      </c>
      <c r="C25" s="7">
        <v>100</v>
      </c>
      <c r="D25" s="57">
        <v>17.75</v>
      </c>
      <c r="E25" s="57">
        <v>0</v>
      </c>
      <c r="F25" s="57">
        <f t="shared" si="1"/>
        <v>1775</v>
      </c>
      <c r="O25" s="2"/>
      <c r="P25" s="2"/>
      <c r="Q25" s="2"/>
      <c r="W25" s="162">
        <v>42285</v>
      </c>
      <c r="X25" s="12">
        <v>18.59</v>
      </c>
      <c r="Y25" s="12">
        <v>19.100000000000001</v>
      </c>
      <c r="Z25" s="12">
        <v>18.45</v>
      </c>
      <c r="AA25" s="12">
        <v>18.72</v>
      </c>
      <c r="AB25" s="117">
        <v>33619600</v>
      </c>
      <c r="AC25" s="12">
        <v>18.72</v>
      </c>
      <c r="AD25">
        <f t="shared" si="2"/>
        <v>0.65000000000000213</v>
      </c>
      <c r="AE25" s="167">
        <f t="shared" si="3"/>
        <v>5.3705692803436289E-3</v>
      </c>
    </row>
    <row r="26" spans="2:31" x14ac:dyDescent="0.25">
      <c r="B26" s="96">
        <v>42235</v>
      </c>
      <c r="C26" s="7">
        <v>100</v>
      </c>
      <c r="D26" s="57">
        <v>17.350000000000001</v>
      </c>
      <c r="E26" s="57">
        <v>0</v>
      </c>
      <c r="F26" s="57">
        <f t="shared" si="1"/>
        <v>1735.0000000000002</v>
      </c>
      <c r="O26" s="2"/>
      <c r="P26" s="2"/>
      <c r="Q26" s="2"/>
      <c r="W26" s="162">
        <v>42284</v>
      </c>
      <c r="X26" s="12">
        <v>18.39</v>
      </c>
      <c r="Y26" s="12">
        <v>18.920000000000002</v>
      </c>
      <c r="Z26" s="12">
        <v>18.22</v>
      </c>
      <c r="AA26" s="12">
        <v>18.62</v>
      </c>
      <c r="AB26" s="117">
        <v>41913500</v>
      </c>
      <c r="AC26" s="12">
        <v>18.62</v>
      </c>
      <c r="AD26">
        <f t="shared" si="2"/>
        <v>0.70000000000000284</v>
      </c>
      <c r="AE26" s="167">
        <f t="shared" si="3"/>
        <v>2.1953896816685026E-2</v>
      </c>
    </row>
    <row r="27" spans="2:31" x14ac:dyDescent="0.25">
      <c r="B27" s="96">
        <v>42235</v>
      </c>
      <c r="C27" s="7">
        <v>100</v>
      </c>
      <c r="D27" s="57">
        <v>17.55</v>
      </c>
      <c r="E27" s="57">
        <v>0</v>
      </c>
      <c r="F27" s="57">
        <f t="shared" si="1"/>
        <v>1755</v>
      </c>
      <c r="O27" s="2"/>
      <c r="P27" s="2"/>
      <c r="Q27" s="2"/>
      <c r="W27" s="162">
        <v>42283</v>
      </c>
      <c r="X27" s="12">
        <v>17.63</v>
      </c>
      <c r="Y27" s="12">
        <v>18.3</v>
      </c>
      <c r="Z27" s="12">
        <v>17.34</v>
      </c>
      <c r="AA27" s="12">
        <v>18.22</v>
      </c>
      <c r="AB27" s="117">
        <v>52110000</v>
      </c>
      <c r="AC27" s="12">
        <v>18.22</v>
      </c>
      <c r="AD27">
        <f t="shared" si="2"/>
        <v>0.96000000000000085</v>
      </c>
      <c r="AE27" s="167">
        <f t="shared" si="3"/>
        <v>3.6994877632327672E-2</v>
      </c>
    </row>
    <row r="28" spans="2:31" x14ac:dyDescent="0.25">
      <c r="B28" s="96">
        <v>42235</v>
      </c>
      <c r="C28" s="7">
        <v>100</v>
      </c>
      <c r="D28" s="57">
        <v>17.170000000000002</v>
      </c>
      <c r="E28" s="57">
        <v>0</v>
      </c>
      <c r="F28" s="57">
        <f t="shared" si="1"/>
        <v>1717.0000000000002</v>
      </c>
      <c r="O28" s="2"/>
      <c r="P28" s="2"/>
      <c r="Q28" s="2"/>
      <c r="W28" s="162">
        <v>42282</v>
      </c>
      <c r="X28" s="12">
        <v>16.32</v>
      </c>
      <c r="Y28" s="12">
        <v>17.84</v>
      </c>
      <c r="Z28" s="12">
        <v>16.2</v>
      </c>
      <c r="AA28" s="12">
        <v>17.57</v>
      </c>
      <c r="AB28" s="117">
        <v>63718700</v>
      </c>
      <c r="AC28" s="12">
        <v>17.57</v>
      </c>
      <c r="AD28">
        <f t="shared" si="2"/>
        <v>1.6400000000000006</v>
      </c>
      <c r="AE28" s="167">
        <f t="shared" si="3"/>
        <v>0.10433689503456955</v>
      </c>
    </row>
    <row r="29" spans="2:31" x14ac:dyDescent="0.25">
      <c r="B29" s="96">
        <v>42235</v>
      </c>
      <c r="C29" s="7">
        <v>100</v>
      </c>
      <c r="D29" s="57">
        <v>17</v>
      </c>
      <c r="E29" s="57">
        <v>0</v>
      </c>
      <c r="F29" s="57">
        <f t="shared" si="1"/>
        <v>1700</v>
      </c>
      <c r="W29" s="162">
        <v>42279</v>
      </c>
      <c r="X29" s="12">
        <v>15.22</v>
      </c>
      <c r="Y29" s="12">
        <v>15.95</v>
      </c>
      <c r="Z29" s="12">
        <v>15.15</v>
      </c>
      <c r="AA29" s="12">
        <v>15.91</v>
      </c>
      <c r="AB29" s="117">
        <v>49688200</v>
      </c>
      <c r="AC29" s="12">
        <v>15.91</v>
      </c>
      <c r="AD29">
        <f t="shared" si="2"/>
        <v>0.79999999999999893</v>
      </c>
      <c r="AE29" s="167">
        <f t="shared" si="3"/>
        <v>7.7183480027081863E-2</v>
      </c>
    </row>
    <row r="30" spans="2:31" x14ac:dyDescent="0.25">
      <c r="B30" s="96">
        <v>42236</v>
      </c>
      <c r="C30" s="7">
        <v>100</v>
      </c>
      <c r="D30" s="57">
        <v>16.559999999999999</v>
      </c>
      <c r="E30" s="57">
        <v>0</v>
      </c>
      <c r="F30" s="57">
        <f t="shared" si="1"/>
        <v>1655.9999999999998</v>
      </c>
      <c r="W30" s="162">
        <v>42278</v>
      </c>
      <c r="X30" s="12">
        <v>14.99</v>
      </c>
      <c r="Y30" s="12">
        <v>15.04</v>
      </c>
      <c r="Z30" s="12">
        <v>14.5</v>
      </c>
      <c r="AA30" s="12">
        <v>14.77</v>
      </c>
      <c r="AB30" s="117">
        <v>37460500</v>
      </c>
      <c r="AC30" s="12">
        <v>14.77</v>
      </c>
      <c r="AD30">
        <f t="shared" si="2"/>
        <v>0.53999999999999915</v>
      </c>
      <c r="AE30" s="167">
        <f t="shared" si="3"/>
        <v>-1.4018691588785104E-2</v>
      </c>
    </row>
    <row r="31" spans="2:31" x14ac:dyDescent="0.25">
      <c r="B31" s="96">
        <v>42236</v>
      </c>
      <c r="C31" s="7">
        <v>200</v>
      </c>
      <c r="D31" s="57">
        <v>16.21</v>
      </c>
      <c r="E31" s="57">
        <v>0</v>
      </c>
      <c r="F31" s="57">
        <f t="shared" si="1"/>
        <v>3242</v>
      </c>
      <c r="W31" s="162">
        <v>42277</v>
      </c>
      <c r="X31" s="12">
        <v>14.73</v>
      </c>
      <c r="Y31" s="12">
        <v>15.33</v>
      </c>
      <c r="Z31" s="12">
        <v>14.7</v>
      </c>
      <c r="AA31" s="12">
        <v>14.98</v>
      </c>
      <c r="AB31" s="117">
        <v>28066300</v>
      </c>
      <c r="AC31" s="12">
        <v>14.98</v>
      </c>
      <c r="AD31">
        <f t="shared" si="2"/>
        <v>0.63000000000000078</v>
      </c>
      <c r="AE31" s="167">
        <f t="shared" si="3"/>
        <v>4.1724617524339314E-2</v>
      </c>
    </row>
    <row r="32" spans="2:31" x14ac:dyDescent="0.25">
      <c r="B32" s="96">
        <v>42236</v>
      </c>
      <c r="C32" s="7">
        <v>100</v>
      </c>
      <c r="D32" s="57">
        <v>16.399999999999999</v>
      </c>
      <c r="E32" s="57">
        <v>0</v>
      </c>
      <c r="F32" s="57">
        <f t="shared" si="1"/>
        <v>1639.9999999999998</v>
      </c>
      <c r="W32" s="162">
        <v>42276</v>
      </c>
      <c r="X32" s="12">
        <v>14.26</v>
      </c>
      <c r="Y32" s="12">
        <v>14.69</v>
      </c>
      <c r="Z32" s="12">
        <v>14.15</v>
      </c>
      <c r="AA32" s="12">
        <v>14.38</v>
      </c>
      <c r="AB32" s="117">
        <v>25529200</v>
      </c>
      <c r="AC32" s="12">
        <v>14.38</v>
      </c>
      <c r="AD32">
        <f t="shared" si="2"/>
        <v>0.53999999999999915</v>
      </c>
      <c r="AE32" s="167">
        <f t="shared" si="3"/>
        <v>2.2759601706970223E-2</v>
      </c>
    </row>
    <row r="33" spans="2:31" x14ac:dyDescent="0.25">
      <c r="B33" s="96">
        <v>42237</v>
      </c>
      <c r="C33" s="7">
        <v>200</v>
      </c>
      <c r="D33" s="57">
        <v>16.32</v>
      </c>
      <c r="E33" s="57">
        <v>0</v>
      </c>
      <c r="F33" s="57">
        <f t="shared" si="1"/>
        <v>3264</v>
      </c>
      <c r="W33" s="162">
        <v>42275</v>
      </c>
      <c r="X33" s="12">
        <v>14.67</v>
      </c>
      <c r="Y33" s="12">
        <v>14.73</v>
      </c>
      <c r="Z33" s="12">
        <v>13.92</v>
      </c>
      <c r="AA33" s="12">
        <v>14.06</v>
      </c>
      <c r="AB33" s="117">
        <v>30448600</v>
      </c>
      <c r="AC33" s="12">
        <v>14.06</v>
      </c>
      <c r="AD33">
        <f t="shared" si="2"/>
        <v>0.8100000000000005</v>
      </c>
      <c r="AE33" s="167">
        <f t="shared" si="3"/>
        <v>-5.7008718980549933E-2</v>
      </c>
    </row>
    <row r="34" spans="2:31" x14ac:dyDescent="0.25">
      <c r="B34" s="96">
        <v>42237</v>
      </c>
      <c r="C34" s="7">
        <v>100</v>
      </c>
      <c r="D34" s="57">
        <v>16.420000000000002</v>
      </c>
      <c r="E34" s="57">
        <v>0</v>
      </c>
      <c r="F34" s="57">
        <f t="shared" si="1"/>
        <v>1642.0000000000002</v>
      </c>
      <c r="W34" s="162">
        <v>42272</v>
      </c>
      <c r="X34" s="12">
        <v>15.34</v>
      </c>
      <c r="Y34" s="12">
        <v>15.59</v>
      </c>
      <c r="Z34" s="12">
        <v>14.65</v>
      </c>
      <c r="AA34" s="12">
        <v>14.91</v>
      </c>
      <c r="AB34" s="117">
        <v>28917300</v>
      </c>
      <c r="AC34" s="12">
        <v>14.91</v>
      </c>
      <c r="AD34">
        <f t="shared" si="2"/>
        <v>0.9399999999999995</v>
      </c>
      <c r="AE34" s="167">
        <f t="shared" si="3"/>
        <v>-2.8031290743155135E-2</v>
      </c>
    </row>
    <row r="35" spans="2:31" x14ac:dyDescent="0.25">
      <c r="B35" s="96">
        <v>42240</v>
      </c>
      <c r="C35" s="7">
        <v>200</v>
      </c>
      <c r="D35" s="57">
        <v>16.27</v>
      </c>
      <c r="E35" s="57">
        <v>0</v>
      </c>
      <c r="F35" s="57">
        <f t="shared" si="1"/>
        <v>3254</v>
      </c>
      <c r="W35" s="162">
        <v>42271</v>
      </c>
      <c r="X35" s="12">
        <v>14.8</v>
      </c>
      <c r="Y35" s="12">
        <v>15.52</v>
      </c>
      <c r="Z35" s="12">
        <v>14.6</v>
      </c>
      <c r="AA35" s="12">
        <v>15.34</v>
      </c>
      <c r="AB35" s="117">
        <v>32800800</v>
      </c>
      <c r="AC35" s="12">
        <v>15.34</v>
      </c>
      <c r="AD35">
        <f t="shared" si="2"/>
        <v>0.91999999999999993</v>
      </c>
      <c r="AE35" s="167">
        <f t="shared" si="3"/>
        <v>3.5786630654962792E-2</v>
      </c>
    </row>
    <row r="36" spans="2:31" x14ac:dyDescent="0.25">
      <c r="B36" s="96">
        <v>42240</v>
      </c>
      <c r="C36" s="7">
        <v>200</v>
      </c>
      <c r="D36" s="57">
        <v>16.2</v>
      </c>
      <c r="E36" s="57">
        <v>0</v>
      </c>
      <c r="F36" s="57">
        <f t="shared" si="1"/>
        <v>3240</v>
      </c>
      <c r="W36" s="162">
        <v>42270</v>
      </c>
      <c r="X36" s="12">
        <v>15.43</v>
      </c>
      <c r="Y36" s="12">
        <v>15.43</v>
      </c>
      <c r="Z36" s="12">
        <v>14.8</v>
      </c>
      <c r="AA36" s="12">
        <v>14.81</v>
      </c>
      <c r="AB36" s="117">
        <v>22567900</v>
      </c>
      <c r="AC36" s="12">
        <v>14.81</v>
      </c>
      <c r="AD36">
        <f t="shared" si="2"/>
        <v>0.62999999999999901</v>
      </c>
      <c r="AE36" s="167">
        <f t="shared" si="3"/>
        <v>-3.8935756002595689E-2</v>
      </c>
    </row>
    <row r="37" spans="2:31" x14ac:dyDescent="0.25">
      <c r="B37" s="96">
        <v>42240</v>
      </c>
      <c r="C37" s="7">
        <v>100</v>
      </c>
      <c r="D37" s="57">
        <v>16.100000000000001</v>
      </c>
      <c r="E37" s="57">
        <v>0</v>
      </c>
      <c r="F37" s="57">
        <f t="shared" si="1"/>
        <v>1610.0000000000002</v>
      </c>
      <c r="W37" s="162">
        <v>42269</v>
      </c>
      <c r="X37" s="12">
        <v>15.35</v>
      </c>
      <c r="Y37" s="12">
        <v>15.82</v>
      </c>
      <c r="Z37" s="12">
        <v>15.17</v>
      </c>
      <c r="AA37" s="12">
        <v>15.41</v>
      </c>
      <c r="AB37" s="117">
        <v>22763900</v>
      </c>
      <c r="AC37" s="12">
        <v>15.41</v>
      </c>
      <c r="AD37">
        <f t="shared" si="2"/>
        <v>0.65000000000000036</v>
      </c>
      <c r="AE37" s="167">
        <f t="shared" si="3"/>
        <v>-2.1587301587301599E-2</v>
      </c>
    </row>
    <row r="38" spans="2:31" x14ac:dyDescent="0.25">
      <c r="B38" s="96">
        <v>42269</v>
      </c>
      <c r="C38" s="7">
        <v>800</v>
      </c>
      <c r="D38" s="57">
        <v>16.399999999999999</v>
      </c>
      <c r="E38" s="57">
        <v>0</v>
      </c>
      <c r="F38" s="57">
        <f t="shared" si="1"/>
        <v>13119.999999999998</v>
      </c>
      <c r="W38" s="162">
        <v>42268</v>
      </c>
      <c r="X38" s="12">
        <v>15.62</v>
      </c>
      <c r="Y38" s="12">
        <v>15.98</v>
      </c>
      <c r="Z38" s="12">
        <v>15.46</v>
      </c>
      <c r="AA38" s="12">
        <v>15.75</v>
      </c>
      <c r="AB38" s="117">
        <v>19024500</v>
      </c>
      <c r="AC38" s="12">
        <v>15.75</v>
      </c>
      <c r="AD38">
        <f t="shared" si="2"/>
        <v>0.51999999999999957</v>
      </c>
      <c r="AE38" s="167">
        <f t="shared" si="3"/>
        <v>1.6129032258064502E-2</v>
      </c>
    </row>
    <row r="39" spans="2:31" x14ac:dyDescent="0.25">
      <c r="B39" s="96">
        <v>42270</v>
      </c>
      <c r="C39" s="7">
        <v>500</v>
      </c>
      <c r="D39" s="57">
        <v>15.8</v>
      </c>
      <c r="E39" s="57">
        <v>0</v>
      </c>
      <c r="F39" s="57">
        <f t="shared" si="1"/>
        <v>7900</v>
      </c>
      <c r="W39" s="162">
        <v>42265</v>
      </c>
      <c r="X39" s="12">
        <v>16.079999999999998</v>
      </c>
      <c r="Y39" s="12">
        <v>16.190000000000001</v>
      </c>
      <c r="Z39" s="12">
        <v>15.36</v>
      </c>
      <c r="AA39" s="12">
        <v>15.5</v>
      </c>
      <c r="AB39" s="117">
        <v>36698200</v>
      </c>
      <c r="AC39" s="12">
        <v>15.5</v>
      </c>
      <c r="AD39">
        <f t="shared" si="2"/>
        <v>0.83000000000000185</v>
      </c>
      <c r="AE39" s="167">
        <f t="shared" si="3"/>
        <v>-5.5453991468616737E-2</v>
      </c>
    </row>
    <row r="40" spans="2:31" x14ac:dyDescent="0.25">
      <c r="B40" s="96">
        <v>42270</v>
      </c>
      <c r="C40" s="7">
        <v>1000</v>
      </c>
      <c r="D40" s="57">
        <v>15.6</v>
      </c>
      <c r="E40" s="57">
        <v>0</v>
      </c>
      <c r="F40" s="57">
        <f t="shared" si="1"/>
        <v>15600</v>
      </c>
      <c r="W40" s="162">
        <v>42264</v>
      </c>
      <c r="X40" s="12">
        <v>16.68</v>
      </c>
      <c r="Y40" s="12">
        <v>16.809999999999999</v>
      </c>
      <c r="Z40" s="12">
        <v>16.309999999999999</v>
      </c>
      <c r="AA40" s="12">
        <v>16.41</v>
      </c>
      <c r="AB40" s="117">
        <v>22827600</v>
      </c>
      <c r="AC40" s="12">
        <v>16.41</v>
      </c>
      <c r="AD40">
        <f t="shared" si="2"/>
        <v>0.5</v>
      </c>
      <c r="AE40" s="167">
        <f t="shared" si="3"/>
        <v>-1.6187050359712241E-2</v>
      </c>
    </row>
    <row r="41" spans="2:31" x14ac:dyDescent="0.25">
      <c r="B41" s="96">
        <v>42270</v>
      </c>
      <c r="C41" s="7">
        <v>180</v>
      </c>
      <c r="D41" s="57">
        <v>15.4</v>
      </c>
      <c r="E41" s="57">
        <v>0</v>
      </c>
      <c r="F41" s="57">
        <f t="shared" si="1"/>
        <v>2772</v>
      </c>
      <c r="W41" s="162">
        <v>42263</v>
      </c>
      <c r="X41" s="12">
        <v>16.46</v>
      </c>
      <c r="Y41" s="12">
        <v>16.7</v>
      </c>
      <c r="Z41" s="12">
        <v>16.309999999999999</v>
      </c>
      <c r="AA41" s="12">
        <v>16.68</v>
      </c>
      <c r="AB41" s="117">
        <v>22363200</v>
      </c>
      <c r="AC41" s="12">
        <v>16.68</v>
      </c>
      <c r="AD41">
        <f t="shared" si="2"/>
        <v>0.39000000000000057</v>
      </c>
      <c r="AE41" s="167">
        <f t="shared" si="3"/>
        <v>9.6852300242131761E-3</v>
      </c>
    </row>
    <row r="42" spans="2:31" x14ac:dyDescent="0.25">
      <c r="B42" s="96">
        <v>42275</v>
      </c>
      <c r="C42" s="7">
        <v>200</v>
      </c>
      <c r="D42" s="57">
        <v>15</v>
      </c>
      <c r="E42" s="57">
        <v>0</v>
      </c>
      <c r="F42" s="57">
        <f t="shared" si="1"/>
        <v>3000</v>
      </c>
      <c r="W42" s="162">
        <v>42262</v>
      </c>
      <c r="X42" s="12">
        <v>16.86</v>
      </c>
      <c r="Y42" s="12">
        <v>16.86</v>
      </c>
      <c r="Z42" s="12">
        <v>16.46</v>
      </c>
      <c r="AA42" s="12">
        <v>16.52</v>
      </c>
      <c r="AB42" s="117">
        <v>21319400</v>
      </c>
      <c r="AC42" s="12">
        <v>16.52</v>
      </c>
      <c r="AD42">
        <f t="shared" si="2"/>
        <v>0.39999999999999858</v>
      </c>
      <c r="AE42" s="167">
        <f t="shared" si="3"/>
        <v>-1.0778443113772407E-2</v>
      </c>
    </row>
    <row r="43" spans="2:31" x14ac:dyDescent="0.25">
      <c r="B43" s="96">
        <v>42277</v>
      </c>
      <c r="C43" s="7">
        <v>200</v>
      </c>
      <c r="D43" s="57">
        <v>14.75</v>
      </c>
      <c r="E43" s="57">
        <v>0</v>
      </c>
      <c r="F43" s="57">
        <f t="shared" si="1"/>
        <v>2950</v>
      </c>
      <c r="W43" s="162">
        <v>42261</v>
      </c>
      <c r="X43" s="12">
        <v>16.899999999999999</v>
      </c>
      <c r="Y43" s="12">
        <v>16.920000000000002</v>
      </c>
      <c r="Z43" s="12">
        <v>16.36</v>
      </c>
      <c r="AA43" s="12">
        <v>16.7</v>
      </c>
      <c r="AB43" s="117">
        <v>15178700</v>
      </c>
      <c r="AC43" s="12">
        <v>16.7</v>
      </c>
      <c r="AD43">
        <f t="shared" si="2"/>
        <v>0.56000000000000227</v>
      </c>
      <c r="AE43" s="167">
        <f t="shared" si="3"/>
        <v>-5.9523809523810423E-3</v>
      </c>
    </row>
    <row r="44" spans="2:31" ht="20.25" thickBot="1" x14ac:dyDescent="0.35">
      <c r="B44" s="96">
        <v>42291</v>
      </c>
      <c r="C44" s="7">
        <v>400</v>
      </c>
      <c r="D44" s="57">
        <v>18.7</v>
      </c>
      <c r="E44" s="57">
        <v>0</v>
      </c>
      <c r="F44" s="57">
        <f t="shared" si="1"/>
        <v>7480</v>
      </c>
      <c r="G44" s="2"/>
      <c r="O44" s="322" t="s">
        <v>81</v>
      </c>
      <c r="P44" s="322"/>
      <c r="T44" s="113" t="s">
        <v>135</v>
      </c>
      <c r="W44" s="162">
        <v>42258</v>
      </c>
      <c r="X44" s="12">
        <v>17.02</v>
      </c>
      <c r="Y44" s="12">
        <v>17.170000000000002</v>
      </c>
      <c r="Z44" s="12">
        <v>16.71</v>
      </c>
      <c r="AA44" s="12">
        <v>16.8</v>
      </c>
      <c r="AB44" s="117">
        <v>22107600</v>
      </c>
      <c r="AC44" s="12">
        <v>16.8</v>
      </c>
      <c r="AD44">
        <f t="shared" si="2"/>
        <v>0.46000000000000085</v>
      </c>
      <c r="AE44" s="167">
        <f t="shared" si="3"/>
        <v>-2.3255813953488302E-2</v>
      </c>
    </row>
    <row r="45" spans="2:31" ht="15.75" thickTop="1" x14ac:dyDescent="0.25">
      <c r="B45" s="1">
        <v>42297</v>
      </c>
      <c r="C45" s="4">
        <v>2000</v>
      </c>
      <c r="D45" s="3">
        <v>18.649999999999999</v>
      </c>
      <c r="E45" s="3">
        <v>0</v>
      </c>
      <c r="F45" s="3">
        <f t="shared" si="1"/>
        <v>37300</v>
      </c>
      <c r="O45" s="105">
        <v>1.1000000000000001</v>
      </c>
      <c r="P45" s="105">
        <f>O45*$Q$4</f>
        <v>17.099500000000003</v>
      </c>
      <c r="T45" s="157" t="s">
        <v>119</v>
      </c>
      <c r="U45" s="158">
        <v>15.84</v>
      </c>
      <c r="W45" s="162">
        <v>42257</v>
      </c>
      <c r="X45" s="12">
        <v>16.809999999999999</v>
      </c>
      <c r="Y45" s="12">
        <v>17.420000000000002</v>
      </c>
      <c r="Z45" s="12">
        <v>16.71</v>
      </c>
      <c r="AA45" s="12">
        <v>17.2</v>
      </c>
      <c r="AB45" s="117">
        <v>20814300</v>
      </c>
      <c r="AC45" s="12">
        <v>17.2</v>
      </c>
      <c r="AD45">
        <f t="shared" si="2"/>
        <v>0.71000000000000085</v>
      </c>
      <c r="AE45" s="167">
        <f t="shared" si="3"/>
        <v>1.4150943396226356E-2</v>
      </c>
    </row>
    <row r="46" spans="2:31" x14ac:dyDescent="0.25">
      <c r="B46" s="1">
        <v>42300</v>
      </c>
      <c r="C46" s="7">
        <v>1000</v>
      </c>
      <c r="D46" s="57">
        <v>17.7</v>
      </c>
      <c r="E46" s="57">
        <v>0</v>
      </c>
      <c r="F46" s="57">
        <f t="shared" si="1"/>
        <v>17700</v>
      </c>
      <c r="O46" s="105">
        <v>1.0900000000000001</v>
      </c>
      <c r="P46" s="105">
        <f t="shared" ref="P46:P65" si="5">O46*$Q$4</f>
        <v>16.944050000000001</v>
      </c>
      <c r="T46" s="115" t="s">
        <v>120</v>
      </c>
      <c r="U46" s="159">
        <v>15.74</v>
      </c>
      <c r="W46" s="162">
        <v>42256</v>
      </c>
      <c r="X46" s="12">
        <v>17.899999999999999</v>
      </c>
      <c r="Y46" s="12">
        <v>17.97</v>
      </c>
      <c r="Z46" s="12">
        <v>16.84</v>
      </c>
      <c r="AA46" s="12">
        <v>16.96</v>
      </c>
      <c r="AB46" s="117">
        <v>32951100</v>
      </c>
      <c r="AC46" s="12">
        <v>16.96</v>
      </c>
      <c r="AD46">
        <f t="shared" si="2"/>
        <v>1.129999999999999</v>
      </c>
      <c r="AE46" s="167">
        <f t="shared" si="3"/>
        <v>-3.251568739304056E-2</v>
      </c>
    </row>
    <row r="47" spans="2:31" x14ac:dyDescent="0.25">
      <c r="B47" s="1">
        <v>42300</v>
      </c>
      <c r="C47" s="7">
        <v>700</v>
      </c>
      <c r="D47" s="57">
        <v>17.22</v>
      </c>
      <c r="E47" s="57">
        <v>0</v>
      </c>
      <c r="F47" s="57">
        <f t="shared" si="1"/>
        <v>12054</v>
      </c>
      <c r="O47" s="105">
        <v>1.08</v>
      </c>
      <c r="P47" s="105">
        <f t="shared" si="5"/>
        <v>16.788600000000002</v>
      </c>
      <c r="T47" s="115" t="s">
        <v>121</v>
      </c>
      <c r="U47" s="159" t="s">
        <v>289</v>
      </c>
      <c r="W47" s="162">
        <v>42255</v>
      </c>
      <c r="X47" s="12">
        <v>17.55</v>
      </c>
      <c r="Y47" s="12">
        <v>17.75</v>
      </c>
      <c r="Z47" s="12">
        <v>17.05</v>
      </c>
      <c r="AA47" s="12">
        <v>17.53</v>
      </c>
      <c r="AB47" s="117">
        <v>26817000</v>
      </c>
      <c r="AC47" s="12">
        <v>17.53</v>
      </c>
      <c r="AD47">
        <f t="shared" si="2"/>
        <v>0.69999999999999929</v>
      </c>
      <c r="AE47" s="167">
        <f t="shared" si="3"/>
        <v>4.221165279429262E-2</v>
      </c>
    </row>
    <row r="48" spans="2:31" x14ac:dyDescent="0.25">
      <c r="B48" s="1">
        <v>42300</v>
      </c>
      <c r="C48" s="7">
        <v>1000</v>
      </c>
      <c r="D48" s="57">
        <v>16.999500000000001</v>
      </c>
      <c r="E48" s="57">
        <v>0</v>
      </c>
      <c r="F48" s="57">
        <f t="shared" si="1"/>
        <v>16999.5</v>
      </c>
      <c r="O48" s="105">
        <v>1.07</v>
      </c>
      <c r="P48" s="105">
        <f t="shared" si="5"/>
        <v>16.633150000000001</v>
      </c>
      <c r="T48" s="115" t="s">
        <v>122</v>
      </c>
      <c r="U48" s="159" t="s">
        <v>290</v>
      </c>
      <c r="W48" s="162">
        <v>42251</v>
      </c>
      <c r="X48" s="12">
        <v>16.3</v>
      </c>
      <c r="Y48" s="12">
        <v>17.3</v>
      </c>
      <c r="Z48" s="12">
        <v>16.260000000000002</v>
      </c>
      <c r="AA48" s="12">
        <v>16.82</v>
      </c>
      <c r="AB48" s="117">
        <v>32420800</v>
      </c>
      <c r="AC48" s="12">
        <v>16.82</v>
      </c>
      <c r="AD48">
        <f t="shared" si="2"/>
        <v>1.0399999999999991</v>
      </c>
      <c r="AE48" s="167">
        <f t="shared" si="3"/>
        <v>1.3863773357444265E-2</v>
      </c>
    </row>
    <row r="49" spans="1:31" x14ac:dyDescent="0.25">
      <c r="B49" s="1">
        <v>42310</v>
      </c>
      <c r="C49" s="4">
        <v>900</v>
      </c>
      <c r="D49" s="3">
        <v>16.89667</v>
      </c>
      <c r="E49" s="3">
        <v>6.95</v>
      </c>
      <c r="F49" s="3">
        <f t="shared" si="1"/>
        <v>15213.953000000001</v>
      </c>
      <c r="O49" s="105">
        <v>1.06</v>
      </c>
      <c r="P49" s="105">
        <f t="shared" si="5"/>
        <v>16.477700000000002</v>
      </c>
      <c r="T49" s="115" t="s">
        <v>123</v>
      </c>
      <c r="U49" s="159">
        <v>21.27</v>
      </c>
      <c r="W49" s="162">
        <v>42250</v>
      </c>
      <c r="X49" s="12">
        <v>16.39</v>
      </c>
      <c r="Y49" s="12">
        <v>17.21</v>
      </c>
      <c r="Z49" s="12">
        <v>16.260000000000002</v>
      </c>
      <c r="AA49" s="12">
        <v>16.59</v>
      </c>
      <c r="AB49" s="117">
        <v>26377200</v>
      </c>
      <c r="AC49" s="12">
        <v>16.59</v>
      </c>
      <c r="AD49">
        <f t="shared" si="2"/>
        <v>0.94999999999999929</v>
      </c>
      <c r="AE49" s="167">
        <f t="shared" si="3"/>
        <v>1.8416206261510082E-2</v>
      </c>
    </row>
    <row r="50" spans="1:31" x14ac:dyDescent="0.25">
      <c r="B50" s="1">
        <v>42311</v>
      </c>
      <c r="C50" s="7">
        <v>200</v>
      </c>
      <c r="D50" s="57">
        <v>16.27</v>
      </c>
      <c r="E50" s="57">
        <v>6.95</v>
      </c>
      <c r="F50" s="57">
        <f t="shared" si="1"/>
        <v>3260.95</v>
      </c>
      <c r="O50" s="105">
        <v>1.05</v>
      </c>
      <c r="P50" s="105">
        <f t="shared" si="5"/>
        <v>16.32225</v>
      </c>
      <c r="T50" s="115" t="s">
        <v>124</v>
      </c>
      <c r="U50" s="159">
        <v>1.8239700000000001</v>
      </c>
      <c r="W50" s="162">
        <v>42249</v>
      </c>
      <c r="X50" s="12">
        <v>16.09</v>
      </c>
      <c r="Y50" s="12">
        <v>16.309999999999999</v>
      </c>
      <c r="Z50" s="12">
        <v>15.74</v>
      </c>
      <c r="AA50" s="12">
        <v>16.29</v>
      </c>
      <c r="AB50" s="117">
        <v>23478500</v>
      </c>
      <c r="AC50" s="12">
        <v>16.29</v>
      </c>
      <c r="AD50">
        <f t="shared" si="2"/>
        <v>0.56999999999999851</v>
      </c>
      <c r="AE50" s="167">
        <f t="shared" si="3"/>
        <v>2.9709228824273071E-2</v>
      </c>
    </row>
    <row r="51" spans="1:31" x14ac:dyDescent="0.25">
      <c r="B51" s="323">
        <v>42317</v>
      </c>
      <c r="C51" s="7">
        <v>190</v>
      </c>
      <c r="D51" s="57">
        <v>17.100000000000001</v>
      </c>
      <c r="E51" s="57">
        <v>0</v>
      </c>
      <c r="F51" s="57">
        <f t="shared" si="1"/>
        <v>3249.0000000000005</v>
      </c>
      <c r="O51" s="105">
        <v>1.04</v>
      </c>
      <c r="P51" s="105">
        <f t="shared" si="5"/>
        <v>16.166800000000002</v>
      </c>
      <c r="T51" s="115" t="s">
        <v>147</v>
      </c>
      <c r="U51" s="159" t="s">
        <v>220</v>
      </c>
      <c r="W51" s="162">
        <v>42248</v>
      </c>
      <c r="X51" s="12">
        <v>15.8</v>
      </c>
      <c r="Y51" s="12">
        <v>16.21</v>
      </c>
      <c r="Z51" s="12">
        <v>15.68</v>
      </c>
      <c r="AA51" s="12">
        <v>15.82</v>
      </c>
      <c r="AB51" s="117">
        <v>27914200</v>
      </c>
      <c r="AC51" s="12">
        <v>15.82</v>
      </c>
      <c r="AD51">
        <f t="shared" si="2"/>
        <v>0.53000000000000114</v>
      </c>
      <c r="AE51" s="167">
        <f t="shared" si="3"/>
        <v>-3.5953686776355909E-2</v>
      </c>
    </row>
    <row r="52" spans="1:31" x14ac:dyDescent="0.25">
      <c r="B52" s="323"/>
      <c r="C52" s="4">
        <v>2</v>
      </c>
      <c r="D52" s="3">
        <v>17.100000000000001</v>
      </c>
      <c r="E52" s="3">
        <v>0</v>
      </c>
      <c r="F52" s="3">
        <f t="shared" si="1"/>
        <v>34.200000000000003</v>
      </c>
      <c r="O52" s="105">
        <v>1.03</v>
      </c>
      <c r="P52" s="105">
        <f t="shared" si="5"/>
        <v>16.01135</v>
      </c>
      <c r="T52" s="115"/>
      <c r="U52" s="159"/>
      <c r="W52" s="162">
        <v>42247</v>
      </c>
      <c r="X52" s="12">
        <v>15.91</v>
      </c>
      <c r="Y52" s="12">
        <v>16.68</v>
      </c>
      <c r="Z52" s="12">
        <v>15.46</v>
      </c>
      <c r="AA52" s="12">
        <v>16.41</v>
      </c>
      <c r="AB52" s="117">
        <v>32916900</v>
      </c>
      <c r="AC52" s="12">
        <v>16.41</v>
      </c>
      <c r="AD52">
        <f t="shared" si="2"/>
        <v>1.2199999999999989</v>
      </c>
      <c r="AE52" s="167">
        <f t="shared" si="3"/>
        <v>2.8195488721804551E-2</v>
      </c>
    </row>
    <row r="53" spans="1:31" x14ac:dyDescent="0.25">
      <c r="B53" s="1">
        <v>42318</v>
      </c>
      <c r="C53" s="4">
        <v>1808</v>
      </c>
      <c r="D53" s="3">
        <v>16.989999999999998</v>
      </c>
      <c r="E53" s="3">
        <v>0</v>
      </c>
      <c r="F53" s="3">
        <f t="shared" si="1"/>
        <v>30717.919999999998</v>
      </c>
      <c r="O53" s="105">
        <v>1.02</v>
      </c>
      <c r="P53" s="105">
        <f t="shared" si="5"/>
        <v>15.8559</v>
      </c>
      <c r="T53" s="115" t="s">
        <v>126</v>
      </c>
      <c r="U53" s="159" t="s">
        <v>291</v>
      </c>
      <c r="W53" s="162">
        <v>42244</v>
      </c>
      <c r="X53" s="12">
        <v>16.25</v>
      </c>
      <c r="Y53" s="12">
        <v>16.54</v>
      </c>
      <c r="Z53" s="12">
        <v>15.61</v>
      </c>
      <c r="AA53" s="12">
        <v>15.96</v>
      </c>
      <c r="AB53" s="117">
        <v>34099400</v>
      </c>
      <c r="AC53" s="12">
        <v>15.96</v>
      </c>
      <c r="AD53">
        <f t="shared" si="2"/>
        <v>0.92999999999999972</v>
      </c>
      <c r="AE53" s="167">
        <f t="shared" si="3"/>
        <v>1.8506700701978351E-2</v>
      </c>
    </row>
    <row r="54" spans="1:31" x14ac:dyDescent="0.25">
      <c r="B54" s="1">
        <v>42318</v>
      </c>
      <c r="C54" s="7">
        <v>500</v>
      </c>
      <c r="D54" s="57">
        <v>16.59</v>
      </c>
      <c r="E54" s="57">
        <v>0</v>
      </c>
      <c r="F54" s="57">
        <f t="shared" si="1"/>
        <v>8295</v>
      </c>
      <c r="O54" s="105">
        <v>1.01</v>
      </c>
      <c r="P54" s="105">
        <f t="shared" si="5"/>
        <v>15.70045</v>
      </c>
      <c r="T54" s="115" t="s">
        <v>127</v>
      </c>
      <c r="U54" s="159" t="s">
        <v>159</v>
      </c>
      <c r="W54" s="162">
        <v>42243</v>
      </c>
      <c r="X54" s="12">
        <v>14.63</v>
      </c>
      <c r="Y54" s="12">
        <v>15.93</v>
      </c>
      <c r="Z54" s="12">
        <v>14.63</v>
      </c>
      <c r="AA54" s="12">
        <v>15.67</v>
      </c>
      <c r="AB54" s="117">
        <v>42971800</v>
      </c>
      <c r="AC54" s="12">
        <v>15.67</v>
      </c>
      <c r="AD54">
        <f t="shared" si="2"/>
        <v>1.2999999999999989</v>
      </c>
      <c r="AE54" s="167">
        <f t="shared" si="3"/>
        <v>8.6685159500693443E-2</v>
      </c>
    </row>
    <row r="55" spans="1:31" x14ac:dyDescent="0.25">
      <c r="B55" s="1">
        <v>42318</v>
      </c>
      <c r="C55" s="7">
        <v>500</v>
      </c>
      <c r="D55" s="57">
        <v>16.489999999999998</v>
      </c>
      <c r="E55" s="57">
        <v>0</v>
      </c>
      <c r="F55" s="57">
        <f t="shared" si="1"/>
        <v>8245</v>
      </c>
      <c r="O55" s="105">
        <v>1</v>
      </c>
      <c r="P55" s="105">
        <f t="shared" si="5"/>
        <v>15.545</v>
      </c>
      <c r="T55" s="115" t="s">
        <v>128</v>
      </c>
      <c r="U55" s="160">
        <v>24591720</v>
      </c>
      <c r="W55" s="162">
        <v>42242</v>
      </c>
      <c r="X55" s="12">
        <v>14.61</v>
      </c>
      <c r="Y55" s="12">
        <v>14.75</v>
      </c>
      <c r="Z55" s="12">
        <v>14.11</v>
      </c>
      <c r="AA55" s="12">
        <v>14.42</v>
      </c>
      <c r="AB55" s="117">
        <v>43819700</v>
      </c>
      <c r="AC55" s="12">
        <v>14.42</v>
      </c>
      <c r="AD55">
        <f t="shared" si="2"/>
        <v>0.64000000000000057</v>
      </c>
      <c r="AE55" s="167">
        <f t="shared" si="3"/>
        <v>1.0511562718990897E-2</v>
      </c>
    </row>
    <row r="56" spans="1:31" x14ac:dyDescent="0.25">
      <c r="B56" s="1">
        <v>42321</v>
      </c>
      <c r="C56" s="4">
        <v>350</v>
      </c>
      <c r="D56" s="3">
        <v>15.82</v>
      </c>
      <c r="E56" s="3">
        <v>0</v>
      </c>
      <c r="F56" s="3">
        <f t="shared" si="1"/>
        <v>5537</v>
      </c>
      <c r="O56" s="105">
        <v>0.99</v>
      </c>
      <c r="P56" s="105">
        <f t="shared" si="5"/>
        <v>15.38955</v>
      </c>
      <c r="T56" s="115" t="s">
        <v>132</v>
      </c>
      <c r="U56" s="160">
        <v>29786400</v>
      </c>
      <c r="W56" s="162">
        <v>42241</v>
      </c>
      <c r="X56" s="12">
        <v>15.18</v>
      </c>
      <c r="Y56" s="12">
        <v>15.34</v>
      </c>
      <c r="Z56" s="12">
        <v>14.26</v>
      </c>
      <c r="AA56" s="12">
        <v>14.27</v>
      </c>
      <c r="AB56" s="117">
        <v>38655100</v>
      </c>
      <c r="AC56" s="12">
        <v>14.27</v>
      </c>
      <c r="AD56">
        <f t="shared" si="2"/>
        <v>1.08</v>
      </c>
      <c r="AE56" s="167">
        <f t="shared" si="3"/>
        <v>-1.1772853185595511E-2</v>
      </c>
    </row>
    <row r="57" spans="1:31" x14ac:dyDescent="0.25">
      <c r="O57" s="105">
        <v>0.98</v>
      </c>
      <c r="P57" s="105">
        <f t="shared" si="5"/>
        <v>15.2341</v>
      </c>
      <c r="T57" s="115" t="s">
        <v>129</v>
      </c>
      <c r="U57" s="159" t="s">
        <v>292</v>
      </c>
      <c r="W57" s="162">
        <v>42240</v>
      </c>
      <c r="X57" s="12">
        <v>13.81</v>
      </c>
      <c r="Y57" s="12">
        <v>14.44</v>
      </c>
      <c r="Z57" s="12">
        <v>13.5</v>
      </c>
      <c r="AA57" s="12">
        <v>14.44</v>
      </c>
      <c r="AB57" s="117">
        <v>54532000</v>
      </c>
      <c r="AC57" s="12">
        <v>14.44</v>
      </c>
      <c r="AD57">
        <f t="shared" si="2"/>
        <v>0.9399999999999995</v>
      </c>
      <c r="AE57" s="167">
        <f t="shared" si="3"/>
        <v>-6.1940812112869503E-3</v>
      </c>
    </row>
    <row r="58" spans="1:31" x14ac:dyDescent="0.25">
      <c r="A58" s="25" t="s">
        <v>85</v>
      </c>
      <c r="B58" s="14"/>
      <c r="C58" s="14">
        <f>SUM(C2:C57)</f>
        <v>17395</v>
      </c>
      <c r="D58" s="14"/>
      <c r="E58" s="14"/>
      <c r="F58" s="15">
        <f>SUM(F2:F57)</f>
        <v>301503.37300000002</v>
      </c>
      <c r="G58" s="14"/>
      <c r="H58" s="14">
        <f>SUM(H2:H48)</f>
        <v>12335</v>
      </c>
      <c r="I58" s="15"/>
      <c r="J58" s="15"/>
      <c r="K58" s="15">
        <f>SUM(K2:K38)</f>
        <v>216127.56</v>
      </c>
      <c r="L58" s="14"/>
      <c r="M58" s="14"/>
      <c r="O58" s="105">
        <v>0.97</v>
      </c>
      <c r="P58" s="105">
        <f t="shared" si="5"/>
        <v>15.07865</v>
      </c>
      <c r="T58" s="115" t="s">
        <v>133</v>
      </c>
      <c r="U58" s="159">
        <v>6.28</v>
      </c>
      <c r="W58" s="162">
        <v>42237</v>
      </c>
      <c r="X58" s="12">
        <v>14.39</v>
      </c>
      <c r="Y58" s="12">
        <v>15.25</v>
      </c>
      <c r="Z58" s="12">
        <v>14.24</v>
      </c>
      <c r="AA58" s="12">
        <v>14.53</v>
      </c>
      <c r="AB58" s="117">
        <v>43715800</v>
      </c>
      <c r="AC58" s="12">
        <v>14.53</v>
      </c>
      <c r="AD58">
        <f t="shared" si="2"/>
        <v>1.0099999999999998</v>
      </c>
      <c r="AE58" s="167">
        <f t="shared" si="3"/>
        <v>-1.424694708276808E-2</v>
      </c>
    </row>
    <row r="59" spans="1:31" x14ac:dyDescent="0.25">
      <c r="O59" s="105">
        <v>0.96</v>
      </c>
      <c r="P59" s="105">
        <f t="shared" si="5"/>
        <v>14.9232</v>
      </c>
      <c r="T59" s="115" t="s">
        <v>134</v>
      </c>
      <c r="U59" s="159">
        <v>2.48</v>
      </c>
      <c r="W59" s="162">
        <v>42236</v>
      </c>
      <c r="X59" s="12">
        <v>15.35</v>
      </c>
      <c r="Y59" s="12">
        <v>15.37</v>
      </c>
      <c r="Z59" s="12">
        <v>14.66</v>
      </c>
      <c r="AA59" s="12">
        <v>14.74</v>
      </c>
      <c r="AB59" s="117">
        <v>54864200</v>
      </c>
      <c r="AC59" s="12">
        <v>14.74</v>
      </c>
      <c r="AD59">
        <f t="shared" si="2"/>
        <v>0.70999999999999908</v>
      </c>
      <c r="AE59" s="167">
        <f t="shared" si="3"/>
        <v>-7.2955974842767279E-2</v>
      </c>
    </row>
    <row r="60" spans="1:31" x14ac:dyDescent="0.25">
      <c r="B60" s="253" t="s">
        <v>136</v>
      </c>
      <c r="C60" s="253" t="s">
        <v>235</v>
      </c>
      <c r="D60" s="254" t="s">
        <v>234</v>
      </c>
      <c r="E60" s="256" t="s">
        <v>236</v>
      </c>
      <c r="F60" s="257" t="s">
        <v>65</v>
      </c>
      <c r="O60" s="105">
        <v>0.95</v>
      </c>
      <c r="P60" s="105">
        <f t="shared" si="5"/>
        <v>14.767749999999999</v>
      </c>
      <c r="T60" s="115" t="s">
        <v>130</v>
      </c>
      <c r="U60" s="159" t="s">
        <v>148</v>
      </c>
      <c r="W60" s="162">
        <v>42235</v>
      </c>
      <c r="X60" s="12">
        <v>16.239999999999998</v>
      </c>
      <c r="Y60" s="12">
        <v>16.350000000000001</v>
      </c>
      <c r="Z60" s="12">
        <v>15.88</v>
      </c>
      <c r="AA60" s="12">
        <v>15.9</v>
      </c>
      <c r="AB60" s="117">
        <v>36874000</v>
      </c>
      <c r="AC60" s="12">
        <v>15.9</v>
      </c>
      <c r="AD60">
        <f t="shared" si="2"/>
        <v>0.47000000000000064</v>
      </c>
      <c r="AE60" s="167">
        <f t="shared" si="3"/>
        <v>-2.93040293040292E-2</v>
      </c>
    </row>
    <row r="61" spans="1:31" x14ac:dyDescent="0.25">
      <c r="B61" s="255">
        <v>42304</v>
      </c>
      <c r="C61" s="12">
        <v>5100</v>
      </c>
      <c r="D61" s="53">
        <v>17.29</v>
      </c>
      <c r="E61" s="53">
        <v>16.68</v>
      </c>
      <c r="F61" s="53">
        <v>-3114.9200000000128</v>
      </c>
      <c r="O61" s="105">
        <v>0.94</v>
      </c>
      <c r="P61" s="105">
        <f t="shared" si="5"/>
        <v>14.612299999999999</v>
      </c>
      <c r="W61" s="162">
        <v>42234</v>
      </c>
      <c r="X61" s="12">
        <v>17</v>
      </c>
      <c r="Y61" s="12">
        <v>17</v>
      </c>
      <c r="Z61" s="12">
        <v>16.27</v>
      </c>
      <c r="AA61" s="12">
        <v>16.38</v>
      </c>
      <c r="AB61" s="117">
        <v>32424300</v>
      </c>
      <c r="AC61" s="12">
        <v>16.38</v>
      </c>
      <c r="AD61">
        <f t="shared" si="2"/>
        <v>0.73000000000000043</v>
      </c>
      <c r="AE61" s="167">
        <f t="shared" si="3"/>
        <v>-4.8780487804878092E-2</v>
      </c>
    </row>
    <row r="62" spans="1:31" x14ac:dyDescent="0.25">
      <c r="B62" s="255">
        <v>42305</v>
      </c>
      <c r="C62" s="12">
        <v>4900</v>
      </c>
      <c r="D62" s="53">
        <v>17.29</v>
      </c>
      <c r="E62" s="53">
        <v>16.920000000000002</v>
      </c>
      <c r="F62" s="53">
        <v>-1807.1557999999932</v>
      </c>
      <c r="O62" s="105">
        <v>0.93</v>
      </c>
      <c r="P62" s="105">
        <f t="shared" si="5"/>
        <v>14.456850000000001</v>
      </c>
      <c r="W62" s="162">
        <v>42233</v>
      </c>
      <c r="X62" s="12">
        <v>16.47</v>
      </c>
      <c r="Y62" s="12">
        <v>17.260000000000002</v>
      </c>
      <c r="Z62" s="12">
        <v>16.12</v>
      </c>
      <c r="AA62" s="12">
        <v>17.22</v>
      </c>
      <c r="AB62" s="117">
        <v>33001000</v>
      </c>
      <c r="AC62" s="12">
        <v>17.22</v>
      </c>
      <c r="AD62">
        <f t="shared" si="2"/>
        <v>1.1400000000000006</v>
      </c>
      <c r="AE62" s="167">
        <f t="shared" si="3"/>
        <v>1.5929203539823078E-2</v>
      </c>
    </row>
    <row r="63" spans="1:31" x14ac:dyDescent="0.25">
      <c r="B63" s="255">
        <v>42306</v>
      </c>
      <c r="C63" s="12">
        <v>5100</v>
      </c>
      <c r="D63" s="53">
        <v>17.25</v>
      </c>
      <c r="E63" s="53">
        <v>16.21</v>
      </c>
      <c r="F63" s="53">
        <v>-5305.11</v>
      </c>
      <c r="O63" s="105">
        <v>0.92</v>
      </c>
      <c r="P63" s="105">
        <f t="shared" si="5"/>
        <v>14.301400000000001</v>
      </c>
      <c r="W63" s="162">
        <v>42230</v>
      </c>
      <c r="X63" s="12">
        <v>17.760000000000002</v>
      </c>
      <c r="Y63" s="12">
        <v>17.989999999999998</v>
      </c>
      <c r="Z63" s="12">
        <v>16.82</v>
      </c>
      <c r="AA63" s="12">
        <v>16.95</v>
      </c>
      <c r="AB63" s="117">
        <v>37248200</v>
      </c>
      <c r="AC63" s="12">
        <v>16.95</v>
      </c>
      <c r="AD63">
        <f t="shared" si="2"/>
        <v>1.1699999999999982</v>
      </c>
      <c r="AE63" s="167">
        <f t="shared" si="3"/>
        <v>-4.2372881355932202E-2</v>
      </c>
    </row>
    <row r="64" spans="1:31" x14ac:dyDescent="0.25">
      <c r="B64" s="255">
        <v>42311</v>
      </c>
      <c r="C64" s="12">
        <v>2710</v>
      </c>
      <c r="D64" s="53">
        <v>16.989999999999998</v>
      </c>
      <c r="E64" s="53">
        <v>17.84</v>
      </c>
      <c r="F64" s="53">
        <v>2300.4699999999998</v>
      </c>
      <c r="O64" s="105">
        <v>0.91</v>
      </c>
      <c r="P64" s="105">
        <f t="shared" si="5"/>
        <v>14.145950000000001</v>
      </c>
      <c r="W64" s="162">
        <v>42229</v>
      </c>
      <c r="X64" s="12">
        <v>18.23</v>
      </c>
      <c r="Y64" s="12">
        <v>18.38</v>
      </c>
      <c r="Z64" s="12">
        <v>17.670000000000002</v>
      </c>
      <c r="AA64" s="12">
        <v>17.7</v>
      </c>
      <c r="AB64" s="117">
        <v>15468600</v>
      </c>
      <c r="AC64" s="12">
        <v>17.7</v>
      </c>
      <c r="AD64">
        <f t="shared" si="2"/>
        <v>0.7099999999999973</v>
      </c>
      <c r="AE64" s="167">
        <f t="shared" si="3"/>
        <v>-2.6937877954920419E-2</v>
      </c>
    </row>
    <row r="65" spans="2:31" x14ac:dyDescent="0.25">
      <c r="B65" s="255">
        <v>42312</v>
      </c>
      <c r="C65" s="12">
        <v>2902</v>
      </c>
      <c r="D65" s="53">
        <v>16.989999999999998</v>
      </c>
      <c r="E65" s="53">
        <v>17.440000000000001</v>
      </c>
      <c r="F65" s="53">
        <v>1295.3</v>
      </c>
      <c r="O65" s="105">
        <v>0.9</v>
      </c>
      <c r="P65" s="105">
        <f t="shared" si="5"/>
        <v>13.990500000000001</v>
      </c>
      <c r="W65" s="162">
        <v>42228</v>
      </c>
      <c r="X65" s="12">
        <v>17.649999999999999</v>
      </c>
      <c r="Y65" s="12">
        <v>18.329999999999998</v>
      </c>
      <c r="Z65" s="12">
        <v>17.52</v>
      </c>
      <c r="AA65" s="12">
        <v>18.190000000000001</v>
      </c>
      <c r="AB65" s="117">
        <v>20428400</v>
      </c>
      <c r="AC65" s="12">
        <v>18.190000000000001</v>
      </c>
      <c r="AD65">
        <f t="shared" si="2"/>
        <v>0.80999999999999872</v>
      </c>
      <c r="AE65" s="167">
        <f t="shared" si="3"/>
        <v>1.7337807606264022E-2</v>
      </c>
    </row>
    <row r="66" spans="2:31" x14ac:dyDescent="0.25">
      <c r="B66" s="255">
        <v>42313</v>
      </c>
      <c r="C66" s="12">
        <v>5710</v>
      </c>
      <c r="D66" s="53">
        <v>16.91</v>
      </c>
      <c r="E66" s="53">
        <v>16.510000000000002</v>
      </c>
      <c r="F66" s="53">
        <v>-2301.4</v>
      </c>
      <c r="W66" s="162">
        <v>42227</v>
      </c>
      <c r="X66" s="12">
        <v>18.63</v>
      </c>
      <c r="Y66" s="12">
        <v>18.63</v>
      </c>
      <c r="Z66" s="12">
        <v>17.68</v>
      </c>
      <c r="AA66" s="12">
        <v>17.88</v>
      </c>
      <c r="AB66" s="117">
        <v>22959200</v>
      </c>
      <c r="AC66" s="12">
        <v>17.88</v>
      </c>
      <c r="AD66">
        <f t="shared" si="2"/>
        <v>0.94999999999999929</v>
      </c>
      <c r="AE66" s="167">
        <f t="shared" si="3"/>
        <v>-4.9946865037194588E-2</v>
      </c>
    </row>
    <row r="67" spans="2:31" x14ac:dyDescent="0.25">
      <c r="B67" s="255">
        <v>42314</v>
      </c>
      <c r="C67" s="12">
        <v>4710</v>
      </c>
      <c r="D67" s="53">
        <v>16.95</v>
      </c>
      <c r="E67" s="53">
        <v>16.45</v>
      </c>
      <c r="F67" s="53">
        <v>-2359.31</v>
      </c>
      <c r="W67" s="162">
        <v>42226</v>
      </c>
      <c r="X67" s="12">
        <v>18.579999999999998</v>
      </c>
      <c r="Y67" s="12">
        <v>18.96</v>
      </c>
      <c r="Z67" s="12">
        <v>18.32</v>
      </c>
      <c r="AA67" s="12">
        <v>18.82</v>
      </c>
      <c r="AB67" s="117">
        <v>25232400</v>
      </c>
      <c r="AC67" s="12">
        <v>18.82</v>
      </c>
      <c r="AD67">
        <f>Y67-Z67</f>
        <v>0.64000000000000057</v>
      </c>
      <c r="AE67" s="167" t="e">
        <f>AC67/AC68-1</f>
        <v>#DIV/0!</v>
      </c>
    </row>
    <row r="68" spans="2:31" x14ac:dyDescent="0.25">
      <c r="B68" s="255">
        <v>42317</v>
      </c>
      <c r="C68" s="12">
        <v>5060</v>
      </c>
      <c r="D68" s="53">
        <v>16.87</v>
      </c>
      <c r="E68" s="53">
        <v>15.84</v>
      </c>
      <c r="F68" s="53">
        <v>-5225.41</v>
      </c>
      <c r="W68" s="12" t="s">
        <v>144</v>
      </c>
      <c r="X68" s="12"/>
      <c r="Y68" s="12"/>
      <c r="Z68" s="12"/>
      <c r="AA68" s="12"/>
      <c r="AB68" s="12"/>
      <c r="AC68" s="12"/>
      <c r="AD68">
        <f>Y68-Z68</f>
        <v>0</v>
      </c>
      <c r="AE68" s="167" t="e">
        <f>AC68/AC69-1</f>
        <v>#DIV/0!</v>
      </c>
    </row>
    <row r="69" spans="2:31" x14ac:dyDescent="0.25">
      <c r="B69" s="12"/>
      <c r="C69" s="12"/>
      <c r="D69" s="53"/>
      <c r="E69" s="53"/>
      <c r="F69" s="53"/>
    </row>
    <row r="70" spans="2:31" x14ac:dyDescent="0.25">
      <c r="B70" s="12"/>
      <c r="C70" s="12"/>
      <c r="D70" s="53"/>
      <c r="E70" s="53"/>
      <c r="F70" s="53"/>
    </row>
  </sheetData>
  <mergeCells count="3">
    <mergeCell ref="O44:P44"/>
    <mergeCell ref="G13:G14"/>
    <mergeCell ref="B51:B52"/>
  </mergeCells>
  <conditionalFormatting sqref="Q7">
    <cfRule type="expression" dxfId="83" priority="8">
      <formula>Q7&gt;0</formula>
    </cfRule>
    <cfRule type="expression" dxfId="82" priority="9">
      <formula>Q7&lt;0</formula>
    </cfRule>
  </conditionalFormatting>
  <conditionalFormatting sqref="P16:P28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{A4F6E261-6811-4157-8A65-93BA01951E0C}</x14:id>
        </ext>
      </extLst>
    </cfRule>
  </conditionalFormatting>
  <conditionalFormatting sqref="AE1:AE1048576">
    <cfRule type="iconSet" priority="3">
      <iconSet iconSet="3Arrows">
        <cfvo type="percent" val="0"/>
        <cfvo type="num" val="0"/>
        <cfvo type="num" val="0"/>
      </iconSet>
    </cfRule>
  </conditionalFormatting>
  <conditionalFormatting sqref="F61:F70">
    <cfRule type="expression" dxfId="81" priority="1">
      <formula>F61&gt;0</formula>
    </cfRule>
    <cfRule type="expression" dxfId="80" priority="2">
      <formula>F61&lt;0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F6E261-6811-4157-8A65-93BA01951E0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D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93"/>
    <col min="18" max="18" width="17.7109375" style="47" customWidth="1"/>
    <col min="19" max="19" width="13.7109375" style="108" customWidth="1"/>
    <col min="20" max="20" width="18.42578125" customWidth="1"/>
    <col min="22" max="22" width="13.140625" customWidth="1"/>
    <col min="23" max="23" width="7.28515625" style="2" customWidth="1"/>
    <col min="24" max="24" width="7.7109375" style="2" customWidth="1"/>
    <col min="25" max="26" width="6" style="2" bestFit="1" customWidth="1"/>
    <col min="27" max="27" width="10.140625" bestFit="1" customWidth="1"/>
    <col min="28" max="28" width="10.28515625" bestFit="1" customWidth="1"/>
    <col min="29" max="29" width="11.5703125" customWidth="1"/>
    <col min="30" max="30" width="11.140625" bestFit="1" customWidth="1"/>
  </cols>
  <sheetData>
    <row r="1" spans="1:30" s="13" customFormat="1" x14ac:dyDescent="0.25">
      <c r="A1" s="13" t="s">
        <v>1</v>
      </c>
      <c r="B1" s="13" t="s">
        <v>2</v>
      </c>
      <c r="C1" s="13" t="s">
        <v>4</v>
      </c>
      <c r="D1" s="13" t="s">
        <v>5</v>
      </c>
      <c r="E1" s="13" t="s">
        <v>103</v>
      </c>
      <c r="F1" s="13" t="s">
        <v>60</v>
      </c>
      <c r="G1" s="13" t="s">
        <v>3</v>
      </c>
      <c r="H1" s="98" t="s">
        <v>6</v>
      </c>
      <c r="I1" s="13" t="s">
        <v>7</v>
      </c>
      <c r="J1" s="13" t="s">
        <v>102</v>
      </c>
      <c r="K1" s="13" t="s">
        <v>61</v>
      </c>
      <c r="L1" s="13" t="s">
        <v>80</v>
      </c>
      <c r="M1" s="13" t="s">
        <v>38</v>
      </c>
      <c r="R1" s="46"/>
      <c r="S1" s="106" t="s">
        <v>71</v>
      </c>
      <c r="V1" s="115" t="s">
        <v>136</v>
      </c>
      <c r="W1" s="124" t="s">
        <v>137</v>
      </c>
      <c r="X1" s="124" t="s">
        <v>138</v>
      </c>
      <c r="Y1" s="124" t="s">
        <v>139</v>
      </c>
      <c r="Z1" s="124" t="s">
        <v>140</v>
      </c>
      <c r="AA1" s="115" t="s">
        <v>141</v>
      </c>
      <c r="AB1" s="115" t="s">
        <v>142</v>
      </c>
      <c r="AC1" s="13" t="s">
        <v>165</v>
      </c>
      <c r="AD1" s="13" t="s">
        <v>167</v>
      </c>
    </row>
    <row r="2" spans="1:30" x14ac:dyDescent="0.25">
      <c r="A2" s="6" t="s">
        <v>27</v>
      </c>
      <c r="B2" s="1">
        <v>42164</v>
      </c>
      <c r="C2" s="7">
        <v>30</v>
      </c>
      <c r="D2" s="57">
        <v>32.200000000000003</v>
      </c>
      <c r="E2" s="57">
        <v>0</v>
      </c>
      <c r="F2" s="57">
        <f>C2*D2</f>
        <v>966.00000000000011</v>
      </c>
      <c r="G2" s="149">
        <v>42247</v>
      </c>
      <c r="H2" s="92">
        <v>100</v>
      </c>
      <c r="I2" s="60">
        <v>27.15</v>
      </c>
      <c r="J2" s="60">
        <v>0.05</v>
      </c>
      <c r="K2" s="9">
        <f t="shared" ref="K2:K9" si="0">H2*I2-J2</f>
        <v>2714.95</v>
      </c>
      <c r="L2" s="1">
        <v>42248</v>
      </c>
      <c r="M2" s="97">
        <v>156</v>
      </c>
      <c r="O2" s="13" t="s">
        <v>57</v>
      </c>
      <c r="Q2">
        <f>C23-H23</f>
        <v>110</v>
      </c>
      <c r="S2" s="136" t="s">
        <v>72</v>
      </c>
      <c r="T2" s="20" t="s">
        <v>70</v>
      </c>
      <c r="U2" s="20"/>
      <c r="V2" s="121">
        <v>42318</v>
      </c>
      <c r="W2" s="125">
        <v>33.17</v>
      </c>
      <c r="X2" s="125">
        <v>33.270000000000003</v>
      </c>
      <c r="Y2" s="125">
        <v>32.81</v>
      </c>
      <c r="Z2" s="125">
        <v>33.21</v>
      </c>
      <c r="AA2" s="123">
        <v>21905300</v>
      </c>
      <c r="AB2" s="122">
        <v>33.21</v>
      </c>
      <c r="AC2" s="2">
        <f>X2-Y2</f>
        <v>0.46000000000000085</v>
      </c>
      <c r="AD2" s="167">
        <f>AB2/AB3-1</f>
        <v>-4.1979010494752611E-3</v>
      </c>
    </row>
    <row r="3" spans="1:30" x14ac:dyDescent="0.25">
      <c r="A3" s="26" t="s">
        <v>74</v>
      </c>
      <c r="B3" s="1">
        <v>42166</v>
      </c>
      <c r="C3" s="4">
        <v>30</v>
      </c>
      <c r="D3" s="3">
        <v>31.3</v>
      </c>
      <c r="E3" s="3">
        <v>0</v>
      </c>
      <c r="F3" s="3">
        <f t="shared" ref="F3:F18" si="1">C3*D3</f>
        <v>939</v>
      </c>
      <c r="G3" s="1">
        <v>42263</v>
      </c>
      <c r="H3" s="104">
        <v>230</v>
      </c>
      <c r="I3" s="7">
        <v>29.47</v>
      </c>
      <c r="J3" s="7">
        <v>0.12</v>
      </c>
      <c r="K3" s="9">
        <f t="shared" si="0"/>
        <v>6777.98</v>
      </c>
      <c r="O3" s="13" t="s">
        <v>58</v>
      </c>
      <c r="Q3" s="2">
        <f>IF(Q2=0, Q4, (F23-K23-M23)/Q2)</f>
        <v>21.893545454545464</v>
      </c>
      <c r="S3" s="137">
        <v>42221</v>
      </c>
      <c r="T3" s="20" t="s">
        <v>73</v>
      </c>
      <c r="U3" s="20"/>
      <c r="V3" s="121">
        <v>42317</v>
      </c>
      <c r="W3" s="125">
        <v>33.6</v>
      </c>
      <c r="X3" s="125">
        <v>33.83</v>
      </c>
      <c r="Y3" s="125">
        <v>33.08</v>
      </c>
      <c r="Z3" s="125">
        <v>33.35</v>
      </c>
      <c r="AA3" s="123">
        <v>24168700</v>
      </c>
      <c r="AB3" s="122">
        <v>33.35</v>
      </c>
      <c r="AC3" s="2">
        <f t="shared" ref="AC3:AC66" si="2">X3-Y3</f>
        <v>0.75</v>
      </c>
      <c r="AD3" s="167">
        <f t="shared" ref="AD3:AD66" si="3">AB3/AB4-1</f>
        <v>-1.4479905437352336E-2</v>
      </c>
    </row>
    <row r="4" spans="1:30" x14ac:dyDescent="0.25">
      <c r="B4" s="1">
        <v>42186</v>
      </c>
      <c r="C4" s="7">
        <v>140</v>
      </c>
      <c r="D4" s="57">
        <v>31.1</v>
      </c>
      <c r="E4" s="57">
        <v>0</v>
      </c>
      <c r="F4" s="57">
        <f t="shared" si="1"/>
        <v>4354</v>
      </c>
      <c r="G4" s="1">
        <v>42263</v>
      </c>
      <c r="H4" s="104">
        <v>180</v>
      </c>
      <c r="I4" s="7">
        <v>29.49</v>
      </c>
      <c r="J4" s="57">
        <v>0.09</v>
      </c>
      <c r="K4" s="60">
        <f t="shared" si="0"/>
        <v>5308.11</v>
      </c>
      <c r="O4" s="13" t="s">
        <v>66</v>
      </c>
      <c r="Q4" s="70">
        <v>33.21</v>
      </c>
      <c r="V4" s="121">
        <v>42314</v>
      </c>
      <c r="W4" s="125">
        <v>33.93</v>
      </c>
      <c r="X4" s="125">
        <v>33.97</v>
      </c>
      <c r="Y4" s="125">
        <v>33.409999999999997</v>
      </c>
      <c r="Z4" s="125">
        <v>33.840000000000003</v>
      </c>
      <c r="AA4" s="123">
        <v>23701700</v>
      </c>
      <c r="AB4" s="122">
        <v>33.840000000000003</v>
      </c>
      <c r="AC4" s="2">
        <f t="shared" si="2"/>
        <v>0.56000000000000227</v>
      </c>
      <c r="AD4" s="167">
        <f t="shared" si="3"/>
        <v>-4.7058823529411153E-3</v>
      </c>
    </row>
    <row r="5" spans="1:30" x14ac:dyDescent="0.25">
      <c r="B5" s="1">
        <v>42186</v>
      </c>
      <c r="C5" s="7">
        <v>200</v>
      </c>
      <c r="D5" s="57">
        <v>30.9</v>
      </c>
      <c r="E5" s="57">
        <v>0</v>
      </c>
      <c r="F5" s="57">
        <f t="shared" si="1"/>
        <v>6180</v>
      </c>
      <c r="G5" s="1">
        <v>42282</v>
      </c>
      <c r="H5" s="104">
        <v>710</v>
      </c>
      <c r="I5" s="7">
        <v>30.05</v>
      </c>
      <c r="J5" s="57">
        <v>0.39</v>
      </c>
      <c r="K5" s="60">
        <f t="shared" si="0"/>
        <v>21335.11</v>
      </c>
      <c r="O5" s="13" t="s">
        <v>67</v>
      </c>
      <c r="Q5" s="3">
        <f>Q4*Q2</f>
        <v>3653.1</v>
      </c>
      <c r="S5" s="107">
        <v>42242</v>
      </c>
      <c r="V5" s="121">
        <v>42313</v>
      </c>
      <c r="W5" s="125">
        <v>34.1</v>
      </c>
      <c r="X5" s="125">
        <v>34.200000000000003</v>
      </c>
      <c r="Y5" s="125">
        <v>33.729999999999997</v>
      </c>
      <c r="Z5" s="125">
        <v>34</v>
      </c>
      <c r="AA5" s="123">
        <v>16486100</v>
      </c>
      <c r="AB5" s="122">
        <v>34</v>
      </c>
      <c r="AC5" s="2">
        <f t="shared" si="2"/>
        <v>0.47000000000000597</v>
      </c>
      <c r="AD5" s="167">
        <f t="shared" si="3"/>
        <v>-4.3923865300146137E-3</v>
      </c>
    </row>
    <row r="6" spans="1:30" x14ac:dyDescent="0.25">
      <c r="B6" s="1">
        <v>42194</v>
      </c>
      <c r="C6" s="7">
        <v>100</v>
      </c>
      <c r="D6" s="57">
        <v>29.8</v>
      </c>
      <c r="E6" s="57">
        <v>0</v>
      </c>
      <c r="F6" s="57">
        <f t="shared" si="1"/>
        <v>2980</v>
      </c>
      <c r="G6" s="1">
        <v>42291</v>
      </c>
      <c r="H6" s="104">
        <v>60</v>
      </c>
      <c r="I6" s="7">
        <v>32.450000000000003</v>
      </c>
      <c r="J6" s="7">
        <v>0.04</v>
      </c>
      <c r="K6" s="60">
        <f t="shared" si="0"/>
        <v>1946.9600000000003</v>
      </c>
      <c r="O6" s="13" t="s">
        <v>64</v>
      </c>
      <c r="Q6" s="2">
        <f>Q3*Q2</f>
        <v>2408.2900000000009</v>
      </c>
      <c r="S6" s="107">
        <v>42255</v>
      </c>
      <c r="T6" t="s">
        <v>114</v>
      </c>
      <c r="V6" s="121">
        <v>42312</v>
      </c>
      <c r="W6" s="125">
        <v>34.270000000000003</v>
      </c>
      <c r="X6" s="125">
        <v>34.270000000000003</v>
      </c>
      <c r="Y6" s="125">
        <v>33.9</v>
      </c>
      <c r="Z6" s="125">
        <v>34.15</v>
      </c>
      <c r="AA6" s="123">
        <v>20762100</v>
      </c>
      <c r="AB6" s="122">
        <v>34.15</v>
      </c>
      <c r="AC6" s="2">
        <f t="shared" si="2"/>
        <v>0.37000000000000455</v>
      </c>
      <c r="AD6" s="167" t="e">
        <f t="shared" si="3"/>
        <v>#DIV/0!</v>
      </c>
    </row>
    <row r="7" spans="1:30" ht="15.75" x14ac:dyDescent="0.25">
      <c r="B7" s="1">
        <v>42207</v>
      </c>
      <c r="C7" s="7">
        <v>50</v>
      </c>
      <c r="D7" s="57">
        <v>29.32</v>
      </c>
      <c r="E7" s="57">
        <v>0</v>
      </c>
      <c r="F7" s="57">
        <f t="shared" si="1"/>
        <v>1466</v>
      </c>
      <c r="G7" s="1">
        <v>42296</v>
      </c>
      <c r="H7" s="104">
        <v>200</v>
      </c>
      <c r="I7" s="7">
        <v>32.82</v>
      </c>
      <c r="J7" s="7">
        <v>0.12</v>
      </c>
      <c r="K7" s="60">
        <f t="shared" si="0"/>
        <v>6563.88</v>
      </c>
      <c r="O7" s="13" t="s">
        <v>65</v>
      </c>
      <c r="Q7" s="2">
        <f>IF(Q2=0, K23+M23-F23,Q5-Q6)</f>
        <v>1244.809999999999</v>
      </c>
      <c r="R7" s="261" t="s">
        <v>248</v>
      </c>
      <c r="V7" s="121">
        <v>42312</v>
      </c>
      <c r="W7" s="125" t="s">
        <v>146</v>
      </c>
      <c r="X7" s="125"/>
      <c r="Y7" s="125"/>
      <c r="Z7" s="125"/>
      <c r="AA7" s="123"/>
      <c r="AB7" s="122"/>
      <c r="AC7" s="2">
        <f t="shared" si="2"/>
        <v>0</v>
      </c>
      <c r="AD7" s="167">
        <f t="shared" si="3"/>
        <v>-1</v>
      </c>
    </row>
    <row r="8" spans="1:30" x14ac:dyDescent="0.25">
      <c r="B8" s="1">
        <v>42209</v>
      </c>
      <c r="C8" s="7">
        <v>50</v>
      </c>
      <c r="D8" s="57">
        <v>28.6</v>
      </c>
      <c r="E8" s="57">
        <v>0</v>
      </c>
      <c r="F8" s="57">
        <f t="shared" si="1"/>
        <v>1430</v>
      </c>
      <c r="G8" s="1">
        <v>42299</v>
      </c>
      <c r="H8" s="104">
        <v>80</v>
      </c>
      <c r="I8" s="7">
        <v>33.549999999999997</v>
      </c>
      <c r="J8" s="7">
        <v>0.05</v>
      </c>
      <c r="K8" s="60">
        <f t="shared" si="0"/>
        <v>2683.95</v>
      </c>
      <c r="S8" s="150">
        <v>42290</v>
      </c>
      <c r="T8" t="s">
        <v>170</v>
      </c>
      <c r="V8" s="121">
        <v>42311</v>
      </c>
      <c r="W8" s="125">
        <v>34</v>
      </c>
      <c r="X8" s="125">
        <v>34.409999999999997</v>
      </c>
      <c r="Y8" s="125">
        <v>33.979999999999997</v>
      </c>
      <c r="Z8" s="125">
        <v>34.31</v>
      </c>
      <c r="AA8" s="123">
        <v>18167000</v>
      </c>
      <c r="AB8" s="122">
        <v>34.07</v>
      </c>
      <c r="AC8" s="2">
        <f t="shared" si="2"/>
        <v>0.42999999999999972</v>
      </c>
      <c r="AD8" s="167">
        <f t="shared" si="3"/>
        <v>5.9049306170653182E-3</v>
      </c>
    </row>
    <row r="9" spans="1:30" x14ac:dyDescent="0.25">
      <c r="B9" s="1">
        <v>42214</v>
      </c>
      <c r="C9" s="7">
        <v>50</v>
      </c>
      <c r="D9" s="57">
        <v>28.19</v>
      </c>
      <c r="E9" s="57">
        <v>0</v>
      </c>
      <c r="F9" s="57">
        <f t="shared" si="1"/>
        <v>1409.5</v>
      </c>
      <c r="G9" s="1">
        <v>42304</v>
      </c>
      <c r="H9" s="104">
        <v>40</v>
      </c>
      <c r="I9" s="7">
        <v>34.049999999999997</v>
      </c>
      <c r="J9" s="7">
        <v>0.03</v>
      </c>
      <c r="K9" s="60">
        <f t="shared" si="0"/>
        <v>1361.97</v>
      </c>
      <c r="V9" s="121">
        <v>42310</v>
      </c>
      <c r="W9" s="125">
        <v>33.729999999999997</v>
      </c>
      <c r="X9" s="125">
        <v>34.28</v>
      </c>
      <c r="Y9" s="125">
        <v>33.64</v>
      </c>
      <c r="Z9" s="125">
        <v>34.11</v>
      </c>
      <c r="AA9" s="123">
        <v>21743100</v>
      </c>
      <c r="AB9" s="122">
        <v>33.869999999999997</v>
      </c>
      <c r="AC9" s="2">
        <f t="shared" si="2"/>
        <v>0.64000000000000057</v>
      </c>
      <c r="AD9" s="167">
        <f t="shared" si="3"/>
        <v>7.4360499702557092E-3</v>
      </c>
    </row>
    <row r="10" spans="1:30" x14ac:dyDescent="0.25">
      <c r="B10" s="1">
        <v>42240</v>
      </c>
      <c r="C10" s="7">
        <v>100</v>
      </c>
      <c r="D10" s="57">
        <v>28.4</v>
      </c>
      <c r="E10" s="57">
        <v>0</v>
      </c>
      <c r="F10" s="57">
        <f t="shared" si="1"/>
        <v>2840</v>
      </c>
      <c r="V10" s="121">
        <v>42307</v>
      </c>
      <c r="W10" s="125">
        <v>34.1</v>
      </c>
      <c r="X10" s="125">
        <v>34.29</v>
      </c>
      <c r="Y10" s="125">
        <v>33.86</v>
      </c>
      <c r="Z10" s="125">
        <v>33.86</v>
      </c>
      <c r="AA10" s="123">
        <v>24693900</v>
      </c>
      <c r="AB10" s="122">
        <v>33.619999999999997</v>
      </c>
      <c r="AC10" s="2">
        <f t="shared" si="2"/>
        <v>0.42999999999999972</v>
      </c>
      <c r="AD10" s="167">
        <f t="shared" si="3"/>
        <v>-5.0310742823320709E-3</v>
      </c>
    </row>
    <row r="11" spans="1:30" x14ac:dyDescent="0.25">
      <c r="B11" s="1">
        <v>42240</v>
      </c>
      <c r="C11" s="7">
        <v>50</v>
      </c>
      <c r="D11" s="57">
        <v>28.3</v>
      </c>
      <c r="E11" s="57">
        <v>0</v>
      </c>
      <c r="F11" s="57">
        <f>C11*D11</f>
        <v>1415</v>
      </c>
      <c r="V11" s="121">
        <v>42306</v>
      </c>
      <c r="W11" s="125">
        <v>34.200000000000003</v>
      </c>
      <c r="X11" s="125">
        <v>34.29</v>
      </c>
      <c r="Y11" s="125">
        <v>33.770000000000003</v>
      </c>
      <c r="Z11" s="125">
        <v>34.03</v>
      </c>
      <c r="AA11" s="123">
        <v>21325200</v>
      </c>
      <c r="AB11" s="122">
        <v>33.79</v>
      </c>
      <c r="AC11" s="2">
        <f t="shared" si="2"/>
        <v>0.51999999999999602</v>
      </c>
      <c r="AD11" s="167">
        <f t="shared" si="3"/>
        <v>-1.9727299100667284E-2</v>
      </c>
    </row>
    <row r="12" spans="1:30" x14ac:dyDescent="0.25">
      <c r="B12" s="96">
        <v>42244</v>
      </c>
      <c r="C12" s="7">
        <v>100</v>
      </c>
      <c r="D12" s="57">
        <v>26.7</v>
      </c>
      <c r="E12" s="57">
        <v>0</v>
      </c>
      <c r="F12" s="57">
        <f t="shared" si="1"/>
        <v>2670</v>
      </c>
      <c r="V12" s="121">
        <v>42305</v>
      </c>
      <c r="W12" s="125">
        <v>34.47</v>
      </c>
      <c r="X12" s="125">
        <v>34.71</v>
      </c>
      <c r="Y12" s="125">
        <v>34.119999999999997</v>
      </c>
      <c r="Z12" s="125">
        <v>34.71</v>
      </c>
      <c r="AA12" s="123">
        <v>21908400</v>
      </c>
      <c r="AB12" s="122">
        <v>34.47</v>
      </c>
      <c r="AC12" s="2">
        <f t="shared" si="2"/>
        <v>0.59000000000000341</v>
      </c>
      <c r="AD12" s="167">
        <f t="shared" si="3"/>
        <v>7.0113935144611172E-3</v>
      </c>
    </row>
    <row r="13" spans="1:30" x14ac:dyDescent="0.25">
      <c r="B13" s="1">
        <v>42270</v>
      </c>
      <c r="C13" s="7">
        <v>330</v>
      </c>
      <c r="D13" s="57">
        <v>29.15</v>
      </c>
      <c r="E13" s="57">
        <v>0</v>
      </c>
      <c r="F13" s="57">
        <f t="shared" si="1"/>
        <v>9619.5</v>
      </c>
      <c r="V13" s="121">
        <v>42304</v>
      </c>
      <c r="W13" s="125">
        <v>34.409999999999997</v>
      </c>
      <c r="X13" s="125">
        <v>34.549999999999997</v>
      </c>
      <c r="Y13" s="125">
        <v>34.31</v>
      </c>
      <c r="Z13" s="125">
        <v>34.47</v>
      </c>
      <c r="AA13" s="123">
        <v>22630100</v>
      </c>
      <c r="AB13" s="122">
        <v>34.229999999999997</v>
      </c>
      <c r="AC13" s="2">
        <f t="shared" si="2"/>
        <v>0.23999999999999488</v>
      </c>
      <c r="AD13" s="167">
        <f t="shared" si="3"/>
        <v>-3.4934497816595522E-3</v>
      </c>
    </row>
    <row r="14" spans="1:30" x14ac:dyDescent="0.25">
      <c r="B14" s="1">
        <v>42276</v>
      </c>
      <c r="C14" s="7">
        <v>50</v>
      </c>
      <c r="D14" s="7">
        <v>27.95</v>
      </c>
      <c r="E14" s="57">
        <v>0</v>
      </c>
      <c r="F14" s="57">
        <f t="shared" si="1"/>
        <v>1397.5</v>
      </c>
      <c r="V14" s="121">
        <v>42303</v>
      </c>
      <c r="W14" s="125">
        <v>34.770000000000003</v>
      </c>
      <c r="X14" s="125">
        <v>34.96</v>
      </c>
      <c r="Y14" s="125">
        <v>34.549999999999997</v>
      </c>
      <c r="Z14" s="125">
        <v>34.590000000000003</v>
      </c>
      <c r="AA14" s="123">
        <v>22646900</v>
      </c>
      <c r="AB14" s="122">
        <v>34.35</v>
      </c>
      <c r="AC14" s="2">
        <f t="shared" si="2"/>
        <v>0.41000000000000369</v>
      </c>
      <c r="AD14" s="167">
        <f t="shared" si="3"/>
        <v>-8.9440276976340272E-3</v>
      </c>
    </row>
    <row r="15" spans="1:30" x14ac:dyDescent="0.25">
      <c r="B15" s="1">
        <v>42293</v>
      </c>
      <c r="C15" s="7">
        <v>80</v>
      </c>
      <c r="D15" s="57">
        <v>32.090000000000003</v>
      </c>
      <c r="E15" s="57">
        <v>0</v>
      </c>
      <c r="F15" s="57">
        <f t="shared" si="1"/>
        <v>2567.2000000000003</v>
      </c>
      <c r="V15" s="121">
        <v>42300</v>
      </c>
      <c r="W15" s="125">
        <v>34.54</v>
      </c>
      <c r="X15" s="125">
        <v>35.03</v>
      </c>
      <c r="Y15" s="125">
        <v>34.4</v>
      </c>
      <c r="Z15" s="125">
        <v>34.9</v>
      </c>
      <c r="AA15" s="123">
        <v>42796600</v>
      </c>
      <c r="AB15" s="122">
        <v>34.659999999999997</v>
      </c>
      <c r="AC15" s="2">
        <f t="shared" si="2"/>
        <v>0.63000000000000256</v>
      </c>
      <c r="AD15" s="167">
        <f t="shared" si="3"/>
        <v>1.4637002341920446E-2</v>
      </c>
    </row>
    <row r="16" spans="1:30" x14ac:dyDescent="0.25">
      <c r="B16" s="1">
        <v>42293</v>
      </c>
      <c r="C16" s="4">
        <v>80</v>
      </c>
      <c r="D16" s="3">
        <v>31.95</v>
      </c>
      <c r="E16" s="3">
        <v>0</v>
      </c>
      <c r="F16" s="3">
        <f t="shared" si="1"/>
        <v>2556</v>
      </c>
      <c r="V16" s="121">
        <v>42299</v>
      </c>
      <c r="W16" s="125">
        <v>33.700000000000003</v>
      </c>
      <c r="X16" s="125">
        <v>34.5</v>
      </c>
      <c r="Y16" s="125">
        <v>33.590000000000003</v>
      </c>
      <c r="Z16" s="125">
        <v>34.4</v>
      </c>
      <c r="AA16" s="123">
        <v>39572600</v>
      </c>
      <c r="AB16" s="122">
        <v>34.159999999999997</v>
      </c>
      <c r="AC16" s="2">
        <f t="shared" si="2"/>
        <v>0.90999999999999659</v>
      </c>
      <c r="AD16" s="167">
        <f t="shared" si="3"/>
        <v>3.0778515389257466E-2</v>
      </c>
    </row>
    <row r="17" spans="1:30" x14ac:dyDescent="0.25">
      <c r="B17" s="1">
        <v>42293</v>
      </c>
      <c r="C17" s="7">
        <v>120</v>
      </c>
      <c r="D17" s="57">
        <v>31.75</v>
      </c>
      <c r="E17" s="57">
        <v>0</v>
      </c>
      <c r="F17" s="57">
        <f t="shared" si="1"/>
        <v>3810</v>
      </c>
      <c r="V17" s="121">
        <v>42298</v>
      </c>
      <c r="W17" s="125">
        <v>33.67</v>
      </c>
      <c r="X17" s="125">
        <v>34.049999999999997</v>
      </c>
      <c r="Y17" s="125">
        <v>33.32</v>
      </c>
      <c r="Z17" s="125">
        <v>33.369999999999997</v>
      </c>
      <c r="AA17" s="123">
        <v>31928800</v>
      </c>
      <c r="AB17" s="122">
        <v>33.14</v>
      </c>
      <c r="AC17" s="2">
        <f t="shared" si="2"/>
        <v>0.72999999999999687</v>
      </c>
      <c r="AD17" s="167">
        <f t="shared" si="3"/>
        <v>-2.1077988557663963E-3</v>
      </c>
    </row>
    <row r="18" spans="1:30" x14ac:dyDescent="0.25">
      <c r="B18" s="1">
        <v>42293</v>
      </c>
      <c r="C18" s="7">
        <v>150</v>
      </c>
      <c r="D18" s="57">
        <v>31.05</v>
      </c>
      <c r="E18" s="57">
        <v>0</v>
      </c>
      <c r="F18" s="57">
        <f t="shared" si="1"/>
        <v>4657.5</v>
      </c>
      <c r="G18" s="2"/>
      <c r="K18" s="2"/>
      <c r="V18" s="121">
        <v>42297</v>
      </c>
      <c r="W18" s="125">
        <v>33.4</v>
      </c>
      <c r="X18" s="125">
        <v>33.700000000000003</v>
      </c>
      <c r="Y18" s="125">
        <v>33.31</v>
      </c>
      <c r="Z18" s="125">
        <v>33.44</v>
      </c>
      <c r="AA18" s="123">
        <v>24416100</v>
      </c>
      <c r="AB18" s="122">
        <v>33.21</v>
      </c>
      <c r="AC18" s="2">
        <f t="shared" si="2"/>
        <v>0.39000000000000057</v>
      </c>
      <c r="AD18" s="167">
        <f t="shared" si="3"/>
        <v>-4.4964028776978138E-3</v>
      </c>
    </row>
    <row r="19" spans="1:30" x14ac:dyDescent="0.25">
      <c r="E19" s="2"/>
      <c r="G19" s="2"/>
      <c r="I19" s="2"/>
      <c r="K19" s="2"/>
      <c r="V19" s="121">
        <v>42296</v>
      </c>
      <c r="W19" s="125">
        <v>32.880000000000003</v>
      </c>
      <c r="X19" s="125">
        <v>33.619999999999997</v>
      </c>
      <c r="Y19" s="125">
        <v>32.869999999999997</v>
      </c>
      <c r="Z19" s="125">
        <v>33.590000000000003</v>
      </c>
      <c r="AA19" s="123">
        <v>37624000</v>
      </c>
      <c r="AB19" s="122">
        <v>33.36</v>
      </c>
      <c r="AC19" s="2">
        <f t="shared" si="2"/>
        <v>0.75</v>
      </c>
      <c r="AD19" s="167">
        <f t="shared" si="3"/>
        <v>1.6763181956720441E-2</v>
      </c>
    </row>
    <row r="20" spans="1:30" x14ac:dyDescent="0.25">
      <c r="V20" s="121">
        <v>42293</v>
      </c>
      <c r="W20" s="125">
        <v>32.75</v>
      </c>
      <c r="X20" s="125">
        <v>33.200000000000003</v>
      </c>
      <c r="Y20" s="125">
        <v>32.479999999999997</v>
      </c>
      <c r="Z20" s="125">
        <v>33.04</v>
      </c>
      <c r="AA20" s="123">
        <v>28659200</v>
      </c>
      <c r="AB20" s="122">
        <v>32.81</v>
      </c>
      <c r="AC20" s="2">
        <f t="shared" si="2"/>
        <v>0.72000000000000597</v>
      </c>
      <c r="AD20" s="167">
        <f t="shared" si="3"/>
        <v>8.9175891758916936E-3</v>
      </c>
    </row>
    <row r="21" spans="1:30" x14ac:dyDescent="0.25">
      <c r="V21" s="121">
        <v>42292</v>
      </c>
      <c r="W21" s="125">
        <v>32.840000000000003</v>
      </c>
      <c r="X21" s="125">
        <v>33.06</v>
      </c>
      <c r="Y21" s="125">
        <v>32.46</v>
      </c>
      <c r="Z21" s="125">
        <v>32.75</v>
      </c>
      <c r="AA21" s="123">
        <v>37634800</v>
      </c>
      <c r="AB21" s="122">
        <v>32.520000000000003</v>
      </c>
      <c r="AC21" s="2">
        <f t="shared" si="2"/>
        <v>0.60000000000000142</v>
      </c>
      <c r="AD21" s="167">
        <f t="shared" si="3"/>
        <v>-1.535155050660042E-3</v>
      </c>
    </row>
    <row r="22" spans="1:30" x14ac:dyDescent="0.25">
      <c r="V22" s="121">
        <v>42291</v>
      </c>
      <c r="W22" s="125">
        <v>31.39</v>
      </c>
      <c r="X22" s="125">
        <v>32.93</v>
      </c>
      <c r="Y22" s="125">
        <v>30.85</v>
      </c>
      <c r="Z22" s="125">
        <v>32.799999999999997</v>
      </c>
      <c r="AA22" s="123">
        <v>75954800</v>
      </c>
      <c r="AB22" s="122">
        <v>32.57</v>
      </c>
      <c r="AC22" s="2">
        <f t="shared" si="2"/>
        <v>2.0799999999999983</v>
      </c>
      <c r="AD22" s="167">
        <f t="shared" si="3"/>
        <v>2.3570081709616497E-2</v>
      </c>
    </row>
    <row r="23" spans="1:30" x14ac:dyDescent="0.25">
      <c r="A23" s="25" t="s">
        <v>85</v>
      </c>
      <c r="B23" s="14"/>
      <c r="C23" s="14">
        <f>SUM(C2:C22)</f>
        <v>1710</v>
      </c>
      <c r="D23" s="14"/>
      <c r="E23" s="14"/>
      <c r="F23" s="15">
        <f>SUM(F2:F22)</f>
        <v>51257.2</v>
      </c>
      <c r="G23" s="15"/>
      <c r="H23" s="99">
        <f>SUM(H2:H22)</f>
        <v>1600</v>
      </c>
      <c r="I23" s="15"/>
      <c r="J23" s="15"/>
      <c r="K23" s="15">
        <f>SUM(K2:K22)</f>
        <v>48692.909999999996</v>
      </c>
      <c r="L23" s="15"/>
      <c r="M23" s="15">
        <f>SUM(M2:M16)</f>
        <v>156</v>
      </c>
      <c r="V23" s="121">
        <v>42290</v>
      </c>
      <c r="W23" s="125">
        <v>32.03</v>
      </c>
      <c r="X23" s="125">
        <v>32.479999999999997</v>
      </c>
      <c r="Y23" s="125">
        <v>31.98</v>
      </c>
      <c r="Z23" s="125">
        <v>32.04</v>
      </c>
      <c r="AA23" s="123">
        <v>35588600</v>
      </c>
      <c r="AB23" s="122">
        <v>31.82</v>
      </c>
      <c r="AC23" s="2">
        <f t="shared" si="2"/>
        <v>0.49999999999999645</v>
      </c>
      <c r="AD23" s="167">
        <f t="shared" si="3"/>
        <v>-5.0031269543464596E-3</v>
      </c>
    </row>
    <row r="24" spans="1:30" x14ac:dyDescent="0.25">
      <c r="V24" s="121">
        <v>42289</v>
      </c>
      <c r="W24" s="125">
        <v>32.159999999999997</v>
      </c>
      <c r="X24" s="125">
        <v>32.32</v>
      </c>
      <c r="Y24" s="125">
        <v>32</v>
      </c>
      <c r="Z24" s="125">
        <v>32.21</v>
      </c>
      <c r="AA24" s="123">
        <v>18795000</v>
      </c>
      <c r="AB24" s="122">
        <v>31.98</v>
      </c>
      <c r="AC24" s="2">
        <f t="shared" si="2"/>
        <v>0.32000000000000028</v>
      </c>
      <c r="AD24" s="167">
        <f t="shared" si="3"/>
        <v>1.879699248120259E-3</v>
      </c>
    </row>
    <row r="25" spans="1:30" x14ac:dyDescent="0.25">
      <c r="B25" s="253" t="s">
        <v>136</v>
      </c>
      <c r="C25" s="253" t="s">
        <v>235</v>
      </c>
      <c r="D25" s="254" t="s">
        <v>234</v>
      </c>
      <c r="E25" s="256" t="s">
        <v>236</v>
      </c>
      <c r="F25" s="257" t="s">
        <v>65</v>
      </c>
      <c r="V25" s="121">
        <v>42286</v>
      </c>
      <c r="W25" s="125">
        <v>32.369999999999997</v>
      </c>
      <c r="X25" s="125">
        <v>32.549999999999997</v>
      </c>
      <c r="Y25" s="125">
        <v>31.94</v>
      </c>
      <c r="Z25" s="125">
        <v>32.14</v>
      </c>
      <c r="AA25" s="123">
        <v>24209900</v>
      </c>
      <c r="AB25" s="122">
        <v>31.92</v>
      </c>
      <c r="AC25" s="2">
        <f t="shared" si="2"/>
        <v>0.60999999999999588</v>
      </c>
      <c r="AD25" s="167">
        <f t="shared" si="3"/>
        <v>-1.1458655930628558E-2</v>
      </c>
    </row>
    <row r="26" spans="1:30" x14ac:dyDescent="0.25">
      <c r="B26" s="255">
        <v>42304</v>
      </c>
      <c r="C26" s="12">
        <v>110</v>
      </c>
      <c r="D26" s="53">
        <v>21.89</v>
      </c>
      <c r="E26" s="53">
        <v>34.47</v>
      </c>
      <c r="F26" s="53">
        <v>1383.41</v>
      </c>
      <c r="V26" s="121">
        <v>42285</v>
      </c>
      <c r="W26" s="125">
        <v>32.229999999999997</v>
      </c>
      <c r="X26" s="125">
        <v>32.6</v>
      </c>
      <c r="Y26" s="125">
        <v>31.98</v>
      </c>
      <c r="Z26" s="125">
        <v>32.520000000000003</v>
      </c>
      <c r="AA26" s="123">
        <v>27794600</v>
      </c>
      <c r="AB26" s="122">
        <v>32.29</v>
      </c>
      <c r="AC26" s="2">
        <f t="shared" si="2"/>
        <v>0.62000000000000099</v>
      </c>
      <c r="AD26" s="167">
        <f t="shared" si="3"/>
        <v>6.2324711748207307E-3</v>
      </c>
    </row>
    <row r="27" spans="1:30" x14ac:dyDescent="0.25">
      <c r="B27" s="255"/>
      <c r="C27" s="12"/>
      <c r="D27" s="53"/>
      <c r="E27" s="53"/>
      <c r="F27" s="53"/>
      <c r="V27" s="121">
        <v>42284</v>
      </c>
      <c r="W27" s="125">
        <v>32</v>
      </c>
      <c r="X27" s="125">
        <v>32.42</v>
      </c>
      <c r="Y27" s="125">
        <v>31.72</v>
      </c>
      <c r="Z27" s="125">
        <v>32.32</v>
      </c>
      <c r="AA27" s="123">
        <v>36930100</v>
      </c>
      <c r="AB27" s="122">
        <v>32.090000000000003</v>
      </c>
      <c r="AC27" s="2">
        <f t="shared" si="2"/>
        <v>0.70000000000000284</v>
      </c>
      <c r="AD27" s="167">
        <f t="shared" si="3"/>
        <v>1.8083756345177893E-2</v>
      </c>
    </row>
    <row r="28" spans="1:30" x14ac:dyDescent="0.25">
      <c r="B28" s="12"/>
      <c r="C28" s="12"/>
      <c r="D28" s="53"/>
      <c r="E28" s="53"/>
      <c r="F28" s="53"/>
      <c r="V28" s="121">
        <v>42283</v>
      </c>
      <c r="W28" s="125">
        <v>31.16</v>
      </c>
      <c r="X28" s="125">
        <v>31.85</v>
      </c>
      <c r="Y28" s="125">
        <v>31.11</v>
      </c>
      <c r="Z28" s="125">
        <v>31.74</v>
      </c>
      <c r="AA28" s="123">
        <v>35530200</v>
      </c>
      <c r="AB28" s="122">
        <v>31.52</v>
      </c>
      <c r="AC28" s="2">
        <f t="shared" si="2"/>
        <v>0.74000000000000199</v>
      </c>
      <c r="AD28" s="167">
        <f t="shared" si="3"/>
        <v>1.7102291061632746E-2</v>
      </c>
    </row>
    <row r="29" spans="1:30" x14ac:dyDescent="0.25">
      <c r="B29" s="12"/>
      <c r="C29" s="12"/>
      <c r="D29" s="53"/>
      <c r="E29" s="53"/>
      <c r="F29" s="53"/>
      <c r="V29" s="121">
        <v>42282</v>
      </c>
      <c r="W29" s="125">
        <v>30.73</v>
      </c>
      <c r="X29" s="125">
        <v>31.38</v>
      </c>
      <c r="Y29" s="125">
        <v>30.56</v>
      </c>
      <c r="Z29" s="125">
        <v>31.21</v>
      </c>
      <c r="AA29" s="123">
        <v>34842500</v>
      </c>
      <c r="AB29" s="122">
        <v>30.99</v>
      </c>
      <c r="AC29" s="2">
        <f t="shared" si="2"/>
        <v>0.82000000000000028</v>
      </c>
      <c r="AD29" s="167">
        <f t="shared" si="3"/>
        <v>2.2772277227722793E-2</v>
      </c>
    </row>
    <row r="30" spans="1:30" x14ac:dyDescent="0.25">
      <c r="B30" s="12"/>
      <c r="C30" s="12"/>
      <c r="D30" s="53"/>
      <c r="E30" s="53"/>
      <c r="F30" s="53"/>
      <c r="V30" s="121">
        <v>42279</v>
      </c>
      <c r="W30" s="125">
        <v>29.67</v>
      </c>
      <c r="X30" s="125">
        <v>30.53</v>
      </c>
      <c r="Y30" s="125">
        <v>29.53</v>
      </c>
      <c r="Z30" s="125">
        <v>30.51</v>
      </c>
      <c r="AA30" s="123">
        <v>27901500</v>
      </c>
      <c r="AB30" s="122">
        <v>30.3</v>
      </c>
      <c r="AC30" s="2">
        <f t="shared" si="2"/>
        <v>1</v>
      </c>
      <c r="AD30" s="167">
        <f t="shared" si="3"/>
        <v>1.7119838872104776E-2</v>
      </c>
    </row>
    <row r="31" spans="1:30" x14ac:dyDescent="0.25">
      <c r="B31" s="12"/>
      <c r="C31" s="12"/>
      <c r="D31" s="53"/>
      <c r="E31" s="53"/>
      <c r="F31" s="53"/>
      <c r="V31" s="121">
        <v>42278</v>
      </c>
      <c r="W31" s="125">
        <v>30.21</v>
      </c>
      <c r="X31" s="125">
        <v>30.28</v>
      </c>
      <c r="Y31" s="125">
        <v>29.46</v>
      </c>
      <c r="Z31" s="125">
        <v>30</v>
      </c>
      <c r="AA31" s="123">
        <v>29832800</v>
      </c>
      <c r="AB31" s="122">
        <v>29.79</v>
      </c>
      <c r="AC31" s="2">
        <f t="shared" si="2"/>
        <v>0.82000000000000028</v>
      </c>
      <c r="AD31" s="167">
        <f t="shared" si="3"/>
        <v>-4.6775810223855796E-3</v>
      </c>
    </row>
    <row r="32" spans="1:30" x14ac:dyDescent="0.25">
      <c r="B32" s="12"/>
      <c r="C32" s="12"/>
      <c r="D32" s="53"/>
      <c r="E32" s="53"/>
      <c r="F32" s="53"/>
      <c r="V32" s="121">
        <v>42277</v>
      </c>
      <c r="W32" s="125">
        <v>29.56</v>
      </c>
      <c r="X32" s="125">
        <v>30.32</v>
      </c>
      <c r="Y32" s="125">
        <v>29.54</v>
      </c>
      <c r="Z32" s="125">
        <v>30.14</v>
      </c>
      <c r="AA32" s="123">
        <v>41051700</v>
      </c>
      <c r="AB32" s="122">
        <v>29.93</v>
      </c>
      <c r="AC32" s="2">
        <f t="shared" si="2"/>
        <v>0.78000000000000114</v>
      </c>
      <c r="AD32" s="167">
        <f t="shared" si="3"/>
        <v>3.0647382920110156E-2</v>
      </c>
    </row>
    <row r="33" spans="2:30" x14ac:dyDescent="0.25">
      <c r="B33" s="12"/>
      <c r="C33" s="12"/>
      <c r="D33" s="53"/>
      <c r="E33" s="53"/>
      <c r="F33" s="53"/>
      <c r="V33" s="121">
        <v>42276</v>
      </c>
      <c r="W33" s="125">
        <v>28.83</v>
      </c>
      <c r="X33" s="125">
        <v>29.35</v>
      </c>
      <c r="Y33" s="125">
        <v>28.76</v>
      </c>
      <c r="Z33" s="125">
        <v>29.24</v>
      </c>
      <c r="AA33" s="123">
        <v>34169600</v>
      </c>
      <c r="AB33" s="122">
        <v>29.04</v>
      </c>
      <c r="AC33" s="2">
        <f t="shared" si="2"/>
        <v>0.58999999999999986</v>
      </c>
      <c r="AD33" s="167">
        <f t="shared" si="3"/>
        <v>1.6806722689075571E-2</v>
      </c>
    </row>
    <row r="34" spans="2:30" x14ac:dyDescent="0.25">
      <c r="B34" s="12"/>
      <c r="C34" s="12"/>
      <c r="D34" s="53"/>
      <c r="E34" s="53"/>
      <c r="F34" s="53"/>
      <c r="V34" s="121">
        <v>42275</v>
      </c>
      <c r="W34" s="125">
        <v>28.68</v>
      </c>
      <c r="X34" s="125">
        <v>29.36</v>
      </c>
      <c r="Y34" s="125">
        <v>28.64</v>
      </c>
      <c r="Z34" s="125">
        <v>28.76</v>
      </c>
      <c r="AA34" s="123">
        <v>42291000</v>
      </c>
      <c r="AB34" s="122">
        <v>28.56</v>
      </c>
      <c r="AC34" s="2">
        <f t="shared" si="2"/>
        <v>0.71999999999999886</v>
      </c>
      <c r="AD34" s="167">
        <f t="shared" si="3"/>
        <v>-1.747640685075158E-3</v>
      </c>
    </row>
    <row r="35" spans="2:30" x14ac:dyDescent="0.25">
      <c r="B35" s="12"/>
      <c r="C35" s="12"/>
      <c r="D35" s="53"/>
      <c r="E35" s="53"/>
      <c r="F35" s="53"/>
      <c r="V35" s="121">
        <v>42272</v>
      </c>
      <c r="W35" s="125">
        <v>28.94</v>
      </c>
      <c r="X35" s="125">
        <v>29.12</v>
      </c>
      <c r="Y35" s="125">
        <v>28.63</v>
      </c>
      <c r="Z35" s="125">
        <v>28.81</v>
      </c>
      <c r="AA35" s="123">
        <v>29192300</v>
      </c>
      <c r="AB35" s="122">
        <v>28.61</v>
      </c>
      <c r="AC35" s="2">
        <f t="shared" si="2"/>
        <v>0.49000000000000199</v>
      </c>
      <c r="AD35" s="167">
        <f t="shared" si="3"/>
        <v>1.1669024045261711E-2</v>
      </c>
    </row>
    <row r="36" spans="2:30" x14ac:dyDescent="0.25">
      <c r="V36" s="121">
        <v>42271</v>
      </c>
      <c r="W36" s="125">
        <v>28.38</v>
      </c>
      <c r="X36" s="125">
        <v>28.67</v>
      </c>
      <c r="Y36" s="125">
        <v>27.87</v>
      </c>
      <c r="Z36" s="125">
        <v>28.48</v>
      </c>
      <c r="AA36" s="123">
        <v>32754700</v>
      </c>
      <c r="AB36" s="122">
        <v>28.28</v>
      </c>
      <c r="AC36" s="2">
        <f t="shared" si="2"/>
        <v>0.80000000000000071</v>
      </c>
      <c r="AD36" s="167">
        <f t="shared" si="3"/>
        <v>-9.1100210231254142E-3</v>
      </c>
    </row>
    <row r="37" spans="2:30" x14ac:dyDescent="0.25">
      <c r="V37" s="121">
        <v>42270</v>
      </c>
      <c r="W37" s="125">
        <v>29.02</v>
      </c>
      <c r="X37" s="125">
        <v>29.09</v>
      </c>
      <c r="Y37" s="125">
        <v>28.59</v>
      </c>
      <c r="Z37" s="125">
        <v>28.74</v>
      </c>
      <c r="AA37" s="123">
        <v>25984000</v>
      </c>
      <c r="AB37" s="122">
        <v>28.54</v>
      </c>
      <c r="AC37" s="2">
        <f t="shared" si="2"/>
        <v>0.5</v>
      </c>
      <c r="AD37" s="167">
        <f t="shared" si="3"/>
        <v>2.4587284861257164E-3</v>
      </c>
    </row>
    <row r="38" spans="2:30" x14ac:dyDescent="0.25">
      <c r="V38" s="121">
        <v>42269</v>
      </c>
      <c r="W38" s="125">
        <v>28.67</v>
      </c>
      <c r="X38" s="125">
        <v>28.9</v>
      </c>
      <c r="Y38" s="125">
        <v>28.48</v>
      </c>
      <c r="Z38" s="125">
        <v>28.67</v>
      </c>
      <c r="AA38" s="123">
        <v>28576200</v>
      </c>
      <c r="AB38" s="122">
        <v>28.47</v>
      </c>
      <c r="AC38" s="2">
        <f t="shared" si="2"/>
        <v>0.41999999999999815</v>
      </c>
      <c r="AD38" s="167">
        <f t="shared" si="3"/>
        <v>-1.6919889502762464E-2</v>
      </c>
    </row>
    <row r="39" spans="2:30" x14ac:dyDescent="0.25">
      <c r="V39" s="121">
        <v>42268</v>
      </c>
      <c r="W39" s="125">
        <v>29.09</v>
      </c>
      <c r="X39" s="125">
        <v>29.34</v>
      </c>
      <c r="Y39" s="125">
        <v>28.94</v>
      </c>
      <c r="Z39" s="125">
        <v>29.16</v>
      </c>
      <c r="AA39" s="123">
        <v>24417100</v>
      </c>
      <c r="AB39" s="122">
        <v>28.96</v>
      </c>
      <c r="AC39" s="2">
        <f t="shared" si="2"/>
        <v>0.39999999999999858</v>
      </c>
      <c r="AD39" s="167">
        <f t="shared" si="3"/>
        <v>4.8577376821652418E-3</v>
      </c>
    </row>
    <row r="40" spans="2:30" ht="20.25" thickBot="1" x14ac:dyDescent="0.35">
      <c r="O40" s="322" t="s">
        <v>81</v>
      </c>
      <c r="P40" s="322"/>
      <c r="S40" s="113" t="s">
        <v>135</v>
      </c>
      <c r="V40" s="121">
        <v>42265</v>
      </c>
      <c r="W40" s="125">
        <v>29.22</v>
      </c>
      <c r="X40" s="125">
        <v>29.42</v>
      </c>
      <c r="Y40" s="125">
        <v>28.81</v>
      </c>
      <c r="Z40" s="125">
        <v>29.02</v>
      </c>
      <c r="AA40" s="123">
        <v>60693400</v>
      </c>
      <c r="AB40" s="122">
        <v>28.82</v>
      </c>
      <c r="AC40" s="2">
        <f t="shared" si="2"/>
        <v>0.61000000000000298</v>
      </c>
      <c r="AD40" s="167">
        <f t="shared" si="3"/>
        <v>-2.3050847457627088E-2</v>
      </c>
    </row>
    <row r="41" spans="2:30" ht="15.75" thickTop="1" x14ac:dyDescent="0.25">
      <c r="O41" s="105">
        <v>1.1000000000000001</v>
      </c>
      <c r="P41" s="105">
        <f>O41*$Q$4</f>
        <v>36.531000000000006</v>
      </c>
      <c r="Q41" s="2"/>
      <c r="S41" s="119" t="s">
        <v>119</v>
      </c>
      <c r="T41" s="120">
        <v>33.35</v>
      </c>
      <c r="V41" s="121">
        <v>42264</v>
      </c>
      <c r="W41" s="125">
        <v>29.62</v>
      </c>
      <c r="X41" s="125">
        <v>30.2</v>
      </c>
      <c r="Y41" s="125">
        <v>29.55</v>
      </c>
      <c r="Z41" s="125">
        <v>29.71</v>
      </c>
      <c r="AA41" s="123">
        <v>29805200</v>
      </c>
      <c r="AB41" s="122">
        <v>29.5</v>
      </c>
      <c r="AC41" s="2">
        <f t="shared" si="2"/>
        <v>0.64999999999999858</v>
      </c>
      <c r="AD41" s="167">
        <f t="shared" si="3"/>
        <v>-2.0297699594045149E-3</v>
      </c>
    </row>
    <row r="42" spans="2:30" x14ac:dyDescent="0.25">
      <c r="O42" s="105">
        <v>1.0900000000000001</v>
      </c>
      <c r="P42" s="105">
        <f t="shared" ref="P42:P61" si="4">O42*$Q$4</f>
        <v>36.198900000000002</v>
      </c>
      <c r="Q42" s="2"/>
      <c r="S42" s="109" t="s">
        <v>120</v>
      </c>
      <c r="T42" s="110">
        <v>33.15</v>
      </c>
      <c r="V42" s="121">
        <v>42263</v>
      </c>
      <c r="W42" s="125">
        <v>29.62</v>
      </c>
      <c r="X42" s="125">
        <v>29.79</v>
      </c>
      <c r="Y42" s="125">
        <v>29.4</v>
      </c>
      <c r="Z42" s="125">
        <v>29.77</v>
      </c>
      <c r="AA42" s="123">
        <v>25957800</v>
      </c>
      <c r="AB42" s="122">
        <v>29.56</v>
      </c>
      <c r="AC42" s="2">
        <f t="shared" si="2"/>
        <v>0.39000000000000057</v>
      </c>
      <c r="AD42" s="167">
        <f t="shared" si="3"/>
        <v>1.3550135501354532E-3</v>
      </c>
    </row>
    <row r="43" spans="2:30" x14ac:dyDescent="0.25">
      <c r="O43" s="105">
        <v>1.08</v>
      </c>
      <c r="P43" s="105">
        <f t="shared" si="4"/>
        <v>35.866800000000005</v>
      </c>
      <c r="Q43" s="2"/>
      <c r="S43" s="109" t="s">
        <v>121</v>
      </c>
      <c r="T43" s="110" t="s">
        <v>293</v>
      </c>
      <c r="V43" s="121">
        <v>42262</v>
      </c>
      <c r="W43" s="125">
        <v>29.56</v>
      </c>
      <c r="X43" s="125">
        <v>29.94</v>
      </c>
      <c r="Y43" s="125">
        <v>29.48</v>
      </c>
      <c r="Z43" s="125">
        <v>29.73</v>
      </c>
      <c r="AA43" s="123">
        <v>29819000</v>
      </c>
      <c r="AB43" s="122">
        <v>29.52</v>
      </c>
      <c r="AC43" s="2">
        <f t="shared" si="2"/>
        <v>0.46000000000000085</v>
      </c>
      <c r="AD43" s="167">
        <f t="shared" si="3"/>
        <v>1.1651816312542751E-2</v>
      </c>
    </row>
    <row r="44" spans="2:30" x14ac:dyDescent="0.25">
      <c r="O44" s="105">
        <v>1.07</v>
      </c>
      <c r="P44" s="105">
        <f t="shared" si="4"/>
        <v>35.534700000000001</v>
      </c>
      <c r="Q44" s="2"/>
      <c r="S44" s="109" t="s">
        <v>122</v>
      </c>
      <c r="T44" s="110" t="s">
        <v>294</v>
      </c>
      <c r="V44" s="121">
        <v>42261</v>
      </c>
      <c r="W44" s="125">
        <v>29.47</v>
      </c>
      <c r="X44" s="125">
        <v>29.53</v>
      </c>
      <c r="Y44" s="125">
        <v>29.09</v>
      </c>
      <c r="Z44" s="125">
        <v>29.39</v>
      </c>
      <c r="AA44" s="123">
        <v>24065100</v>
      </c>
      <c r="AB44" s="122">
        <v>29.18</v>
      </c>
      <c r="AC44" s="2">
        <f t="shared" si="2"/>
        <v>0.44000000000000128</v>
      </c>
      <c r="AD44" s="167">
        <f t="shared" si="3"/>
        <v>-2.7341079972659221E-3</v>
      </c>
    </row>
    <row r="45" spans="2:30" x14ac:dyDescent="0.25">
      <c r="O45" s="105">
        <v>1.06</v>
      </c>
      <c r="P45" s="105">
        <f t="shared" si="4"/>
        <v>35.202600000000004</v>
      </c>
      <c r="Q45" s="2"/>
      <c r="S45" s="109" t="s">
        <v>123</v>
      </c>
      <c r="T45" s="110">
        <v>34.950000000000003</v>
      </c>
      <c r="V45" s="121">
        <v>42258</v>
      </c>
      <c r="W45" s="125">
        <v>29.08</v>
      </c>
      <c r="X45" s="125">
        <v>29.52</v>
      </c>
      <c r="Y45" s="125">
        <v>29.04</v>
      </c>
      <c r="Z45" s="125">
        <v>29.47</v>
      </c>
      <c r="AA45" s="123">
        <v>21786900</v>
      </c>
      <c r="AB45" s="122">
        <v>29.26</v>
      </c>
      <c r="AC45" s="2">
        <f t="shared" si="2"/>
        <v>0.48000000000000043</v>
      </c>
      <c r="AD45" s="167">
        <f t="shared" si="3"/>
        <v>6.5359477124182774E-3</v>
      </c>
    </row>
    <row r="46" spans="2:30" x14ac:dyDescent="0.25">
      <c r="O46" s="105">
        <v>1.05</v>
      </c>
      <c r="P46" s="105">
        <f t="shared" si="4"/>
        <v>34.8705</v>
      </c>
      <c r="Q46" s="2"/>
      <c r="S46" s="109" t="s">
        <v>124</v>
      </c>
      <c r="T46" s="110">
        <v>0.89010100000000003</v>
      </c>
      <c r="V46" s="121">
        <v>42257</v>
      </c>
      <c r="W46" s="125">
        <v>29.18</v>
      </c>
      <c r="X46" s="125">
        <v>29.66</v>
      </c>
      <c r="Y46" s="125">
        <v>28.9</v>
      </c>
      <c r="Z46" s="125">
        <v>29.27</v>
      </c>
      <c r="AA46" s="123">
        <v>25195800</v>
      </c>
      <c r="AB46" s="122">
        <v>29.07</v>
      </c>
      <c r="AC46" s="2">
        <f t="shared" si="2"/>
        <v>0.76000000000000156</v>
      </c>
      <c r="AD46" s="167">
        <f t="shared" si="3"/>
        <v>1.0330578512396382E-3</v>
      </c>
    </row>
    <row r="47" spans="2:30" x14ac:dyDescent="0.25">
      <c r="O47" s="105">
        <v>1.04</v>
      </c>
      <c r="P47" s="105">
        <f t="shared" si="4"/>
        <v>34.538400000000003</v>
      </c>
      <c r="Q47" s="2"/>
      <c r="S47" s="109" t="s">
        <v>147</v>
      </c>
      <c r="T47" s="111" t="s">
        <v>227</v>
      </c>
      <c r="V47" s="121">
        <v>42256</v>
      </c>
      <c r="W47" s="125">
        <v>29.72</v>
      </c>
      <c r="X47" s="125">
        <v>30.12</v>
      </c>
      <c r="Y47" s="125">
        <v>29.17</v>
      </c>
      <c r="Z47" s="125">
        <v>29.24</v>
      </c>
      <c r="AA47" s="123">
        <v>30774100</v>
      </c>
      <c r="AB47" s="122">
        <v>29.04</v>
      </c>
      <c r="AC47" s="2">
        <f t="shared" si="2"/>
        <v>0.94999999999999929</v>
      </c>
      <c r="AD47" s="167">
        <f t="shared" si="3"/>
        <v>-8.5353362922498954E-3</v>
      </c>
    </row>
    <row r="48" spans="2:30" x14ac:dyDescent="0.25">
      <c r="O48" s="105">
        <v>1.03</v>
      </c>
      <c r="P48" s="105">
        <f t="shared" si="4"/>
        <v>34.206299999999999</v>
      </c>
      <c r="Q48" s="2"/>
      <c r="S48" s="109"/>
      <c r="T48" s="110"/>
      <c r="V48" s="121">
        <v>42255</v>
      </c>
      <c r="W48" s="125">
        <v>28.98</v>
      </c>
      <c r="X48" s="125">
        <v>29.5</v>
      </c>
      <c r="Y48" s="125">
        <v>28.95</v>
      </c>
      <c r="Z48" s="125">
        <v>29.5</v>
      </c>
      <c r="AA48" s="123">
        <v>27805000</v>
      </c>
      <c r="AB48" s="122">
        <v>29.29</v>
      </c>
      <c r="AC48" s="2">
        <f t="shared" si="2"/>
        <v>0.55000000000000071</v>
      </c>
      <c r="AD48" s="167">
        <f t="shared" si="3"/>
        <v>3.4251412429378458E-2</v>
      </c>
    </row>
    <row r="49" spans="15:30" x14ac:dyDescent="0.25">
      <c r="O49" s="105">
        <v>1.02</v>
      </c>
      <c r="P49" s="105">
        <f t="shared" si="4"/>
        <v>33.874200000000002</v>
      </c>
      <c r="Q49" s="2"/>
      <c r="S49" s="109" t="s">
        <v>126</v>
      </c>
      <c r="T49" s="110" t="s">
        <v>295</v>
      </c>
      <c r="V49" s="121">
        <v>42251</v>
      </c>
      <c r="W49" s="125">
        <v>28.57</v>
      </c>
      <c r="X49" s="125">
        <v>28.9</v>
      </c>
      <c r="Y49" s="125">
        <v>28.41</v>
      </c>
      <c r="Z49" s="125">
        <v>28.52</v>
      </c>
      <c r="AA49" s="123">
        <v>29116500</v>
      </c>
      <c r="AB49" s="122">
        <v>28.32</v>
      </c>
      <c r="AC49" s="2">
        <f t="shared" si="2"/>
        <v>0.48999999999999844</v>
      </c>
      <c r="AD49" s="167">
        <f t="shared" si="3"/>
        <v>-1.9390581717451449E-2</v>
      </c>
    </row>
    <row r="50" spans="15:30" x14ac:dyDescent="0.25">
      <c r="O50" s="105">
        <v>1.01</v>
      </c>
      <c r="P50" s="105">
        <f t="shared" si="4"/>
        <v>33.542099999999998</v>
      </c>
      <c r="Q50" s="2"/>
      <c r="S50" s="109" t="s">
        <v>127</v>
      </c>
      <c r="T50" s="110" t="s">
        <v>145</v>
      </c>
      <c r="V50" s="121">
        <v>42250</v>
      </c>
      <c r="W50" s="125">
        <v>28.8</v>
      </c>
      <c r="X50" s="125">
        <v>29.42</v>
      </c>
      <c r="Y50" s="125">
        <v>28.69</v>
      </c>
      <c r="Z50" s="125">
        <v>29.08</v>
      </c>
      <c r="AA50" s="123">
        <v>38665900</v>
      </c>
      <c r="AB50" s="122">
        <v>28.88</v>
      </c>
      <c r="AC50" s="2">
        <f t="shared" si="2"/>
        <v>0.73000000000000043</v>
      </c>
      <c r="AD50" s="167">
        <f t="shared" si="3"/>
        <v>1.6901408450704203E-2</v>
      </c>
    </row>
    <row r="51" spans="15:30" x14ac:dyDescent="0.25">
      <c r="O51" s="105">
        <v>1</v>
      </c>
      <c r="P51" s="105">
        <f t="shared" si="4"/>
        <v>33.21</v>
      </c>
      <c r="Q51" s="2"/>
      <c r="S51" s="109" t="s">
        <v>128</v>
      </c>
      <c r="T51" s="112">
        <v>22451689</v>
      </c>
      <c r="V51" s="121">
        <v>42249</v>
      </c>
      <c r="W51" s="125">
        <v>28.35</v>
      </c>
      <c r="X51" s="125">
        <v>28.6</v>
      </c>
      <c r="Y51" s="125">
        <v>28.14</v>
      </c>
      <c r="Z51" s="125">
        <v>28.6</v>
      </c>
      <c r="AA51" s="123">
        <v>34618800</v>
      </c>
      <c r="AB51" s="122">
        <v>28.4</v>
      </c>
      <c r="AC51" s="2">
        <f t="shared" si="2"/>
        <v>0.46000000000000085</v>
      </c>
      <c r="AD51" s="167">
        <f t="shared" si="3"/>
        <v>2.7868259138617457E-2</v>
      </c>
    </row>
    <row r="52" spans="15:30" x14ac:dyDescent="0.25">
      <c r="O52" s="105">
        <v>0.99</v>
      </c>
      <c r="P52" s="105">
        <f t="shared" si="4"/>
        <v>32.877900000000004</v>
      </c>
      <c r="Q52" s="2"/>
      <c r="S52" s="109" t="s">
        <v>132</v>
      </c>
      <c r="T52" s="112">
        <v>32084500</v>
      </c>
      <c r="V52" s="121">
        <v>42248</v>
      </c>
      <c r="W52" s="125">
        <v>27.91</v>
      </c>
      <c r="X52" s="125">
        <v>28.17</v>
      </c>
      <c r="Y52" s="125">
        <v>27.66</v>
      </c>
      <c r="Z52" s="125">
        <v>27.82</v>
      </c>
      <c r="AA52" s="123">
        <v>44144000</v>
      </c>
      <c r="AB52" s="122">
        <v>27.63</v>
      </c>
      <c r="AC52" s="2">
        <f t="shared" si="2"/>
        <v>0.51000000000000156</v>
      </c>
      <c r="AD52" s="167">
        <f t="shared" si="3"/>
        <v>-2.5052928722653522E-2</v>
      </c>
    </row>
    <row r="53" spans="15:30" x14ac:dyDescent="0.25">
      <c r="O53" s="105">
        <v>0.98</v>
      </c>
      <c r="P53" s="105">
        <f t="shared" si="4"/>
        <v>32.5458</v>
      </c>
      <c r="Q53" s="2"/>
      <c r="S53" s="109" t="s">
        <v>129</v>
      </c>
      <c r="T53" s="110" t="s">
        <v>296</v>
      </c>
      <c r="V53" s="121">
        <v>42247</v>
      </c>
      <c r="W53" s="125">
        <v>28.33</v>
      </c>
      <c r="X53" s="125">
        <v>29.13</v>
      </c>
      <c r="Y53" s="125">
        <v>28.16</v>
      </c>
      <c r="Z53" s="125">
        <v>28.54</v>
      </c>
      <c r="AA53" s="123">
        <v>42401800</v>
      </c>
      <c r="AB53" s="122">
        <v>28.34</v>
      </c>
      <c r="AC53" s="2">
        <f t="shared" si="2"/>
        <v>0.96999999999999886</v>
      </c>
      <c r="AD53" s="167">
        <f t="shared" si="3"/>
        <v>4.2523033309709302E-3</v>
      </c>
    </row>
    <row r="54" spans="15:30" x14ac:dyDescent="0.25">
      <c r="O54" s="105">
        <v>0.97</v>
      </c>
      <c r="P54" s="105">
        <f t="shared" si="4"/>
        <v>32.213700000000003</v>
      </c>
      <c r="S54" s="109" t="s">
        <v>133</v>
      </c>
      <c r="T54" s="110">
        <v>14.28</v>
      </c>
      <c r="V54" s="121">
        <v>42244</v>
      </c>
      <c r="W54" s="125">
        <v>27.67</v>
      </c>
      <c r="X54" s="125">
        <v>28.61</v>
      </c>
      <c r="Y54" s="125">
        <v>27.45</v>
      </c>
      <c r="Z54" s="125">
        <v>28.42</v>
      </c>
      <c r="AA54" s="123">
        <v>43452400</v>
      </c>
      <c r="AB54" s="122">
        <v>28.22</v>
      </c>
      <c r="AC54" s="2">
        <f t="shared" si="2"/>
        <v>1.1600000000000001</v>
      </c>
      <c r="AD54" s="167">
        <f t="shared" si="3"/>
        <v>2.5063567017798771E-2</v>
      </c>
    </row>
    <row r="55" spans="15:30" x14ac:dyDescent="0.25">
      <c r="O55" s="105">
        <v>0.96</v>
      </c>
      <c r="P55" s="105">
        <f t="shared" si="4"/>
        <v>31.881599999999999</v>
      </c>
      <c r="S55" s="109" t="s">
        <v>134</v>
      </c>
      <c r="T55" s="110">
        <v>2.33</v>
      </c>
      <c r="V55" s="121">
        <v>42243</v>
      </c>
      <c r="W55" s="125">
        <v>27.72</v>
      </c>
      <c r="X55" s="125">
        <v>27.91</v>
      </c>
      <c r="Y55" s="125">
        <v>27.01</v>
      </c>
      <c r="Z55" s="125">
        <v>27.72</v>
      </c>
      <c r="AA55" s="123">
        <v>38649400</v>
      </c>
      <c r="AB55" s="122">
        <v>27.53</v>
      </c>
      <c r="AC55" s="2">
        <f t="shared" si="2"/>
        <v>0.89999999999999858</v>
      </c>
      <c r="AD55" s="167">
        <f t="shared" si="3"/>
        <v>1.5492438214681048E-2</v>
      </c>
    </row>
    <row r="56" spans="15:30" x14ac:dyDescent="0.25">
      <c r="O56" s="105">
        <v>0.95</v>
      </c>
      <c r="P56" s="105">
        <f t="shared" si="4"/>
        <v>31.549499999999998</v>
      </c>
      <c r="S56" s="109" t="s">
        <v>130</v>
      </c>
      <c r="T56" s="110" t="s">
        <v>265</v>
      </c>
      <c r="V56" s="121">
        <v>42242</v>
      </c>
      <c r="W56" s="125">
        <v>26.51</v>
      </c>
      <c r="X56" s="125">
        <v>27.34</v>
      </c>
      <c r="Y56" s="125">
        <v>26.08</v>
      </c>
      <c r="Z56" s="125">
        <v>27.3</v>
      </c>
      <c r="AA56" s="123">
        <v>47386700</v>
      </c>
      <c r="AB56" s="122">
        <v>27.11</v>
      </c>
      <c r="AC56" s="2">
        <f t="shared" si="2"/>
        <v>1.2600000000000016</v>
      </c>
      <c r="AD56" s="167">
        <f t="shared" si="3"/>
        <v>5.5274425846632891E-2</v>
      </c>
    </row>
    <row r="57" spans="15:30" x14ac:dyDescent="0.25">
      <c r="O57" s="105">
        <v>0.94</v>
      </c>
      <c r="P57" s="105">
        <f t="shared" si="4"/>
        <v>31.217399999999998</v>
      </c>
      <c r="V57" s="121">
        <v>42241</v>
      </c>
      <c r="W57" s="125">
        <v>27.04</v>
      </c>
      <c r="X57" s="125">
        <v>27.15</v>
      </c>
      <c r="Y57" s="125">
        <v>25.87</v>
      </c>
      <c r="Z57" s="125">
        <v>25.87</v>
      </c>
      <c r="AA57" s="123">
        <v>59371900</v>
      </c>
      <c r="AB57" s="122">
        <v>25.69</v>
      </c>
      <c r="AC57" s="2">
        <f t="shared" si="2"/>
        <v>1.2799999999999976</v>
      </c>
      <c r="AD57" s="167">
        <f t="shared" si="3"/>
        <v>-1.4576141158419653E-2</v>
      </c>
    </row>
    <row r="58" spans="15:30" x14ac:dyDescent="0.25">
      <c r="O58" s="105">
        <v>0.93</v>
      </c>
      <c r="P58" s="105">
        <f t="shared" si="4"/>
        <v>30.885300000000001</v>
      </c>
      <c r="V58" s="121">
        <v>42240</v>
      </c>
      <c r="W58" s="125">
        <v>25.2</v>
      </c>
      <c r="X58" s="125">
        <v>27.63</v>
      </c>
      <c r="Y58" s="125">
        <v>24.87</v>
      </c>
      <c r="Z58" s="125">
        <v>26.25</v>
      </c>
      <c r="AA58" s="123">
        <v>83234200</v>
      </c>
      <c r="AB58" s="122">
        <v>26.07</v>
      </c>
      <c r="AC58" s="2">
        <f t="shared" si="2"/>
        <v>2.759999999999998</v>
      </c>
      <c r="AD58" s="167">
        <f t="shared" si="3"/>
        <v>-1.1376564277588153E-2</v>
      </c>
    </row>
    <row r="59" spans="15:30" x14ac:dyDescent="0.25">
      <c r="O59" s="105">
        <v>0.92</v>
      </c>
      <c r="P59" s="105">
        <f t="shared" si="4"/>
        <v>30.5532</v>
      </c>
      <c r="V59" s="121">
        <v>42237</v>
      </c>
      <c r="W59" s="125">
        <v>27.33</v>
      </c>
      <c r="X59" s="125">
        <v>27.63</v>
      </c>
      <c r="Y59" s="125">
        <v>26.56</v>
      </c>
      <c r="Z59" s="125">
        <v>26.56</v>
      </c>
      <c r="AA59" s="123">
        <v>52288400</v>
      </c>
      <c r="AB59" s="122">
        <v>26.37</v>
      </c>
      <c r="AC59" s="2">
        <f t="shared" si="2"/>
        <v>1.0700000000000003</v>
      </c>
      <c r="AD59" s="167">
        <f t="shared" si="3"/>
        <v>-3.5479151426481281E-2</v>
      </c>
    </row>
    <row r="60" spans="15:30" x14ac:dyDescent="0.25">
      <c r="O60" s="105">
        <v>0.91</v>
      </c>
      <c r="P60" s="105">
        <f t="shared" si="4"/>
        <v>30.221100000000003</v>
      </c>
      <c r="V60" s="121">
        <v>42236</v>
      </c>
      <c r="W60" s="125">
        <v>28.03</v>
      </c>
      <c r="X60" s="125">
        <v>28.24</v>
      </c>
      <c r="Y60" s="125">
        <v>27.53</v>
      </c>
      <c r="Z60" s="125">
        <v>27.53</v>
      </c>
      <c r="AA60" s="123">
        <v>31936600</v>
      </c>
      <c r="AB60" s="122">
        <v>27.34</v>
      </c>
      <c r="AC60" s="2">
        <f t="shared" si="2"/>
        <v>0.7099999999999973</v>
      </c>
      <c r="AD60" s="167">
        <f t="shared" si="3"/>
        <v>-2.9119318181818232E-2</v>
      </c>
    </row>
    <row r="61" spans="15:30" x14ac:dyDescent="0.25">
      <c r="O61" s="105">
        <v>0.9</v>
      </c>
      <c r="P61" s="105">
        <f t="shared" si="4"/>
        <v>29.889000000000003</v>
      </c>
      <c r="V61" s="121">
        <v>42235</v>
      </c>
      <c r="W61" s="125">
        <v>28.65</v>
      </c>
      <c r="X61" s="125">
        <v>28.8</v>
      </c>
      <c r="Y61" s="125">
        <v>28.28</v>
      </c>
      <c r="Z61" s="125">
        <v>28.36</v>
      </c>
      <c r="AA61" s="123">
        <v>30530100</v>
      </c>
      <c r="AB61" s="122">
        <v>28.16</v>
      </c>
      <c r="AC61" s="2">
        <f t="shared" si="2"/>
        <v>0.51999999999999957</v>
      </c>
      <c r="AD61" s="167">
        <f t="shared" si="3"/>
        <v>-1.9157088122605415E-2</v>
      </c>
    </row>
    <row r="62" spans="15:30" x14ac:dyDescent="0.25">
      <c r="V62" s="121">
        <v>42234</v>
      </c>
      <c r="W62" s="125">
        <v>28.95</v>
      </c>
      <c r="X62" s="125">
        <v>29.05</v>
      </c>
      <c r="Y62" s="125">
        <v>28.8</v>
      </c>
      <c r="Z62" s="125">
        <v>28.91</v>
      </c>
      <c r="AA62" s="123">
        <v>19182600</v>
      </c>
      <c r="AB62" s="122">
        <v>28.71</v>
      </c>
      <c r="AC62" s="2">
        <f t="shared" si="2"/>
        <v>0.25</v>
      </c>
      <c r="AD62" s="167">
        <f t="shared" si="3"/>
        <v>-5.8864265927977E-3</v>
      </c>
    </row>
    <row r="63" spans="15:30" x14ac:dyDescent="0.25">
      <c r="V63" s="121">
        <v>42233</v>
      </c>
      <c r="W63" s="125">
        <v>28.83</v>
      </c>
      <c r="X63" s="125">
        <v>29.2</v>
      </c>
      <c r="Y63" s="125">
        <v>28.71</v>
      </c>
      <c r="Z63" s="125">
        <v>29.08</v>
      </c>
      <c r="AA63" s="123">
        <v>15548300</v>
      </c>
      <c r="AB63" s="122">
        <v>28.88</v>
      </c>
      <c r="AC63" s="2">
        <f t="shared" si="2"/>
        <v>0.48999999999999844</v>
      </c>
      <c r="AD63" s="167">
        <f t="shared" si="3"/>
        <v>2.0818875780708179E-3</v>
      </c>
    </row>
    <row r="64" spans="15:30" x14ac:dyDescent="0.25">
      <c r="V64" s="121">
        <v>42230</v>
      </c>
      <c r="W64" s="125">
        <v>28.92</v>
      </c>
      <c r="X64" s="125">
        <v>29.04</v>
      </c>
      <c r="Y64" s="125">
        <v>28.82</v>
      </c>
      <c r="Z64" s="125">
        <v>29.02</v>
      </c>
      <c r="AA64" s="123">
        <v>14302700</v>
      </c>
      <c r="AB64" s="122">
        <v>28.82</v>
      </c>
      <c r="AC64" s="2">
        <f t="shared" si="2"/>
        <v>0.21999999999999886</v>
      </c>
      <c r="AD64" s="167">
        <f t="shared" si="3"/>
        <v>5.2319497732822295E-3</v>
      </c>
    </row>
    <row r="65" spans="22:30" x14ac:dyDescent="0.25">
      <c r="V65" s="121">
        <v>42229</v>
      </c>
      <c r="W65" s="125">
        <v>29.4</v>
      </c>
      <c r="X65" s="125">
        <v>29.45</v>
      </c>
      <c r="Y65" s="125">
        <v>28.87</v>
      </c>
      <c r="Z65" s="125">
        <v>28.87</v>
      </c>
      <c r="AA65" s="123">
        <v>18821900</v>
      </c>
      <c r="AB65" s="122">
        <v>28.67</v>
      </c>
      <c r="AC65" s="2">
        <f t="shared" si="2"/>
        <v>0.57999999999999829</v>
      </c>
      <c r="AD65" s="167">
        <f t="shared" si="3"/>
        <v>-1.9829059829059803E-2</v>
      </c>
    </row>
    <row r="66" spans="22:30" x14ac:dyDescent="0.25">
      <c r="V66" s="121">
        <v>42228</v>
      </c>
      <c r="W66" s="125">
        <v>28.66</v>
      </c>
      <c r="X66" s="125">
        <v>29.57</v>
      </c>
      <c r="Y66" s="125">
        <v>28.66</v>
      </c>
      <c r="Z66" s="125">
        <v>29.46</v>
      </c>
      <c r="AA66" s="123">
        <v>33589100</v>
      </c>
      <c r="AB66" s="122">
        <v>29.25</v>
      </c>
      <c r="AC66" s="2">
        <f t="shared" si="2"/>
        <v>0.91000000000000014</v>
      </c>
      <c r="AD66" s="167">
        <f t="shared" si="3"/>
        <v>1.6684045881126153E-2</v>
      </c>
    </row>
    <row r="67" spans="22:30" x14ac:dyDescent="0.25">
      <c r="V67" s="121">
        <v>42227</v>
      </c>
      <c r="W67" s="125">
        <v>29.47</v>
      </c>
      <c r="X67" s="125">
        <v>29.48</v>
      </c>
      <c r="Y67" s="125">
        <v>28.96</v>
      </c>
      <c r="Z67" s="125">
        <v>28.97</v>
      </c>
      <c r="AA67" s="123">
        <v>23758900</v>
      </c>
      <c r="AB67" s="122">
        <v>28.77</v>
      </c>
      <c r="AC67" s="2">
        <f>X67-Y67</f>
        <v>0.51999999999999957</v>
      </c>
      <c r="AD67" s="167">
        <f>AB67/AB68-1</f>
        <v>-2.2426095820591185E-2</v>
      </c>
    </row>
    <row r="68" spans="22:30" x14ac:dyDescent="0.25">
      <c r="V68" s="121">
        <v>42226</v>
      </c>
      <c r="W68" s="125">
        <v>29.07</v>
      </c>
      <c r="X68" s="125">
        <v>29.68</v>
      </c>
      <c r="Y68" s="125">
        <v>29.06</v>
      </c>
      <c r="Z68" s="125">
        <v>29.64</v>
      </c>
      <c r="AA68" s="123">
        <v>22807400</v>
      </c>
      <c r="AB68" s="122">
        <v>29.43</v>
      </c>
      <c r="AC68" s="2">
        <f>X68-Y68</f>
        <v>0.62000000000000099</v>
      </c>
      <c r="AD68" s="167" t="e">
        <f>AB68/AB69-1</f>
        <v>#DIV/0!</v>
      </c>
    </row>
    <row r="69" spans="22:30" x14ac:dyDescent="0.25">
      <c r="V69" s="121" t="s">
        <v>144</v>
      </c>
      <c r="W69" s="125"/>
      <c r="X69" s="125"/>
      <c r="Y69" s="125"/>
      <c r="Z69" s="125"/>
      <c r="AA69" s="123"/>
      <c r="AB69" s="122"/>
      <c r="AC69" s="2">
        <f>X69-Y69</f>
        <v>0</v>
      </c>
      <c r="AD69" s="167" t="e">
        <f>AB69/AB70-1</f>
        <v>#DIV/0!</v>
      </c>
    </row>
  </sheetData>
  <mergeCells count="1">
    <mergeCell ref="O40:P40"/>
  </mergeCells>
  <conditionalFormatting sqref="Q7">
    <cfRule type="expression" dxfId="79" priority="10">
      <formula>Q7&gt;0</formula>
    </cfRule>
    <cfRule type="expression" dxfId="78" priority="11">
      <formula>Q7&lt;0</formula>
    </cfRule>
  </conditionalFormatting>
  <conditionalFormatting sqref="O41:O61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C1:AC1048576">
    <cfRule type="dataBar" priority="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{68FA9E1A-442B-4777-9178-0221A93E17EB}</x14:id>
        </ext>
      </extLst>
    </cfRule>
  </conditionalFormatting>
  <conditionalFormatting sqref="F26">
    <cfRule type="expression" dxfId="77" priority="1">
      <formula>F26&gt;0</formula>
    </cfRule>
    <cfRule type="expression" dxfId="76" priority="2">
      <formula>F26&lt;0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8FA9E1A-442B-4777-9178-0221A93E17E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AC1:AC1048576</xm:sqref>
        </x14:conditionalFormatting>
        <x14:conditionalFormatting xmlns:xm="http://schemas.microsoft.com/office/excel/2006/main">
          <x14:cfRule type="iconSet" priority="3" id="{4FCE94D8-972F-4050-8ECB-8C96763D1AF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AD1:AD1048576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AE69"/>
  <sheetViews>
    <sheetView workbookViewId="0">
      <selection activeCell="A3" sqref="A3"/>
    </sheetView>
  </sheetViews>
  <sheetFormatPr defaultRowHeight="15" x14ac:dyDescent="0.25"/>
  <cols>
    <col min="2" max="2" width="9.140625" style="47"/>
    <col min="3" max="3" width="11.5703125" customWidth="1"/>
    <col min="4" max="4" width="9.140625" style="102"/>
    <col min="5" max="5" width="9.140625" style="2"/>
    <col min="6" max="6" width="12.140625" style="2" bestFit="1" customWidth="1"/>
    <col min="8" max="8" width="9.140625" style="93"/>
    <col min="9" max="11" width="9.140625" style="2"/>
    <col min="18" max="18" width="14.7109375" customWidth="1"/>
    <col min="19" max="19" width="7" customWidth="1"/>
    <col min="20" max="20" width="18.5703125" style="47" customWidth="1"/>
    <col min="21" max="21" width="11.7109375" customWidth="1"/>
    <col min="22" max="22" width="12.140625" customWidth="1"/>
    <col min="23" max="23" width="14" customWidth="1"/>
    <col min="24" max="24" width="8.7109375" style="2" customWidth="1"/>
    <col min="25" max="27" width="6" style="2" bestFit="1" customWidth="1"/>
    <col min="29" max="29" width="10.28515625" style="2" bestFit="1" customWidth="1"/>
    <col min="30" max="30" width="12" customWidth="1"/>
  </cols>
  <sheetData>
    <row r="1" spans="1:31" s="61" customFormat="1" x14ac:dyDescent="0.25">
      <c r="A1" s="61" t="s">
        <v>1</v>
      </c>
      <c r="B1" s="138" t="s">
        <v>2</v>
      </c>
      <c r="C1" s="61" t="s">
        <v>4</v>
      </c>
      <c r="D1" s="264" t="s">
        <v>5</v>
      </c>
      <c r="E1" s="62" t="s">
        <v>103</v>
      </c>
      <c r="F1" s="62" t="s">
        <v>60</v>
      </c>
      <c r="G1" s="61" t="s">
        <v>3</v>
      </c>
      <c r="H1" s="91" t="s">
        <v>6</v>
      </c>
      <c r="I1" s="62" t="s">
        <v>7</v>
      </c>
      <c r="J1" s="62" t="s">
        <v>102</v>
      </c>
      <c r="K1" s="62" t="s">
        <v>61</v>
      </c>
      <c r="L1" s="61" t="s">
        <v>43</v>
      </c>
      <c r="M1" s="61" t="s">
        <v>38</v>
      </c>
      <c r="T1" s="138" t="s">
        <v>71</v>
      </c>
      <c r="W1" s="154" t="s">
        <v>136</v>
      </c>
      <c r="X1" s="155" t="s">
        <v>137</v>
      </c>
      <c r="Y1" s="155" t="s">
        <v>138</v>
      </c>
      <c r="Z1" s="155" t="s">
        <v>139</v>
      </c>
      <c r="AA1" s="155" t="s">
        <v>140</v>
      </c>
      <c r="AB1" s="154" t="s">
        <v>141</v>
      </c>
      <c r="AC1" s="155" t="s">
        <v>142</v>
      </c>
      <c r="AD1" s="61" t="s">
        <v>165</v>
      </c>
      <c r="AE1" s="61" t="s">
        <v>166</v>
      </c>
    </row>
    <row r="2" spans="1:31" x14ac:dyDescent="0.25">
      <c r="A2" s="6" t="s">
        <v>22</v>
      </c>
      <c r="B2" s="139">
        <v>42153</v>
      </c>
      <c r="C2" s="7">
        <v>20</v>
      </c>
      <c r="D2" s="101">
        <v>67.3</v>
      </c>
      <c r="E2" s="57">
        <v>0</v>
      </c>
      <c r="F2" s="57">
        <f t="shared" ref="F2:F26" si="0">D2*C2+E2</f>
        <v>1346</v>
      </c>
      <c r="G2" s="96">
        <v>42219</v>
      </c>
      <c r="H2" s="92">
        <v>25</v>
      </c>
      <c r="I2" s="60">
        <v>60.05</v>
      </c>
      <c r="J2" s="60">
        <v>0.03</v>
      </c>
      <c r="K2" s="60">
        <f t="shared" ref="K2:K12" si="1">H2*I2-J2</f>
        <v>1501.22</v>
      </c>
      <c r="L2" s="1">
        <v>42185</v>
      </c>
      <c r="M2" s="2">
        <v>5</v>
      </c>
      <c r="O2" s="13" t="s">
        <v>57</v>
      </c>
      <c r="Q2">
        <f>C30-H30</f>
        <v>115</v>
      </c>
      <c r="W2" s="132">
        <v>42318</v>
      </c>
      <c r="X2" s="54">
        <v>61.6</v>
      </c>
      <c r="Y2" s="54">
        <v>62.91</v>
      </c>
      <c r="Z2" s="54">
        <v>61.3</v>
      </c>
      <c r="AA2" s="54">
        <v>62.79</v>
      </c>
      <c r="AB2" s="126">
        <v>2406200</v>
      </c>
      <c r="AC2" s="54">
        <v>62.79</v>
      </c>
      <c r="AD2" s="2">
        <f>Y2-Z2</f>
        <v>1.6099999999999994</v>
      </c>
      <c r="AE2" s="167">
        <f>AC2/AC3-1</f>
        <v>1.3068731848983495E-2</v>
      </c>
    </row>
    <row r="3" spans="1:31" x14ac:dyDescent="0.25">
      <c r="A3" s="26" t="s">
        <v>74</v>
      </c>
      <c r="B3" s="139">
        <v>42205</v>
      </c>
      <c r="C3" s="7">
        <v>20</v>
      </c>
      <c r="D3" s="101">
        <v>63.4</v>
      </c>
      <c r="E3" s="57">
        <v>0</v>
      </c>
      <c r="F3" s="57">
        <f t="shared" si="0"/>
        <v>1268</v>
      </c>
      <c r="G3" s="96">
        <v>42219</v>
      </c>
      <c r="H3" s="92">
        <v>55</v>
      </c>
      <c r="I3" s="60">
        <v>59.75</v>
      </c>
      <c r="J3" s="60">
        <v>0.06</v>
      </c>
      <c r="K3" s="60">
        <f t="shared" si="1"/>
        <v>3286.19</v>
      </c>
      <c r="L3" s="1">
        <v>42277</v>
      </c>
      <c r="M3" s="2">
        <v>37.5</v>
      </c>
      <c r="O3" s="13" t="s">
        <v>58</v>
      </c>
      <c r="Q3" s="102">
        <f>(F30-K30-M30)/Q2</f>
        <v>49.704869565217372</v>
      </c>
      <c r="W3" s="132">
        <v>42317</v>
      </c>
      <c r="X3" s="54">
        <v>62.65</v>
      </c>
      <c r="Y3" s="54">
        <v>64</v>
      </c>
      <c r="Z3" s="54">
        <v>61.57</v>
      </c>
      <c r="AA3" s="54">
        <v>61.98</v>
      </c>
      <c r="AB3" s="126">
        <v>3105200</v>
      </c>
      <c r="AC3" s="54">
        <v>61.98</v>
      </c>
      <c r="AD3" s="2">
        <f t="shared" ref="AD3:AD66" si="2">Y3-Z3</f>
        <v>2.4299999999999997</v>
      </c>
      <c r="AE3" s="167">
        <f t="shared" ref="AE3:AE66" si="3">AC3/AC4-1</f>
        <v>-1.24282982791587E-2</v>
      </c>
    </row>
    <row r="4" spans="1:31" x14ac:dyDescent="0.25">
      <c r="B4" s="139">
        <v>42205</v>
      </c>
      <c r="C4" s="7">
        <v>20</v>
      </c>
      <c r="D4" s="101">
        <v>63.15</v>
      </c>
      <c r="E4" s="57">
        <v>0</v>
      </c>
      <c r="F4" s="57">
        <f t="shared" si="0"/>
        <v>1263</v>
      </c>
      <c r="G4" s="96">
        <v>42250</v>
      </c>
      <c r="H4" s="104">
        <v>100</v>
      </c>
      <c r="I4" s="57">
        <v>59.4</v>
      </c>
      <c r="J4" s="57">
        <v>0.11</v>
      </c>
      <c r="K4" s="60">
        <f t="shared" si="1"/>
        <v>5939.89</v>
      </c>
      <c r="M4" s="2"/>
      <c r="O4" s="13" t="s">
        <v>66</v>
      </c>
      <c r="Q4" s="268">
        <v>62.79</v>
      </c>
      <c r="T4" s="153"/>
      <c r="U4" s="43"/>
      <c r="V4" s="48"/>
      <c r="W4" s="132">
        <v>42314</v>
      </c>
      <c r="X4" s="54">
        <v>61.68</v>
      </c>
      <c r="Y4" s="54">
        <v>62.86</v>
      </c>
      <c r="Z4" s="54">
        <v>61.37</v>
      </c>
      <c r="AA4" s="54">
        <v>62.76</v>
      </c>
      <c r="AB4" s="126">
        <v>3029200</v>
      </c>
      <c r="AC4" s="54">
        <v>62.76</v>
      </c>
      <c r="AD4" s="2">
        <f t="shared" si="2"/>
        <v>1.490000000000002</v>
      </c>
      <c r="AE4" s="167">
        <f t="shared" si="3"/>
        <v>9.1654606849975728E-3</v>
      </c>
    </row>
    <row r="5" spans="1:31" x14ac:dyDescent="0.25">
      <c r="B5" s="139">
        <v>42207</v>
      </c>
      <c r="C5" s="7">
        <v>10</v>
      </c>
      <c r="D5" s="101">
        <v>62</v>
      </c>
      <c r="E5" s="57">
        <v>0</v>
      </c>
      <c r="F5" s="57">
        <f t="shared" si="0"/>
        <v>620</v>
      </c>
      <c r="G5" s="96">
        <v>42258</v>
      </c>
      <c r="H5" s="104">
        <v>80</v>
      </c>
      <c r="I5" s="57">
        <v>56.47</v>
      </c>
      <c r="J5" s="57">
        <v>0.08</v>
      </c>
      <c r="K5" s="60">
        <f t="shared" si="1"/>
        <v>4517.5200000000004</v>
      </c>
      <c r="M5" s="2"/>
      <c r="O5" s="13" t="s">
        <v>67</v>
      </c>
      <c r="Q5" s="3">
        <f>Q4*Q2</f>
        <v>7220.8499999999995</v>
      </c>
      <c r="U5" t="s">
        <v>157</v>
      </c>
      <c r="W5" s="132">
        <v>42313</v>
      </c>
      <c r="X5" s="54">
        <v>60.53</v>
      </c>
      <c r="Y5" s="54">
        <v>64.08</v>
      </c>
      <c r="Z5" s="54">
        <v>60.21</v>
      </c>
      <c r="AA5" s="54">
        <v>62.19</v>
      </c>
      <c r="AB5" s="126">
        <v>7523200</v>
      </c>
      <c r="AC5" s="54">
        <v>62.19</v>
      </c>
      <c r="AD5" s="2">
        <f t="shared" si="2"/>
        <v>3.8699999999999974</v>
      </c>
      <c r="AE5" s="167">
        <f t="shared" si="3"/>
        <v>2.9294935451837034E-2</v>
      </c>
    </row>
    <row r="6" spans="1:31" x14ac:dyDescent="0.25">
      <c r="B6" s="139">
        <v>42207</v>
      </c>
      <c r="C6" s="7">
        <v>5</v>
      </c>
      <c r="D6" s="101">
        <v>61.6</v>
      </c>
      <c r="E6" s="57">
        <v>0</v>
      </c>
      <c r="F6" s="57">
        <f t="shared" si="0"/>
        <v>308</v>
      </c>
      <c r="G6" s="1">
        <v>42263</v>
      </c>
      <c r="H6" s="104">
        <v>80</v>
      </c>
      <c r="I6" s="57">
        <v>52.55</v>
      </c>
      <c r="J6" s="57">
        <v>0.08</v>
      </c>
      <c r="K6" s="60">
        <f t="shared" si="1"/>
        <v>4203.92</v>
      </c>
      <c r="M6" s="2"/>
      <c r="O6" s="13" t="s">
        <v>64</v>
      </c>
      <c r="Q6" s="2">
        <f>Q3*Q2</f>
        <v>5716.0599999999977</v>
      </c>
      <c r="W6" s="132">
        <v>42312</v>
      </c>
      <c r="X6" s="54">
        <v>60.15</v>
      </c>
      <c r="Y6" s="54">
        <v>61.55</v>
      </c>
      <c r="Z6" s="54">
        <v>58.94</v>
      </c>
      <c r="AA6" s="54">
        <v>60.42</v>
      </c>
      <c r="AB6" s="126">
        <v>3899700</v>
      </c>
      <c r="AC6" s="54">
        <v>60.42</v>
      </c>
      <c r="AD6" s="2">
        <f t="shared" si="2"/>
        <v>2.6099999999999994</v>
      </c>
      <c r="AE6" s="167">
        <f t="shared" si="3"/>
        <v>4.4887780548628076E-3</v>
      </c>
    </row>
    <row r="7" spans="1:31" ht="15.75" x14ac:dyDescent="0.25">
      <c r="B7" s="139">
        <v>42207</v>
      </c>
      <c r="C7" s="7">
        <v>20</v>
      </c>
      <c r="D7" s="101">
        <v>59.85</v>
      </c>
      <c r="E7" s="57">
        <v>0</v>
      </c>
      <c r="F7" s="57">
        <f t="shared" si="0"/>
        <v>1197</v>
      </c>
      <c r="G7" s="1">
        <v>42284</v>
      </c>
      <c r="H7" s="104">
        <v>50</v>
      </c>
      <c r="I7" s="57">
        <v>52.85</v>
      </c>
      <c r="J7" s="57">
        <v>0.05</v>
      </c>
      <c r="K7" s="60">
        <f t="shared" si="1"/>
        <v>2642.45</v>
      </c>
      <c r="M7" s="2"/>
      <c r="O7" s="13" t="s">
        <v>65</v>
      </c>
      <c r="Q7" s="2">
        <f>Q5-Q6</f>
        <v>1504.7900000000018</v>
      </c>
      <c r="R7" s="261" t="s">
        <v>230</v>
      </c>
      <c r="W7" s="132">
        <v>42311</v>
      </c>
      <c r="X7" s="54">
        <v>58.3</v>
      </c>
      <c r="Y7" s="54">
        <v>60.71</v>
      </c>
      <c r="Z7" s="54">
        <v>58.1</v>
      </c>
      <c r="AA7" s="54">
        <v>60.15</v>
      </c>
      <c r="AB7" s="126">
        <v>2939700</v>
      </c>
      <c r="AC7" s="54">
        <v>60.15</v>
      </c>
      <c r="AD7" s="2">
        <f t="shared" si="2"/>
        <v>2.6099999999999994</v>
      </c>
      <c r="AE7" s="167">
        <f t="shared" si="3"/>
        <v>4.3908365150989281E-2</v>
      </c>
    </row>
    <row r="8" spans="1:31" x14ac:dyDescent="0.25">
      <c r="B8" s="139">
        <v>42208</v>
      </c>
      <c r="C8" s="7">
        <v>5</v>
      </c>
      <c r="D8" s="101">
        <v>61.3</v>
      </c>
      <c r="E8" s="57">
        <v>0</v>
      </c>
      <c r="F8" s="57">
        <f t="shared" si="0"/>
        <v>306.5</v>
      </c>
      <c r="G8" s="1">
        <v>42284</v>
      </c>
      <c r="H8" s="104">
        <v>30</v>
      </c>
      <c r="I8" s="57">
        <v>53.05</v>
      </c>
      <c r="J8" s="57">
        <v>0.03</v>
      </c>
      <c r="K8" s="60">
        <f t="shared" si="1"/>
        <v>1591.47</v>
      </c>
      <c r="M8" s="2"/>
      <c r="W8" s="132">
        <v>42310</v>
      </c>
      <c r="X8" s="54">
        <v>55.74</v>
      </c>
      <c r="Y8" s="54">
        <v>57.85</v>
      </c>
      <c r="Z8" s="54">
        <v>55.69</v>
      </c>
      <c r="AA8" s="54">
        <v>57.62</v>
      </c>
      <c r="AB8" s="126">
        <v>2972700</v>
      </c>
      <c r="AC8" s="54">
        <v>57.62</v>
      </c>
      <c r="AD8" s="2">
        <f t="shared" si="2"/>
        <v>2.1600000000000037</v>
      </c>
      <c r="AE8" s="167">
        <f t="shared" si="3"/>
        <v>2.5084504536559304E-2</v>
      </c>
    </row>
    <row r="9" spans="1:31" x14ac:dyDescent="0.25">
      <c r="B9" s="139">
        <v>42219</v>
      </c>
      <c r="C9" s="9">
        <v>25</v>
      </c>
      <c r="D9" s="101">
        <v>59.4</v>
      </c>
      <c r="E9" s="57">
        <v>0</v>
      </c>
      <c r="F9" s="57">
        <f t="shared" si="0"/>
        <v>1485</v>
      </c>
      <c r="G9" s="1">
        <v>42291</v>
      </c>
      <c r="H9" s="104">
        <v>80</v>
      </c>
      <c r="I9" s="57">
        <v>61.6</v>
      </c>
      <c r="J9" s="57">
        <v>0.09</v>
      </c>
      <c r="K9" s="60">
        <f t="shared" si="1"/>
        <v>4927.91</v>
      </c>
      <c r="M9" s="2"/>
      <c r="W9" s="132">
        <v>42307</v>
      </c>
      <c r="X9" s="54">
        <v>56.52</v>
      </c>
      <c r="Y9" s="54">
        <v>57</v>
      </c>
      <c r="Z9" s="54">
        <v>54.68</v>
      </c>
      <c r="AA9" s="54">
        <v>56.21</v>
      </c>
      <c r="AB9" s="126">
        <v>3719900</v>
      </c>
      <c r="AC9" s="54">
        <v>56.21</v>
      </c>
      <c r="AD9" s="2">
        <f t="shared" si="2"/>
        <v>2.3200000000000003</v>
      </c>
      <c r="AE9" s="167">
        <f t="shared" si="3"/>
        <v>1.2468827930174342E-3</v>
      </c>
    </row>
    <row r="10" spans="1:31" x14ac:dyDescent="0.25">
      <c r="B10" s="139">
        <v>42219</v>
      </c>
      <c r="C10" s="9">
        <v>50</v>
      </c>
      <c r="D10" s="101">
        <v>59.2</v>
      </c>
      <c r="E10" s="57">
        <v>0</v>
      </c>
      <c r="F10" s="57">
        <f t="shared" si="0"/>
        <v>2960</v>
      </c>
      <c r="G10" s="1">
        <v>42297</v>
      </c>
      <c r="H10" s="104">
        <v>115</v>
      </c>
      <c r="I10" s="57">
        <v>61.23</v>
      </c>
      <c r="J10" s="57">
        <v>0.13</v>
      </c>
      <c r="K10" s="60">
        <f t="shared" si="1"/>
        <v>7041.32</v>
      </c>
      <c r="M10" s="2"/>
      <c r="W10" s="132">
        <v>42306</v>
      </c>
      <c r="X10" s="54">
        <v>57.05</v>
      </c>
      <c r="Y10" s="54">
        <v>58.61</v>
      </c>
      <c r="Z10" s="54">
        <v>56.07</v>
      </c>
      <c r="AA10" s="54">
        <v>56.14</v>
      </c>
      <c r="AB10" s="126">
        <v>4192400</v>
      </c>
      <c r="AC10" s="54">
        <v>56.14</v>
      </c>
      <c r="AD10" s="2">
        <f t="shared" si="2"/>
        <v>2.5399999999999991</v>
      </c>
      <c r="AE10" s="167">
        <f t="shared" si="3"/>
        <v>-1.6295777115822641E-2</v>
      </c>
    </row>
    <row r="11" spans="1:31" x14ac:dyDescent="0.25">
      <c r="B11" s="139">
        <v>42226</v>
      </c>
      <c r="C11" s="20">
        <v>5</v>
      </c>
      <c r="D11" s="265">
        <v>56.2</v>
      </c>
      <c r="E11" s="3">
        <v>0</v>
      </c>
      <c r="F11" s="3">
        <f t="shared" si="0"/>
        <v>281</v>
      </c>
      <c r="G11" s="1">
        <v>42304</v>
      </c>
      <c r="H11" s="104">
        <v>80</v>
      </c>
      <c r="I11" s="57">
        <v>59.76</v>
      </c>
      <c r="J11" s="57">
        <v>0.09</v>
      </c>
      <c r="K11" s="60">
        <f t="shared" si="1"/>
        <v>4780.71</v>
      </c>
      <c r="M11" s="2"/>
      <c r="T11" s="22">
        <v>42305</v>
      </c>
      <c r="U11" t="s">
        <v>216</v>
      </c>
      <c r="W11" s="132">
        <v>42305</v>
      </c>
      <c r="X11" s="54">
        <v>53.3</v>
      </c>
      <c r="Y11" s="54">
        <v>57.54</v>
      </c>
      <c r="Z11" s="54">
        <v>53.05</v>
      </c>
      <c r="AA11" s="54">
        <v>57.07</v>
      </c>
      <c r="AB11" s="126">
        <v>7157900</v>
      </c>
      <c r="AC11" s="54">
        <v>57.07</v>
      </c>
      <c r="AD11" s="2">
        <f t="shared" si="2"/>
        <v>4.490000000000002</v>
      </c>
      <c r="AE11" s="167">
        <f t="shared" si="3"/>
        <v>2.4591603723871369E-3</v>
      </c>
    </row>
    <row r="12" spans="1:31" x14ac:dyDescent="0.25">
      <c r="B12" s="139">
        <v>42226</v>
      </c>
      <c r="C12" s="7">
        <v>15</v>
      </c>
      <c r="D12" s="101">
        <v>56.5</v>
      </c>
      <c r="E12" s="57">
        <v>0</v>
      </c>
      <c r="F12" s="57">
        <f t="shared" si="0"/>
        <v>847.5</v>
      </c>
      <c r="G12" s="1">
        <v>42314</v>
      </c>
      <c r="H12" s="104">
        <v>10</v>
      </c>
      <c r="I12" s="57">
        <v>59.65</v>
      </c>
      <c r="J12" s="57">
        <v>0.01</v>
      </c>
      <c r="K12" s="60">
        <f t="shared" si="1"/>
        <v>596.49</v>
      </c>
      <c r="M12" s="2"/>
      <c r="W12" s="132">
        <v>42304</v>
      </c>
      <c r="X12" s="54">
        <v>57.78</v>
      </c>
      <c r="Y12" s="54">
        <v>57.87</v>
      </c>
      <c r="Z12" s="54">
        <v>55.74</v>
      </c>
      <c r="AA12" s="54">
        <v>56.93</v>
      </c>
      <c r="AB12" s="126">
        <v>4278000</v>
      </c>
      <c r="AC12" s="54">
        <v>56.93</v>
      </c>
      <c r="AD12" s="2">
        <f t="shared" si="2"/>
        <v>2.1299999999999955</v>
      </c>
      <c r="AE12" s="167">
        <f t="shared" si="3"/>
        <v>-3.0318514733435498E-2</v>
      </c>
    </row>
    <row r="13" spans="1:31" x14ac:dyDescent="0.25">
      <c r="B13" s="139">
        <v>42240</v>
      </c>
      <c r="C13" s="9">
        <v>15</v>
      </c>
      <c r="D13" s="101">
        <v>57.19</v>
      </c>
      <c r="E13" s="57">
        <v>0</v>
      </c>
      <c r="F13" s="57">
        <f t="shared" si="0"/>
        <v>857.84999999999991</v>
      </c>
      <c r="M13" s="2"/>
      <c r="W13" s="132">
        <v>42303</v>
      </c>
      <c r="X13" s="54">
        <v>60.58</v>
      </c>
      <c r="Y13" s="54">
        <v>60.64</v>
      </c>
      <c r="Z13" s="54">
        <v>58.6</v>
      </c>
      <c r="AA13" s="54">
        <v>58.71</v>
      </c>
      <c r="AB13" s="126">
        <v>2232900</v>
      </c>
      <c r="AC13" s="54">
        <v>58.71</v>
      </c>
      <c r="AD13" s="2">
        <f t="shared" si="2"/>
        <v>2.0399999999999991</v>
      </c>
      <c r="AE13" s="167">
        <f t="shared" si="3"/>
        <v>-3.5485460818136971E-2</v>
      </c>
    </row>
    <row r="14" spans="1:31" x14ac:dyDescent="0.25">
      <c r="B14" s="139">
        <v>42240</v>
      </c>
      <c r="C14" s="7">
        <v>20</v>
      </c>
      <c r="D14" s="101">
        <v>56.6</v>
      </c>
      <c r="E14" s="57">
        <v>0</v>
      </c>
      <c r="F14" s="57">
        <f t="shared" si="0"/>
        <v>1132</v>
      </c>
      <c r="M14" s="2"/>
      <c r="W14" s="132">
        <v>42300</v>
      </c>
      <c r="X14" s="54">
        <v>60.71</v>
      </c>
      <c r="Y14" s="54">
        <v>61.8</v>
      </c>
      <c r="Z14" s="54">
        <v>60.01</v>
      </c>
      <c r="AA14" s="54">
        <v>60.87</v>
      </c>
      <c r="AB14" s="126">
        <v>2159900</v>
      </c>
      <c r="AC14" s="54">
        <v>60.87</v>
      </c>
      <c r="AD14" s="2">
        <f t="shared" si="2"/>
        <v>1.7899999999999991</v>
      </c>
      <c r="AE14" s="167">
        <f t="shared" si="3"/>
        <v>-4.2532308195649682E-3</v>
      </c>
    </row>
    <row r="15" spans="1:31" x14ac:dyDescent="0.25">
      <c r="B15" s="139">
        <v>42240</v>
      </c>
      <c r="C15" s="7">
        <v>30</v>
      </c>
      <c r="D15" s="101">
        <v>56.5</v>
      </c>
      <c r="E15" s="57">
        <v>0</v>
      </c>
      <c r="F15" s="57">
        <f t="shared" si="0"/>
        <v>1695</v>
      </c>
      <c r="M15" s="2"/>
      <c r="W15" s="132">
        <v>42299</v>
      </c>
      <c r="X15" s="54">
        <v>59.75</v>
      </c>
      <c r="Y15" s="54">
        <v>61.18</v>
      </c>
      <c r="Z15" s="54">
        <v>59.59</v>
      </c>
      <c r="AA15" s="54">
        <v>61.13</v>
      </c>
      <c r="AB15" s="126">
        <v>2711200</v>
      </c>
      <c r="AC15" s="54">
        <v>61.13</v>
      </c>
      <c r="AD15" s="2">
        <f t="shared" si="2"/>
        <v>1.5899999999999963</v>
      </c>
      <c r="AE15" s="167">
        <f t="shared" si="3"/>
        <v>3.4698713608666276E-2</v>
      </c>
    </row>
    <row r="16" spans="1:31" x14ac:dyDescent="0.25">
      <c r="B16" s="325">
        <v>42258</v>
      </c>
      <c r="C16" s="7">
        <v>80</v>
      </c>
      <c r="D16" s="101">
        <v>55.45</v>
      </c>
      <c r="E16" s="57">
        <v>0</v>
      </c>
      <c r="F16" s="57">
        <f t="shared" si="0"/>
        <v>4436</v>
      </c>
      <c r="M16" s="2"/>
      <c r="W16" s="132">
        <v>42298</v>
      </c>
      <c r="X16" s="54">
        <v>60.05</v>
      </c>
      <c r="Y16" s="54">
        <v>60.37</v>
      </c>
      <c r="Z16" s="54">
        <v>58.97</v>
      </c>
      <c r="AA16" s="54">
        <v>59.08</v>
      </c>
      <c r="AB16" s="126">
        <v>1738500</v>
      </c>
      <c r="AC16" s="54">
        <v>59.08</v>
      </c>
      <c r="AD16" s="2">
        <f t="shared" si="2"/>
        <v>1.3999999999999986</v>
      </c>
      <c r="AE16" s="167">
        <f t="shared" si="3"/>
        <v>-2.1043910521955311E-2</v>
      </c>
    </row>
    <row r="17" spans="1:31" x14ac:dyDescent="0.25">
      <c r="B17" s="325"/>
      <c r="C17" s="7">
        <v>20</v>
      </c>
      <c r="D17" s="101">
        <v>55.45</v>
      </c>
      <c r="E17" s="57">
        <v>0</v>
      </c>
      <c r="F17" s="57">
        <f t="shared" si="0"/>
        <v>1109</v>
      </c>
      <c r="M17" s="2"/>
      <c r="W17" s="132">
        <v>42297</v>
      </c>
      <c r="X17" s="54">
        <v>59.36</v>
      </c>
      <c r="Y17" s="54">
        <v>60.64</v>
      </c>
      <c r="Z17" s="54">
        <v>59.13</v>
      </c>
      <c r="AA17" s="54">
        <v>60.35</v>
      </c>
      <c r="AB17" s="126">
        <v>3060600</v>
      </c>
      <c r="AC17" s="54">
        <v>60.35</v>
      </c>
      <c r="AD17" s="2">
        <f t="shared" si="2"/>
        <v>1.509999999999998</v>
      </c>
      <c r="AE17" s="167">
        <f t="shared" si="3"/>
        <v>8.8599130725510733E-3</v>
      </c>
    </row>
    <row r="18" spans="1:31" x14ac:dyDescent="0.25">
      <c r="B18" s="323">
        <v>42263</v>
      </c>
      <c r="C18" s="7">
        <v>50</v>
      </c>
      <c r="D18" s="101">
        <v>52.7</v>
      </c>
      <c r="E18" s="57">
        <v>0</v>
      </c>
      <c r="F18" s="57">
        <f t="shared" si="0"/>
        <v>2635</v>
      </c>
      <c r="G18" s="2"/>
      <c r="W18" s="132">
        <v>42296</v>
      </c>
      <c r="X18" s="54">
        <v>60.23</v>
      </c>
      <c r="Y18" s="54">
        <v>60.49</v>
      </c>
      <c r="Z18" s="54">
        <v>59.23</v>
      </c>
      <c r="AA18" s="54">
        <v>59.82</v>
      </c>
      <c r="AB18" s="126">
        <v>2380100</v>
      </c>
      <c r="AC18" s="54">
        <v>59.82</v>
      </c>
      <c r="AD18" s="2">
        <f t="shared" si="2"/>
        <v>1.2600000000000051</v>
      </c>
      <c r="AE18" s="167">
        <f t="shared" si="3"/>
        <v>-1.9826314927085087E-2</v>
      </c>
    </row>
    <row r="19" spans="1:31" x14ac:dyDescent="0.25">
      <c r="B19" s="323"/>
      <c r="C19" s="7">
        <v>30</v>
      </c>
      <c r="D19" s="101">
        <v>52.7</v>
      </c>
      <c r="E19" s="57">
        <v>0</v>
      </c>
      <c r="F19" s="57">
        <f t="shared" si="0"/>
        <v>1581</v>
      </c>
      <c r="W19" s="132">
        <v>42293</v>
      </c>
      <c r="X19" s="54">
        <v>61.74</v>
      </c>
      <c r="Y19" s="54">
        <v>62.32</v>
      </c>
      <c r="Z19" s="54">
        <v>60.21</v>
      </c>
      <c r="AA19" s="54">
        <v>61.03</v>
      </c>
      <c r="AB19" s="126">
        <v>2151900</v>
      </c>
      <c r="AC19" s="54">
        <v>61.03</v>
      </c>
      <c r="AD19" s="2">
        <f t="shared" si="2"/>
        <v>2.1099999999999994</v>
      </c>
      <c r="AE19" s="167">
        <f t="shared" si="3"/>
        <v>-6.3497232171930706E-3</v>
      </c>
    </row>
    <row r="20" spans="1:31" x14ac:dyDescent="0.25">
      <c r="B20" s="22">
        <v>42263</v>
      </c>
      <c r="C20" s="4">
        <v>50</v>
      </c>
      <c r="D20" s="265">
        <v>52.05</v>
      </c>
      <c r="E20" s="3">
        <v>0</v>
      </c>
      <c r="F20" s="3">
        <f t="shared" si="0"/>
        <v>2602.5</v>
      </c>
      <c r="W20" s="132">
        <v>42292</v>
      </c>
      <c r="X20" s="54">
        <v>60.15</v>
      </c>
      <c r="Y20" s="54">
        <v>61.55</v>
      </c>
      <c r="Z20" s="54">
        <v>59.6</v>
      </c>
      <c r="AA20" s="54">
        <v>61.42</v>
      </c>
      <c r="AB20" s="126">
        <v>1659400</v>
      </c>
      <c r="AC20" s="54">
        <v>61.42</v>
      </c>
      <c r="AD20" s="2">
        <f t="shared" si="2"/>
        <v>1.9499999999999957</v>
      </c>
      <c r="AE20" s="167">
        <f t="shared" si="3"/>
        <v>2.0096329513369815E-2</v>
      </c>
    </row>
    <row r="21" spans="1:31" x14ac:dyDescent="0.25">
      <c r="B21" s="323">
        <v>42270</v>
      </c>
      <c r="C21" s="7">
        <v>30</v>
      </c>
      <c r="D21" s="101">
        <v>52.5</v>
      </c>
      <c r="E21" s="57">
        <v>0</v>
      </c>
      <c r="F21" s="57">
        <f t="shared" si="0"/>
        <v>1575</v>
      </c>
      <c r="W21" s="132">
        <v>42291</v>
      </c>
      <c r="X21" s="54">
        <v>59.97</v>
      </c>
      <c r="Y21" s="54">
        <v>60.59</v>
      </c>
      <c r="Z21" s="54">
        <v>59.5</v>
      </c>
      <c r="AA21" s="54">
        <v>60.21</v>
      </c>
      <c r="AB21" s="126">
        <v>1993500</v>
      </c>
      <c r="AC21" s="54">
        <v>60.21</v>
      </c>
      <c r="AD21" s="2">
        <f t="shared" si="2"/>
        <v>1.0900000000000034</v>
      </c>
      <c r="AE21" s="167">
        <f t="shared" si="3"/>
        <v>-1.1612475116125065E-3</v>
      </c>
    </row>
    <row r="22" spans="1:31" x14ac:dyDescent="0.25">
      <c r="B22" s="323"/>
      <c r="C22" s="4">
        <v>20</v>
      </c>
      <c r="D22" s="265">
        <v>52.5</v>
      </c>
      <c r="E22" s="3">
        <v>0</v>
      </c>
      <c r="F22" s="3">
        <f t="shared" si="0"/>
        <v>1050</v>
      </c>
      <c r="U22" s="2"/>
      <c r="W22" s="132">
        <v>42290</v>
      </c>
      <c r="X22" s="54">
        <v>59.53</v>
      </c>
      <c r="Y22" s="54">
        <v>60.85</v>
      </c>
      <c r="Z22" s="54">
        <v>58.92</v>
      </c>
      <c r="AA22" s="54">
        <v>60.28</v>
      </c>
      <c r="AB22" s="126">
        <v>3312500</v>
      </c>
      <c r="AC22" s="54">
        <v>60.28</v>
      </c>
      <c r="AD22" s="2">
        <f t="shared" si="2"/>
        <v>1.9299999999999997</v>
      </c>
      <c r="AE22" s="167">
        <f t="shared" si="3"/>
        <v>2.494595044071124E-3</v>
      </c>
    </row>
    <row r="23" spans="1:31" x14ac:dyDescent="0.25">
      <c r="B23" s="22">
        <v>42292</v>
      </c>
      <c r="C23" s="7">
        <v>80</v>
      </c>
      <c r="D23" s="101">
        <v>61.25</v>
      </c>
      <c r="E23" s="57">
        <v>0</v>
      </c>
      <c r="F23" s="57">
        <f t="shared" si="0"/>
        <v>4900</v>
      </c>
      <c r="W23" s="132">
        <v>42289</v>
      </c>
      <c r="X23" s="54">
        <v>61.91</v>
      </c>
      <c r="Y23" s="54">
        <v>62.13</v>
      </c>
      <c r="Z23" s="54">
        <v>59.59</v>
      </c>
      <c r="AA23" s="54">
        <v>60.13</v>
      </c>
      <c r="AB23" s="126">
        <v>2539600</v>
      </c>
      <c r="AC23" s="54">
        <v>60.13</v>
      </c>
      <c r="AD23" s="2">
        <f t="shared" si="2"/>
        <v>2.5399999999999991</v>
      </c>
      <c r="AE23" s="167">
        <f t="shared" si="3"/>
        <v>-2.8751413341947862E-2</v>
      </c>
    </row>
    <row r="24" spans="1:31" x14ac:dyDescent="0.25">
      <c r="B24" s="22">
        <v>42292</v>
      </c>
      <c r="C24" s="7">
        <v>80</v>
      </c>
      <c r="D24" s="101">
        <v>59.75</v>
      </c>
      <c r="E24" s="57">
        <v>0</v>
      </c>
      <c r="F24" s="57">
        <f t="shared" si="0"/>
        <v>4780</v>
      </c>
      <c r="G24" s="2"/>
      <c r="W24" s="132">
        <v>42286</v>
      </c>
      <c r="X24" s="54">
        <v>62.51</v>
      </c>
      <c r="Y24" s="54">
        <v>63.21</v>
      </c>
      <c r="Z24" s="54">
        <v>61.03</v>
      </c>
      <c r="AA24" s="54">
        <v>61.91</v>
      </c>
      <c r="AB24" s="126">
        <v>3051600</v>
      </c>
      <c r="AC24" s="54">
        <v>61.91</v>
      </c>
      <c r="AD24" s="2">
        <f t="shared" si="2"/>
        <v>2.1799999999999997</v>
      </c>
      <c r="AE24" s="167">
        <f t="shared" si="3"/>
        <v>-1.0548186031644646E-2</v>
      </c>
    </row>
    <row r="25" spans="1:31" x14ac:dyDescent="0.25">
      <c r="B25" s="22">
        <v>42310</v>
      </c>
      <c r="C25" s="7">
        <v>80</v>
      </c>
      <c r="D25" s="101">
        <v>55.225000000000001</v>
      </c>
      <c r="E25" s="57">
        <v>6.95</v>
      </c>
      <c r="F25" s="57">
        <f t="shared" si="0"/>
        <v>4424.95</v>
      </c>
      <c r="W25" s="132">
        <v>42285</v>
      </c>
      <c r="X25" s="54">
        <v>59.95</v>
      </c>
      <c r="Y25" s="54">
        <v>63.16</v>
      </c>
      <c r="Z25" s="54">
        <v>59.84</v>
      </c>
      <c r="AA25" s="54">
        <v>62.57</v>
      </c>
      <c r="AB25" s="126">
        <v>5267300</v>
      </c>
      <c r="AC25" s="54">
        <v>62.57</v>
      </c>
      <c r="AD25" s="2">
        <f t="shared" si="2"/>
        <v>3.3199999999999932</v>
      </c>
      <c r="AE25" s="167">
        <f t="shared" si="3"/>
        <v>4.3181060353451262E-2</v>
      </c>
    </row>
    <row r="26" spans="1:31" x14ac:dyDescent="0.25">
      <c r="B26" s="22">
        <v>42310</v>
      </c>
      <c r="C26" s="4">
        <v>40</v>
      </c>
      <c r="D26" s="102">
        <v>53.01</v>
      </c>
      <c r="E26" s="2">
        <v>6.95</v>
      </c>
      <c r="F26" s="2">
        <f t="shared" si="0"/>
        <v>2127.35</v>
      </c>
      <c r="W26" s="132">
        <v>42284</v>
      </c>
      <c r="X26" s="54">
        <v>60.23</v>
      </c>
      <c r="Y26" s="54">
        <v>61.31</v>
      </c>
      <c r="Z26" s="54">
        <v>57.95</v>
      </c>
      <c r="AA26" s="54">
        <v>59.98</v>
      </c>
      <c r="AB26" s="126">
        <v>4463900</v>
      </c>
      <c r="AC26" s="54">
        <v>59.98</v>
      </c>
      <c r="AD26" s="2">
        <f t="shared" si="2"/>
        <v>3.3599999999999994</v>
      </c>
      <c r="AE26" s="167">
        <f t="shared" si="3"/>
        <v>2.0415107179312608E-2</v>
      </c>
    </row>
    <row r="27" spans="1:31" x14ac:dyDescent="0.25">
      <c r="W27" s="132">
        <v>42283</v>
      </c>
      <c r="X27" s="54">
        <v>55.91</v>
      </c>
      <c r="Y27" s="54">
        <v>59.19</v>
      </c>
      <c r="Z27" s="54">
        <v>55.7</v>
      </c>
      <c r="AA27" s="54">
        <v>58.78</v>
      </c>
      <c r="AB27" s="126">
        <v>4361500</v>
      </c>
      <c r="AC27" s="54">
        <v>58.78</v>
      </c>
      <c r="AD27" s="2">
        <f t="shared" si="2"/>
        <v>3.4899999999999949</v>
      </c>
      <c r="AE27" s="167">
        <f t="shared" si="3"/>
        <v>5.1896921975662202E-2</v>
      </c>
    </row>
    <row r="28" spans="1:31" x14ac:dyDescent="0.25">
      <c r="W28" s="132">
        <v>42282</v>
      </c>
      <c r="X28" s="54">
        <v>53.95</v>
      </c>
      <c r="Y28" s="54">
        <v>56.29</v>
      </c>
      <c r="Z28" s="54">
        <v>53.95</v>
      </c>
      <c r="AA28" s="54">
        <v>55.88</v>
      </c>
      <c r="AB28" s="126">
        <v>4755800</v>
      </c>
      <c r="AC28" s="54">
        <v>55.88</v>
      </c>
      <c r="AD28" s="2">
        <f t="shared" si="2"/>
        <v>2.3399999999999963</v>
      </c>
      <c r="AE28" s="167">
        <f t="shared" si="3"/>
        <v>4.0789718755820603E-2</v>
      </c>
    </row>
    <row r="29" spans="1:31" x14ac:dyDescent="0.25">
      <c r="W29" s="132">
        <v>42279</v>
      </c>
      <c r="X29" s="54">
        <v>49.64</v>
      </c>
      <c r="Y29" s="54">
        <v>53.92</v>
      </c>
      <c r="Z29" s="54">
        <v>49.64</v>
      </c>
      <c r="AA29" s="54">
        <v>53.69</v>
      </c>
      <c r="AB29" s="126">
        <v>3098100</v>
      </c>
      <c r="AC29" s="54">
        <v>53.69</v>
      </c>
      <c r="AD29" s="2">
        <f t="shared" si="2"/>
        <v>4.2800000000000011</v>
      </c>
      <c r="AE29" s="167">
        <f t="shared" si="3"/>
        <v>5.7931034482758603E-2</v>
      </c>
    </row>
    <row r="30" spans="1:31" x14ac:dyDescent="0.25">
      <c r="A30" s="45" t="s">
        <v>85</v>
      </c>
      <c r="B30" s="140"/>
      <c r="C30" s="16">
        <f>SUM(C2:C29)</f>
        <v>820</v>
      </c>
      <c r="D30" s="103"/>
      <c r="E30" s="16"/>
      <c r="F30" s="21">
        <f>SUM(F2:F29)</f>
        <v>46787.649999999994</v>
      </c>
      <c r="G30" s="16"/>
      <c r="H30" s="94">
        <f>SUM(H2:H25)</f>
        <v>705</v>
      </c>
      <c r="I30" s="16"/>
      <c r="J30" s="16"/>
      <c r="K30" s="21">
        <f>SUM(K2:K25)</f>
        <v>41029.089999999997</v>
      </c>
      <c r="L30" s="16"/>
      <c r="M30" s="21">
        <f>SUM(M2:M25)</f>
        <v>42.5</v>
      </c>
      <c r="W30" s="132">
        <v>42278</v>
      </c>
      <c r="X30" s="54">
        <v>50.81</v>
      </c>
      <c r="Y30" s="54">
        <v>51.56</v>
      </c>
      <c r="Z30" s="54">
        <v>50.02</v>
      </c>
      <c r="AA30" s="54">
        <v>50.75</v>
      </c>
      <c r="AB30" s="126">
        <v>3373900</v>
      </c>
      <c r="AC30" s="54">
        <v>50.75</v>
      </c>
      <c r="AD30" s="2">
        <f t="shared" si="2"/>
        <v>1.5399999999999991</v>
      </c>
      <c r="AE30" s="167">
        <f t="shared" si="3"/>
        <v>1.3783459848182078E-2</v>
      </c>
    </row>
    <row r="31" spans="1:31" x14ac:dyDescent="0.25">
      <c r="W31" s="132">
        <v>42277</v>
      </c>
      <c r="X31" s="263">
        <v>48.64</v>
      </c>
      <c r="Y31" s="54">
        <v>50.15</v>
      </c>
      <c r="Z31" s="54">
        <v>48.45</v>
      </c>
      <c r="AA31" s="54">
        <v>50.06</v>
      </c>
      <c r="AB31" s="126">
        <v>3301600</v>
      </c>
      <c r="AC31" s="54">
        <v>50.06</v>
      </c>
      <c r="AD31" s="2">
        <f t="shared" si="2"/>
        <v>1.6999999999999957</v>
      </c>
      <c r="AE31" s="167">
        <f t="shared" si="3"/>
        <v>3.6868268434134155E-2</v>
      </c>
    </row>
    <row r="32" spans="1:31" x14ac:dyDescent="0.25">
      <c r="B32" s="253" t="s">
        <v>136</v>
      </c>
      <c r="C32" s="253" t="s">
        <v>235</v>
      </c>
      <c r="D32" s="266" t="s">
        <v>234</v>
      </c>
      <c r="E32" s="256" t="s">
        <v>236</v>
      </c>
      <c r="F32" s="257" t="s">
        <v>65</v>
      </c>
      <c r="J32" s="2" t="s">
        <v>153</v>
      </c>
      <c r="W32" s="132">
        <v>42276</v>
      </c>
      <c r="X32" s="54">
        <v>48.47</v>
      </c>
      <c r="Y32" s="54">
        <v>48.89</v>
      </c>
      <c r="Z32" s="54">
        <v>47.84</v>
      </c>
      <c r="AA32" s="54">
        <v>48.28</v>
      </c>
      <c r="AB32" s="126">
        <v>2216800</v>
      </c>
      <c r="AC32" s="54">
        <v>48.28</v>
      </c>
      <c r="AD32" s="2">
        <f t="shared" si="2"/>
        <v>1.0499999999999972</v>
      </c>
      <c r="AE32" s="167">
        <f t="shared" si="3"/>
        <v>4.1442188147544634E-4</v>
      </c>
    </row>
    <row r="33" spans="2:31" x14ac:dyDescent="0.25">
      <c r="B33" s="255">
        <v>42304</v>
      </c>
      <c r="C33" s="12">
        <v>5</v>
      </c>
      <c r="D33" s="267">
        <v>-47.95</v>
      </c>
      <c r="E33" s="53">
        <v>56.93</v>
      </c>
      <c r="F33" s="53">
        <v>524.4</v>
      </c>
      <c r="W33" s="132">
        <v>42275</v>
      </c>
      <c r="X33" s="54">
        <v>49.41</v>
      </c>
      <c r="Y33" s="54">
        <v>49.89</v>
      </c>
      <c r="Z33" s="54">
        <v>48.23</v>
      </c>
      <c r="AA33" s="54">
        <v>48.26</v>
      </c>
      <c r="AB33" s="126">
        <v>2607500</v>
      </c>
      <c r="AC33" s="54">
        <v>48.26</v>
      </c>
      <c r="AD33" s="2">
        <f t="shared" si="2"/>
        <v>1.6600000000000037</v>
      </c>
      <c r="AE33" s="167">
        <f t="shared" si="3"/>
        <v>-3.9984085935946045E-2</v>
      </c>
    </row>
    <row r="34" spans="2:31" x14ac:dyDescent="0.25">
      <c r="B34" s="255">
        <v>42305</v>
      </c>
      <c r="C34" s="12">
        <v>125</v>
      </c>
      <c r="D34" s="267">
        <v>50.5</v>
      </c>
      <c r="E34" s="53">
        <v>57.07</v>
      </c>
      <c r="F34" s="53">
        <v>821.2</v>
      </c>
      <c r="W34" s="132">
        <v>42272</v>
      </c>
      <c r="X34" s="54">
        <v>50.53</v>
      </c>
      <c r="Y34" s="54">
        <v>50.81</v>
      </c>
      <c r="Z34" s="54">
        <v>49.71</v>
      </c>
      <c r="AA34" s="54">
        <v>50.27</v>
      </c>
      <c r="AB34" s="126">
        <v>2767400</v>
      </c>
      <c r="AC34" s="54">
        <v>50.27</v>
      </c>
      <c r="AD34" s="2">
        <f t="shared" si="2"/>
        <v>1.1000000000000014</v>
      </c>
      <c r="AE34" s="167">
        <f t="shared" si="3"/>
        <v>4.395604395604602E-3</v>
      </c>
    </row>
    <row r="35" spans="2:31" x14ac:dyDescent="0.25">
      <c r="B35" s="255">
        <v>42311</v>
      </c>
      <c r="C35" s="12">
        <v>115</v>
      </c>
      <c r="D35" s="267">
        <v>49.704999999999998</v>
      </c>
      <c r="E35" s="53">
        <v>60.15</v>
      </c>
      <c r="F35" s="53">
        <v>1201.19</v>
      </c>
      <c r="W35" s="132">
        <v>42271</v>
      </c>
      <c r="X35" s="54">
        <v>49.86</v>
      </c>
      <c r="Y35" s="54">
        <v>50.4</v>
      </c>
      <c r="Z35" s="54">
        <v>49.31</v>
      </c>
      <c r="AA35" s="54">
        <v>50.05</v>
      </c>
      <c r="AB35" s="126">
        <v>3662400</v>
      </c>
      <c r="AC35" s="54">
        <v>50.05</v>
      </c>
      <c r="AD35" s="2">
        <f t="shared" si="2"/>
        <v>1.0899999999999963</v>
      </c>
      <c r="AE35" s="167">
        <f t="shared" si="3"/>
        <v>-3.9944078290399254E-4</v>
      </c>
    </row>
    <row r="36" spans="2:31" x14ac:dyDescent="0.25">
      <c r="B36" s="12"/>
      <c r="C36" s="12"/>
      <c r="D36" s="267"/>
      <c r="E36" s="53"/>
      <c r="F36" s="53"/>
      <c r="W36" s="132">
        <v>42270</v>
      </c>
      <c r="X36" s="54">
        <v>51.46</v>
      </c>
      <c r="Y36" s="54">
        <v>51.73</v>
      </c>
      <c r="Z36" s="54">
        <v>49.91</v>
      </c>
      <c r="AA36" s="54">
        <v>50.07</v>
      </c>
      <c r="AB36" s="126">
        <v>1853100</v>
      </c>
      <c r="AC36" s="54">
        <v>50.07</v>
      </c>
      <c r="AD36" s="2">
        <f t="shared" si="2"/>
        <v>1.8200000000000003</v>
      </c>
      <c r="AE36" s="167">
        <f t="shared" si="3"/>
        <v>-2.1114369501466279E-2</v>
      </c>
    </row>
    <row r="37" spans="2:31" x14ac:dyDescent="0.25">
      <c r="B37" s="12"/>
      <c r="C37" s="12"/>
      <c r="D37" s="267"/>
      <c r="E37" s="53"/>
      <c r="F37" s="53"/>
      <c r="W37" s="132">
        <v>42269</v>
      </c>
      <c r="X37" s="54">
        <v>51.36</v>
      </c>
      <c r="Y37" s="54">
        <v>52.65</v>
      </c>
      <c r="Z37" s="54">
        <v>50.71</v>
      </c>
      <c r="AA37" s="54">
        <v>51.15</v>
      </c>
      <c r="AB37" s="126">
        <v>2705300</v>
      </c>
      <c r="AC37" s="54">
        <v>51.15</v>
      </c>
      <c r="AD37" s="2">
        <f t="shared" si="2"/>
        <v>1.9399999999999977</v>
      </c>
      <c r="AE37" s="167">
        <f t="shared" si="3"/>
        <v>-2.1988527724665419E-2</v>
      </c>
    </row>
    <row r="38" spans="2:31" x14ac:dyDescent="0.25">
      <c r="B38" s="12"/>
      <c r="C38" s="12"/>
      <c r="D38" s="267"/>
      <c r="E38" s="53"/>
      <c r="F38" s="53"/>
      <c r="W38" s="132">
        <v>42268</v>
      </c>
      <c r="X38" s="54">
        <v>52.96</v>
      </c>
      <c r="Y38" s="54">
        <v>53.15</v>
      </c>
      <c r="Z38" s="54">
        <v>52.07</v>
      </c>
      <c r="AA38" s="54">
        <v>52.3</v>
      </c>
      <c r="AB38" s="126">
        <v>4019900</v>
      </c>
      <c r="AC38" s="54">
        <v>52.3</v>
      </c>
      <c r="AD38" s="2">
        <f t="shared" si="2"/>
        <v>1.0799999999999983</v>
      </c>
      <c r="AE38" s="167">
        <f t="shared" si="3"/>
        <v>-2.4794964714858203E-3</v>
      </c>
    </row>
    <row r="39" spans="2:31" x14ac:dyDescent="0.25">
      <c r="B39" s="12"/>
      <c r="C39" s="12"/>
      <c r="D39" s="267"/>
      <c r="E39" s="53"/>
      <c r="F39" s="53"/>
      <c r="W39" s="132">
        <v>42265</v>
      </c>
      <c r="X39" s="54">
        <v>53.6</v>
      </c>
      <c r="Y39" s="54">
        <v>53.98</v>
      </c>
      <c r="Z39" s="54">
        <v>52.07</v>
      </c>
      <c r="AA39" s="54">
        <v>52.43</v>
      </c>
      <c r="AB39" s="126">
        <v>3553600</v>
      </c>
      <c r="AC39" s="54">
        <v>52.43</v>
      </c>
      <c r="AD39" s="2">
        <f t="shared" si="2"/>
        <v>1.9099999999999966</v>
      </c>
      <c r="AE39" s="167">
        <f t="shared" si="3"/>
        <v>-3.9743589743589824E-2</v>
      </c>
    </row>
    <row r="40" spans="2:31" x14ac:dyDescent="0.25">
      <c r="B40" s="12"/>
      <c r="C40" s="12"/>
      <c r="D40" s="267"/>
      <c r="E40" s="53"/>
      <c r="F40" s="53"/>
      <c r="W40" s="132">
        <v>42264</v>
      </c>
      <c r="X40" s="54">
        <v>54.49</v>
      </c>
      <c r="Y40" s="54">
        <v>56.04</v>
      </c>
      <c r="Z40" s="54">
        <v>53.81</v>
      </c>
      <c r="AA40" s="54">
        <v>54.6</v>
      </c>
      <c r="AB40" s="126">
        <v>2818600</v>
      </c>
      <c r="AC40" s="54">
        <v>54.6</v>
      </c>
      <c r="AD40" s="2">
        <f t="shared" si="2"/>
        <v>2.2299999999999969</v>
      </c>
      <c r="AE40" s="167" t="e">
        <f t="shared" si="3"/>
        <v>#DIV/0!</v>
      </c>
    </row>
    <row r="41" spans="2:31" x14ac:dyDescent="0.25">
      <c r="B41" s="12"/>
      <c r="C41" s="12"/>
      <c r="D41" s="267"/>
      <c r="E41" s="53"/>
      <c r="F41" s="53"/>
      <c r="W41" s="132">
        <v>42264</v>
      </c>
      <c r="X41" s="54" t="s">
        <v>158</v>
      </c>
      <c r="Y41" s="54"/>
      <c r="Z41" s="54"/>
      <c r="AA41" s="54"/>
      <c r="AB41" s="126"/>
      <c r="AC41" s="54"/>
      <c r="AD41" s="2">
        <f t="shared" si="2"/>
        <v>0</v>
      </c>
      <c r="AE41" s="167">
        <f t="shared" si="3"/>
        <v>-1</v>
      </c>
    </row>
    <row r="42" spans="2:31" x14ac:dyDescent="0.25">
      <c r="B42" s="12"/>
      <c r="C42" s="12"/>
      <c r="D42" s="267"/>
      <c r="E42" s="53"/>
      <c r="F42" s="53"/>
      <c r="W42" s="132">
        <v>42263</v>
      </c>
      <c r="X42" s="54">
        <v>53.49</v>
      </c>
      <c r="Y42" s="54">
        <v>54.84</v>
      </c>
      <c r="Z42" s="54">
        <v>53.32</v>
      </c>
      <c r="AA42" s="54">
        <v>54.69</v>
      </c>
      <c r="AB42" s="126">
        <v>2531700</v>
      </c>
      <c r="AC42" s="54">
        <v>54.44</v>
      </c>
      <c r="AD42" s="2">
        <f t="shared" si="2"/>
        <v>1.5200000000000031</v>
      </c>
      <c r="AE42" s="167">
        <f t="shared" si="3"/>
        <v>3.5965746907707041E-2</v>
      </c>
    </row>
    <row r="43" spans="2:31" x14ac:dyDescent="0.25">
      <c r="W43" s="132">
        <v>42262</v>
      </c>
      <c r="X43" s="54">
        <v>52.3</v>
      </c>
      <c r="Y43" s="54">
        <v>53.58</v>
      </c>
      <c r="Z43" s="54">
        <v>52.17</v>
      </c>
      <c r="AA43" s="54">
        <v>52.79</v>
      </c>
      <c r="AB43" s="126">
        <v>2975400</v>
      </c>
      <c r="AC43" s="54">
        <v>52.55</v>
      </c>
      <c r="AD43" s="2">
        <f t="shared" si="2"/>
        <v>1.4099999999999966</v>
      </c>
      <c r="AE43" s="167">
        <f t="shared" si="3"/>
        <v>1.5655199072284409E-2</v>
      </c>
    </row>
    <row r="44" spans="2:31" ht="20.25" thickBot="1" x14ac:dyDescent="0.35">
      <c r="O44" s="322" t="s">
        <v>81</v>
      </c>
      <c r="P44" s="322"/>
      <c r="T44" s="127" t="s">
        <v>105</v>
      </c>
      <c r="U44" s="47"/>
      <c r="W44" s="132">
        <v>42261</v>
      </c>
      <c r="X44" s="54">
        <v>52.36</v>
      </c>
      <c r="Y44" s="54">
        <v>52.4</v>
      </c>
      <c r="Z44" s="54">
        <v>51.09</v>
      </c>
      <c r="AA44" s="54">
        <v>51.98</v>
      </c>
      <c r="AB44" s="126">
        <v>3609000</v>
      </c>
      <c r="AC44" s="54">
        <v>51.74</v>
      </c>
      <c r="AD44" s="2">
        <f t="shared" si="2"/>
        <v>1.3099999999999952</v>
      </c>
      <c r="AE44" s="167">
        <f t="shared" si="3"/>
        <v>-9.9502487562188602E-3</v>
      </c>
    </row>
    <row r="45" spans="2:31" ht="15.75" thickTop="1" x14ac:dyDescent="0.25">
      <c r="O45" s="105">
        <v>1.1000000000000001</v>
      </c>
      <c r="P45" s="105">
        <f>O45*$Q$4</f>
        <v>69.069000000000003</v>
      </c>
      <c r="R45" s="47"/>
      <c r="T45" s="130" t="s">
        <v>119</v>
      </c>
      <c r="U45" s="128">
        <v>61.98</v>
      </c>
      <c r="W45" s="132">
        <v>42258</v>
      </c>
      <c r="X45" s="54">
        <v>53.08</v>
      </c>
      <c r="Y45" s="54">
        <v>53.17</v>
      </c>
      <c r="Z45" s="54">
        <v>51.41</v>
      </c>
      <c r="AA45" s="54">
        <v>52.5</v>
      </c>
      <c r="AB45" s="126">
        <v>3932700</v>
      </c>
      <c r="AC45" s="54">
        <v>52.26</v>
      </c>
      <c r="AD45" s="2">
        <f t="shared" si="2"/>
        <v>1.7600000000000051</v>
      </c>
      <c r="AE45" s="167">
        <f t="shared" si="3"/>
        <v>-2.952646239554324E-2</v>
      </c>
    </row>
    <row r="46" spans="2:31" x14ac:dyDescent="0.25">
      <c r="O46" s="105">
        <v>1.0900000000000001</v>
      </c>
      <c r="P46" s="105">
        <f t="shared" ref="P46:P65" si="4">O46*$Q$4</f>
        <v>68.441100000000006</v>
      </c>
      <c r="Q46" s="2"/>
      <c r="R46" s="47"/>
      <c r="T46" s="130" t="s">
        <v>120</v>
      </c>
      <c r="U46" s="128">
        <v>61.6</v>
      </c>
      <c r="W46" s="132">
        <v>42257</v>
      </c>
      <c r="X46" s="54">
        <v>55.14</v>
      </c>
      <c r="Y46" s="54">
        <v>55.6</v>
      </c>
      <c r="Z46" s="54">
        <v>53.64</v>
      </c>
      <c r="AA46" s="54">
        <v>54.1</v>
      </c>
      <c r="AB46" s="126">
        <v>3943400</v>
      </c>
      <c r="AC46" s="54">
        <v>53.85</v>
      </c>
      <c r="AD46" s="2">
        <f t="shared" si="2"/>
        <v>1.9600000000000009</v>
      </c>
      <c r="AE46" s="167">
        <f t="shared" si="3"/>
        <v>-1.499908542162065E-2</v>
      </c>
    </row>
    <row r="47" spans="2:31" x14ac:dyDescent="0.25">
      <c r="O47" s="105">
        <v>1.08</v>
      </c>
      <c r="P47" s="105">
        <f t="shared" si="4"/>
        <v>67.813200000000009</v>
      </c>
      <c r="Q47" s="2"/>
      <c r="R47" s="47"/>
      <c r="T47" s="130" t="s">
        <v>121</v>
      </c>
      <c r="U47" s="128" t="s">
        <v>297</v>
      </c>
      <c r="W47" s="132">
        <v>42256</v>
      </c>
      <c r="X47" s="54">
        <v>56.99</v>
      </c>
      <c r="Y47" s="54">
        <v>58.24</v>
      </c>
      <c r="Z47" s="54">
        <v>54.8</v>
      </c>
      <c r="AA47" s="54">
        <v>54.92</v>
      </c>
      <c r="AB47" s="126">
        <v>2710400</v>
      </c>
      <c r="AC47" s="54">
        <v>54.67</v>
      </c>
      <c r="AD47" s="2">
        <f t="shared" si="2"/>
        <v>3.4400000000000048</v>
      </c>
      <c r="AE47" s="167">
        <f t="shared" si="3"/>
        <v>-2.8434334458859123E-2</v>
      </c>
    </row>
    <row r="48" spans="2:31" x14ac:dyDescent="0.25">
      <c r="O48" s="105">
        <v>1.07</v>
      </c>
      <c r="P48" s="105">
        <f t="shared" si="4"/>
        <v>67.185299999999998</v>
      </c>
      <c r="Q48" s="2"/>
      <c r="R48" s="47"/>
      <c r="T48" s="130" t="s">
        <v>122</v>
      </c>
      <c r="U48" s="128" t="s">
        <v>298</v>
      </c>
      <c r="W48" s="132">
        <v>42255</v>
      </c>
      <c r="X48" s="54">
        <v>56.91</v>
      </c>
      <c r="Y48" s="54">
        <v>57.1</v>
      </c>
      <c r="Z48" s="54">
        <v>55.19</v>
      </c>
      <c r="AA48" s="54">
        <v>56.53</v>
      </c>
      <c r="AB48" s="126">
        <v>2957200</v>
      </c>
      <c r="AC48" s="54">
        <v>56.27</v>
      </c>
      <c r="AD48" s="2">
        <f t="shared" si="2"/>
        <v>1.9100000000000037</v>
      </c>
      <c r="AE48" s="167">
        <f t="shared" si="3"/>
        <v>3.2091281868424915E-3</v>
      </c>
    </row>
    <row r="49" spans="15:31" x14ac:dyDescent="0.25">
      <c r="O49" s="105">
        <v>1.06</v>
      </c>
      <c r="P49" s="105">
        <f t="shared" si="4"/>
        <v>66.557400000000001</v>
      </c>
      <c r="Q49" s="2"/>
      <c r="R49" s="47"/>
      <c r="T49" s="130" t="s">
        <v>123</v>
      </c>
      <c r="U49" s="128">
        <v>69.709999999999994</v>
      </c>
      <c r="W49" s="132">
        <v>42251</v>
      </c>
      <c r="X49" s="54">
        <v>56.41</v>
      </c>
      <c r="Y49" s="54">
        <v>57</v>
      </c>
      <c r="Z49" s="54">
        <v>55.85</v>
      </c>
      <c r="AA49" s="54">
        <v>56.35</v>
      </c>
      <c r="AB49" s="126">
        <v>2173300</v>
      </c>
      <c r="AC49" s="54">
        <v>56.09</v>
      </c>
      <c r="AD49" s="2">
        <f t="shared" si="2"/>
        <v>1.1499999999999986</v>
      </c>
      <c r="AE49" s="167">
        <f t="shared" si="3"/>
        <v>-1.8375918795939694E-2</v>
      </c>
    </row>
    <row r="50" spans="15:31" x14ac:dyDescent="0.25">
      <c r="O50" s="105">
        <v>1.05</v>
      </c>
      <c r="P50" s="105">
        <f t="shared" si="4"/>
        <v>65.929500000000004</v>
      </c>
      <c r="Q50" s="2"/>
      <c r="R50" s="47"/>
      <c r="T50" s="130" t="s">
        <v>124</v>
      </c>
      <c r="U50" s="128">
        <v>1.53291</v>
      </c>
      <c r="W50" s="132">
        <v>42250</v>
      </c>
      <c r="X50" s="54">
        <v>58</v>
      </c>
      <c r="Y50" s="54">
        <v>59.28</v>
      </c>
      <c r="Z50" s="54">
        <v>56.63</v>
      </c>
      <c r="AA50" s="54">
        <v>57.4</v>
      </c>
      <c r="AB50" s="126">
        <v>3289500</v>
      </c>
      <c r="AC50" s="54">
        <v>57.14</v>
      </c>
      <c r="AD50" s="2">
        <f t="shared" si="2"/>
        <v>2.6499999999999986</v>
      </c>
      <c r="AE50" s="167">
        <f t="shared" si="3"/>
        <v>-1.9213973799127038E-3</v>
      </c>
    </row>
    <row r="51" spans="15:31" x14ac:dyDescent="0.25">
      <c r="O51" s="105">
        <v>1.04</v>
      </c>
      <c r="P51" s="105">
        <f t="shared" si="4"/>
        <v>65.301600000000008</v>
      </c>
      <c r="Q51" s="2"/>
      <c r="R51" s="47"/>
      <c r="T51" s="130" t="s">
        <v>125</v>
      </c>
      <c r="U51" s="128" t="s">
        <v>168</v>
      </c>
      <c r="W51" s="132">
        <v>42249</v>
      </c>
      <c r="X51" s="54">
        <v>57.82</v>
      </c>
      <c r="Y51" s="54">
        <v>57.86</v>
      </c>
      <c r="Z51" s="54">
        <v>55.35</v>
      </c>
      <c r="AA51" s="54">
        <v>57.51</v>
      </c>
      <c r="AB51" s="126">
        <v>3555000</v>
      </c>
      <c r="AC51" s="54">
        <v>57.25</v>
      </c>
      <c r="AD51" s="2">
        <f t="shared" si="2"/>
        <v>2.509999999999998</v>
      </c>
      <c r="AE51" s="167">
        <f t="shared" si="3"/>
        <v>7.7451152966026005E-3</v>
      </c>
    </row>
    <row r="52" spans="15:31" x14ac:dyDescent="0.25">
      <c r="O52" s="105">
        <v>1.03</v>
      </c>
      <c r="P52" s="105">
        <f t="shared" si="4"/>
        <v>64.673699999999997</v>
      </c>
      <c r="Q52" s="2"/>
      <c r="R52" s="47"/>
      <c r="T52" s="130"/>
      <c r="U52" s="128"/>
      <c r="W52" s="132">
        <v>42248</v>
      </c>
      <c r="X52" s="54">
        <v>57.27</v>
      </c>
      <c r="Y52" s="54">
        <v>58.61</v>
      </c>
      <c r="Z52" s="54">
        <v>56.53</v>
      </c>
      <c r="AA52" s="54">
        <v>57.07</v>
      </c>
      <c r="AB52" s="126">
        <v>3903200</v>
      </c>
      <c r="AC52" s="54">
        <v>56.81</v>
      </c>
      <c r="AD52" s="2">
        <f t="shared" si="2"/>
        <v>2.0799999999999983</v>
      </c>
      <c r="AE52" s="167">
        <f t="shared" si="3"/>
        <v>-4.0047313281514008E-2</v>
      </c>
    </row>
    <row r="53" spans="15:31" x14ac:dyDescent="0.25">
      <c r="O53" s="105">
        <v>1.02</v>
      </c>
      <c r="P53" s="105">
        <f t="shared" si="4"/>
        <v>64.0458</v>
      </c>
      <c r="Q53" s="2"/>
      <c r="R53" s="47"/>
      <c r="T53" s="130" t="s">
        <v>126</v>
      </c>
      <c r="U53" s="128" t="s">
        <v>299</v>
      </c>
      <c r="W53" s="132">
        <v>42247</v>
      </c>
      <c r="X53" s="54">
        <v>56.11</v>
      </c>
      <c r="Y53" s="54">
        <v>59.8</v>
      </c>
      <c r="Z53" s="54">
        <v>55.33</v>
      </c>
      <c r="AA53" s="54">
        <v>59.45</v>
      </c>
      <c r="AB53" s="126">
        <v>4186300</v>
      </c>
      <c r="AC53" s="54">
        <v>59.18</v>
      </c>
      <c r="AD53" s="2">
        <f t="shared" si="2"/>
        <v>4.4699999999999989</v>
      </c>
      <c r="AE53" s="167">
        <f t="shared" si="3"/>
        <v>3.4615384615384492E-2</v>
      </c>
    </row>
    <row r="54" spans="15:31" x14ac:dyDescent="0.25">
      <c r="O54" s="105">
        <v>1.01</v>
      </c>
      <c r="P54" s="105">
        <f t="shared" si="4"/>
        <v>63.417900000000003</v>
      </c>
      <c r="Q54" s="2"/>
      <c r="R54" s="47"/>
      <c r="T54" s="130" t="s">
        <v>127</v>
      </c>
      <c r="U54" s="128" t="s">
        <v>244</v>
      </c>
      <c r="W54" s="132">
        <v>42244</v>
      </c>
      <c r="X54" s="54">
        <v>55.51</v>
      </c>
      <c r="Y54" s="54">
        <v>58.6</v>
      </c>
      <c r="Z54" s="54">
        <v>54.5</v>
      </c>
      <c r="AA54" s="54">
        <v>57.46</v>
      </c>
      <c r="AB54" s="126">
        <v>3963100</v>
      </c>
      <c r="AC54" s="54">
        <v>57.2</v>
      </c>
      <c r="AD54" s="2">
        <f t="shared" si="2"/>
        <v>4.1000000000000014</v>
      </c>
      <c r="AE54" s="167">
        <f t="shared" si="3"/>
        <v>3.0444964871194413E-2</v>
      </c>
    </row>
    <row r="55" spans="15:31" x14ac:dyDescent="0.25">
      <c r="O55" s="105">
        <v>1</v>
      </c>
      <c r="P55" s="105">
        <f t="shared" si="4"/>
        <v>62.79</v>
      </c>
      <c r="Q55" s="2"/>
      <c r="R55" s="47"/>
      <c r="T55" s="130" t="s">
        <v>128</v>
      </c>
      <c r="U55" s="129">
        <v>2415387</v>
      </c>
      <c r="W55" s="132">
        <v>42243</v>
      </c>
      <c r="X55" s="54">
        <v>52.57</v>
      </c>
      <c r="Y55" s="54">
        <v>56.06</v>
      </c>
      <c r="Z55" s="54">
        <v>52.36</v>
      </c>
      <c r="AA55" s="54">
        <v>55.76</v>
      </c>
      <c r="AB55" s="126">
        <v>5105000</v>
      </c>
      <c r="AC55" s="54">
        <v>55.51</v>
      </c>
      <c r="AD55" s="2">
        <f t="shared" si="2"/>
        <v>3.7000000000000028</v>
      </c>
      <c r="AE55" s="167">
        <f t="shared" si="3"/>
        <v>8.8644832320062594E-2</v>
      </c>
    </row>
    <row r="56" spans="15:31" x14ac:dyDescent="0.25">
      <c r="O56" s="105">
        <v>0.99</v>
      </c>
      <c r="P56" s="105">
        <f t="shared" si="4"/>
        <v>62.162099999999995</v>
      </c>
      <c r="Q56" s="2"/>
      <c r="R56" s="47"/>
      <c r="T56" s="130" t="s">
        <v>132</v>
      </c>
      <c r="U56" s="129">
        <v>3336280</v>
      </c>
      <c r="W56" s="132">
        <v>42242</v>
      </c>
      <c r="X56" s="54">
        <v>51.23</v>
      </c>
      <c r="Y56" s="54">
        <v>51.58</v>
      </c>
      <c r="Z56" s="54">
        <v>49.86</v>
      </c>
      <c r="AA56" s="54">
        <v>51.22</v>
      </c>
      <c r="AB56" s="126">
        <v>4019300</v>
      </c>
      <c r="AC56" s="54">
        <v>50.99</v>
      </c>
      <c r="AD56" s="2">
        <f t="shared" si="2"/>
        <v>1.7199999999999989</v>
      </c>
      <c r="AE56" s="167">
        <f t="shared" si="3"/>
        <v>2.5749346208006507E-2</v>
      </c>
    </row>
    <row r="57" spans="15:31" x14ac:dyDescent="0.25">
      <c r="O57" s="105">
        <v>0.98</v>
      </c>
      <c r="P57" s="105">
        <f t="shared" si="4"/>
        <v>61.534199999999998</v>
      </c>
      <c r="Q57" s="2"/>
      <c r="R57" s="47"/>
      <c r="T57" s="130" t="s">
        <v>129</v>
      </c>
      <c r="U57" s="128" t="s">
        <v>300</v>
      </c>
      <c r="W57" s="132">
        <v>42241</v>
      </c>
      <c r="X57" s="54">
        <v>53.01</v>
      </c>
      <c r="Y57" s="54">
        <v>53.84</v>
      </c>
      <c r="Z57" s="54">
        <v>49.9</v>
      </c>
      <c r="AA57" s="54">
        <v>49.94</v>
      </c>
      <c r="AB57" s="126">
        <v>3798500</v>
      </c>
      <c r="AC57" s="54">
        <v>49.71</v>
      </c>
      <c r="AD57" s="2">
        <f t="shared" si="2"/>
        <v>3.9400000000000048</v>
      </c>
      <c r="AE57" s="167">
        <f t="shared" si="3"/>
        <v>-2.0492610837438363E-2</v>
      </c>
    </row>
    <row r="58" spans="15:31" x14ac:dyDescent="0.25">
      <c r="O58" s="105">
        <v>0.97</v>
      </c>
      <c r="P58" s="105">
        <f t="shared" si="4"/>
        <v>60.906299999999995</v>
      </c>
      <c r="Q58" s="2"/>
      <c r="R58" s="47"/>
      <c r="T58" s="130" t="s">
        <v>133</v>
      </c>
      <c r="U58" s="128" t="s">
        <v>168</v>
      </c>
      <c r="W58" s="132">
        <v>42240</v>
      </c>
      <c r="X58" s="54">
        <v>51.78</v>
      </c>
      <c r="Y58" s="54">
        <v>54</v>
      </c>
      <c r="Z58" s="54">
        <v>50.38</v>
      </c>
      <c r="AA58" s="54">
        <v>50.98</v>
      </c>
      <c r="AB58" s="126">
        <v>5732100</v>
      </c>
      <c r="AC58" s="54">
        <v>50.75</v>
      </c>
      <c r="AD58" s="2">
        <f t="shared" si="2"/>
        <v>3.6199999999999974</v>
      </c>
      <c r="AE58" s="167">
        <f t="shared" si="3"/>
        <v>-7.2890025575447659E-2</v>
      </c>
    </row>
    <row r="59" spans="15:31" x14ac:dyDescent="0.25">
      <c r="O59" s="105">
        <v>0.96</v>
      </c>
      <c r="P59" s="105">
        <f t="shared" si="4"/>
        <v>60.278399999999998</v>
      </c>
      <c r="T59" s="130" t="s">
        <v>134</v>
      </c>
      <c r="U59" s="128">
        <v>-4.3600000000000003</v>
      </c>
      <c r="W59" s="132">
        <v>42237</v>
      </c>
      <c r="X59" s="54">
        <v>55.31</v>
      </c>
      <c r="Y59" s="54">
        <v>56.16</v>
      </c>
      <c r="Z59" s="54">
        <v>54.81</v>
      </c>
      <c r="AA59" s="54">
        <v>54.99</v>
      </c>
      <c r="AB59" s="126">
        <v>3426800</v>
      </c>
      <c r="AC59" s="54">
        <v>54.74</v>
      </c>
      <c r="AD59" s="2">
        <f t="shared" si="2"/>
        <v>1.3499999999999943</v>
      </c>
      <c r="AE59" s="167">
        <f t="shared" si="3"/>
        <v>-1.351594881960716E-2</v>
      </c>
    </row>
    <row r="60" spans="15:31" x14ac:dyDescent="0.25">
      <c r="O60" s="105">
        <v>0.95</v>
      </c>
      <c r="P60" s="105">
        <f t="shared" si="4"/>
        <v>59.650499999999994</v>
      </c>
      <c r="T60" s="130" t="s">
        <v>130</v>
      </c>
      <c r="U60" s="128" t="s">
        <v>266</v>
      </c>
      <c r="W60" s="132">
        <v>42236</v>
      </c>
      <c r="X60" s="54">
        <v>56.53</v>
      </c>
      <c r="Y60" s="54">
        <v>57.24</v>
      </c>
      <c r="Z60" s="54">
        <v>55.7</v>
      </c>
      <c r="AA60" s="54">
        <v>55.74</v>
      </c>
      <c r="AB60" s="126">
        <v>2640300</v>
      </c>
      <c r="AC60" s="54">
        <v>55.49</v>
      </c>
      <c r="AD60" s="2">
        <f t="shared" si="2"/>
        <v>1.5399999999999991</v>
      </c>
      <c r="AE60" s="167">
        <f t="shared" si="3"/>
        <v>-1.7354347441119078E-2</v>
      </c>
    </row>
    <row r="61" spans="15:31" x14ac:dyDescent="0.25">
      <c r="O61" s="105">
        <v>0.94</v>
      </c>
      <c r="P61" s="105">
        <f t="shared" si="4"/>
        <v>59.022599999999997</v>
      </c>
      <c r="W61" s="132">
        <v>42235</v>
      </c>
      <c r="X61" s="54">
        <v>58.75</v>
      </c>
      <c r="Y61" s="54">
        <v>59.18</v>
      </c>
      <c r="Z61" s="54">
        <v>56.31</v>
      </c>
      <c r="AA61" s="54">
        <v>56.73</v>
      </c>
      <c r="AB61" s="126">
        <v>2471700</v>
      </c>
      <c r="AC61" s="54">
        <v>56.47</v>
      </c>
      <c r="AD61" s="2">
        <f t="shared" si="2"/>
        <v>2.8699999999999974</v>
      </c>
      <c r="AE61" s="167">
        <f t="shared" si="3"/>
        <v>-4.1907024092297185E-2</v>
      </c>
    </row>
    <row r="62" spans="15:31" x14ac:dyDescent="0.25">
      <c r="O62" s="105">
        <v>0.93</v>
      </c>
      <c r="P62" s="105">
        <f t="shared" si="4"/>
        <v>58.3947</v>
      </c>
      <c r="W62" s="132">
        <v>42234</v>
      </c>
      <c r="X62" s="54">
        <v>59.51</v>
      </c>
      <c r="Y62" s="54">
        <v>59.8</v>
      </c>
      <c r="Z62" s="54">
        <v>58.44</v>
      </c>
      <c r="AA62" s="54">
        <v>59.21</v>
      </c>
      <c r="AB62" s="126">
        <v>1773600</v>
      </c>
      <c r="AC62" s="54">
        <v>58.94</v>
      </c>
      <c r="AD62" s="2">
        <f t="shared" si="2"/>
        <v>1.3599999999999994</v>
      </c>
      <c r="AE62" s="167">
        <f t="shared" si="3"/>
        <v>7.3491710818662792E-3</v>
      </c>
    </row>
    <row r="63" spans="15:31" x14ac:dyDescent="0.25">
      <c r="O63" s="105">
        <v>0.92</v>
      </c>
      <c r="P63" s="105">
        <f t="shared" si="4"/>
        <v>57.766800000000003</v>
      </c>
      <c r="W63" s="132">
        <v>42233</v>
      </c>
      <c r="X63" s="54">
        <v>58.62</v>
      </c>
      <c r="Y63" s="54">
        <v>59.62</v>
      </c>
      <c r="Z63" s="54">
        <v>58.38</v>
      </c>
      <c r="AA63" s="54">
        <v>58.78</v>
      </c>
      <c r="AB63" s="126">
        <v>1776300</v>
      </c>
      <c r="AC63" s="54">
        <v>58.51</v>
      </c>
      <c r="AD63" s="2">
        <f t="shared" si="2"/>
        <v>1.2399999999999949</v>
      </c>
      <c r="AE63" s="167">
        <f t="shared" si="3"/>
        <v>-5.101173269852155E-3</v>
      </c>
    </row>
    <row r="64" spans="15:31" x14ac:dyDescent="0.25">
      <c r="O64" s="105">
        <v>0.91</v>
      </c>
      <c r="P64" s="105">
        <f t="shared" si="4"/>
        <v>57.1389</v>
      </c>
      <c r="W64" s="132">
        <v>42230</v>
      </c>
      <c r="X64" s="54">
        <v>58.73</v>
      </c>
      <c r="Y64" s="54">
        <v>60</v>
      </c>
      <c r="Z64" s="54">
        <v>58.7</v>
      </c>
      <c r="AA64" s="54">
        <v>59.08</v>
      </c>
      <c r="AB64" s="126">
        <v>2663200</v>
      </c>
      <c r="AC64" s="54">
        <v>58.81</v>
      </c>
      <c r="AD64" s="2">
        <f t="shared" si="2"/>
        <v>1.2999999999999972</v>
      </c>
      <c r="AE64" s="167">
        <f t="shared" si="3"/>
        <v>4.9555707450443798E-3</v>
      </c>
    </row>
    <row r="65" spans="15:31" x14ac:dyDescent="0.25">
      <c r="O65" s="105">
        <v>0.9</v>
      </c>
      <c r="P65" s="105">
        <f t="shared" si="4"/>
        <v>56.511000000000003</v>
      </c>
      <c r="W65" s="132">
        <v>42229</v>
      </c>
      <c r="X65" s="54">
        <v>59.11</v>
      </c>
      <c r="Y65" s="54">
        <v>59.55</v>
      </c>
      <c r="Z65" s="54">
        <v>58.45</v>
      </c>
      <c r="AA65" s="54">
        <v>58.79</v>
      </c>
      <c r="AB65" s="126">
        <v>3258400</v>
      </c>
      <c r="AC65" s="54">
        <v>58.52</v>
      </c>
      <c r="AD65" s="2">
        <f t="shared" si="2"/>
        <v>1.0999999999999943</v>
      </c>
      <c r="AE65" s="167">
        <f t="shared" si="3"/>
        <v>-1.0650887573964374E-2</v>
      </c>
    </row>
    <row r="66" spans="15:31" x14ac:dyDescent="0.25">
      <c r="W66" s="132">
        <v>42228</v>
      </c>
      <c r="X66" s="54">
        <v>57.42</v>
      </c>
      <c r="Y66" s="54">
        <v>59.49</v>
      </c>
      <c r="Z66" s="54">
        <v>57.07</v>
      </c>
      <c r="AA66" s="54">
        <v>59.42</v>
      </c>
      <c r="AB66" s="126">
        <v>4753900</v>
      </c>
      <c r="AC66" s="54">
        <v>59.15</v>
      </c>
      <c r="AD66" s="2">
        <f t="shared" si="2"/>
        <v>2.4200000000000017</v>
      </c>
      <c r="AE66" s="167">
        <f t="shared" si="3"/>
        <v>2.6375151830643651E-2</v>
      </c>
    </row>
    <row r="67" spans="15:31" x14ac:dyDescent="0.25">
      <c r="W67" s="132">
        <v>42227</v>
      </c>
      <c r="X67" s="54">
        <v>57.22</v>
      </c>
      <c r="Y67" s="54">
        <v>57.99</v>
      </c>
      <c r="Z67" s="54">
        <v>56.6</v>
      </c>
      <c r="AA67" s="54">
        <v>57.89</v>
      </c>
      <c r="AB67" s="126">
        <v>2393600</v>
      </c>
      <c r="AC67" s="54">
        <v>57.63</v>
      </c>
      <c r="AD67" s="2">
        <f>Y67-Z67</f>
        <v>1.3900000000000006</v>
      </c>
      <c r="AE67" s="167">
        <f>AC67/AC68-1</f>
        <v>-9.2831356369262874E-3</v>
      </c>
    </row>
    <row r="68" spans="15:31" x14ac:dyDescent="0.25">
      <c r="W68" s="132">
        <v>42226</v>
      </c>
      <c r="X68" s="54">
        <v>56.12</v>
      </c>
      <c r="Y68" s="54">
        <v>58.5</v>
      </c>
      <c r="Z68" s="54">
        <v>56.09</v>
      </c>
      <c r="AA68" s="54">
        <v>58.44</v>
      </c>
      <c r="AB68" s="126">
        <v>2678300</v>
      </c>
      <c r="AC68" s="54">
        <v>58.17</v>
      </c>
      <c r="AD68" s="2">
        <f>Y68-Z68</f>
        <v>2.4099999999999966</v>
      </c>
      <c r="AE68" s="167" t="e">
        <f>AC68/AC69-1</f>
        <v>#DIV/0!</v>
      </c>
    </row>
    <row r="69" spans="15:31" x14ac:dyDescent="0.25">
      <c r="W69" s="11" t="s">
        <v>144</v>
      </c>
      <c r="X69" s="54"/>
      <c r="Y69" s="54"/>
      <c r="Z69" s="54"/>
      <c r="AA69" s="54"/>
      <c r="AB69" s="11"/>
      <c r="AC69" s="54"/>
      <c r="AD69" s="2">
        <f>Y69-Z69</f>
        <v>0</v>
      </c>
      <c r="AE69" s="167" t="e">
        <f>AC69/AC70-1</f>
        <v>#DIV/0!</v>
      </c>
    </row>
  </sheetData>
  <mergeCells count="4">
    <mergeCell ref="B16:B17"/>
    <mergeCell ref="O44:P44"/>
    <mergeCell ref="B18:B19"/>
    <mergeCell ref="B21:B22"/>
  </mergeCells>
  <conditionalFormatting sqref="Q7">
    <cfRule type="expression" dxfId="75" priority="8">
      <formula>Q7&gt;0</formula>
    </cfRule>
    <cfRule type="expression" dxfId="74" priority="9">
      <formula>Q7&lt;0</formula>
    </cfRule>
  </conditionalFormatting>
  <conditionalFormatting sqref="O45:O65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{D3F0216C-3807-4445-9088-20AF4F738CEE}</x14:id>
        </ext>
      </extLst>
    </cfRule>
  </conditionalFormatting>
  <conditionalFormatting sqref="AE1:AE1048576">
    <cfRule type="iconSet" priority="3">
      <iconSet iconSet="3Arrows">
        <cfvo type="percent" val="0"/>
        <cfvo type="num" val="0"/>
        <cfvo type="num" val="0"/>
      </iconSet>
    </cfRule>
  </conditionalFormatting>
  <conditionalFormatting sqref="F33:F42">
    <cfRule type="expression" dxfId="73" priority="1">
      <formula>F33&gt;0</formula>
    </cfRule>
    <cfRule type="expression" dxfId="72" priority="2">
      <formula>F33&lt;0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3F0216C-3807-4445-9088-20AF4F738CE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28515625" style="47" customWidth="1"/>
    <col min="20" max="20" width="18.5703125" style="55" customWidth="1"/>
    <col min="21" max="21" width="35.5703125" style="47" bestFit="1" customWidth="1"/>
    <col min="23" max="23" width="12.85546875" customWidth="1"/>
    <col min="24" max="24" width="13.140625" bestFit="1" customWidth="1"/>
    <col min="25" max="27" width="7" bestFit="1" customWidth="1"/>
    <col min="28" max="28" width="10.140625" bestFit="1" customWidth="1"/>
    <col min="29" max="29" width="10.28515625" bestFit="1" customWidth="1"/>
    <col min="30" max="30" width="12.42578125" customWidth="1"/>
    <col min="31" max="31" width="11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/>
      <c r="F1" s="24" t="s">
        <v>60</v>
      </c>
      <c r="G1" s="13" t="s">
        <v>3</v>
      </c>
      <c r="H1" s="13" t="s">
        <v>6</v>
      </c>
      <c r="I1" s="24" t="s">
        <v>7</v>
      </c>
      <c r="J1" s="24"/>
      <c r="K1" s="24" t="s">
        <v>61</v>
      </c>
      <c r="L1" s="13" t="s">
        <v>37</v>
      </c>
      <c r="M1" s="13" t="s">
        <v>38</v>
      </c>
      <c r="R1" s="46"/>
      <c r="T1" s="56"/>
      <c r="U1" s="46"/>
      <c r="W1" s="115" t="s">
        <v>136</v>
      </c>
      <c r="X1" s="115" t="s">
        <v>137</v>
      </c>
      <c r="Y1" s="115" t="s">
        <v>138</v>
      </c>
      <c r="Z1" s="115" t="s">
        <v>139</v>
      </c>
      <c r="AA1" s="115" t="s">
        <v>140</v>
      </c>
      <c r="AB1" s="115" t="s">
        <v>141</v>
      </c>
      <c r="AC1" s="115" t="s">
        <v>142</v>
      </c>
      <c r="AD1" s="13" t="s">
        <v>165</v>
      </c>
      <c r="AE1" s="13" t="s">
        <v>167</v>
      </c>
    </row>
    <row r="2" spans="1:31" x14ac:dyDescent="0.25">
      <c r="A2" s="6" t="s">
        <v>42</v>
      </c>
      <c r="B2" s="1">
        <v>42184</v>
      </c>
      <c r="C2" s="7">
        <v>10</v>
      </c>
      <c r="D2" s="57">
        <v>99.05</v>
      </c>
      <c r="E2" s="57"/>
      <c r="F2" s="57">
        <f>C2*D2</f>
        <v>990.5</v>
      </c>
      <c r="G2" s="1">
        <v>42216</v>
      </c>
      <c r="H2" s="7">
        <v>40</v>
      </c>
      <c r="I2" s="57">
        <v>95.1</v>
      </c>
      <c r="J2" s="57">
        <v>7.0000000000000007E-2</v>
      </c>
      <c r="K2" s="57">
        <f>H2*I2-J2</f>
        <v>3803.93</v>
      </c>
      <c r="L2" s="1">
        <v>42277</v>
      </c>
      <c r="M2" s="3">
        <v>33</v>
      </c>
      <c r="O2" s="13" t="s">
        <v>57</v>
      </c>
      <c r="Q2">
        <f>C15-H15</f>
        <v>0</v>
      </c>
      <c r="T2" s="56" t="s">
        <v>96</v>
      </c>
      <c r="W2" s="162">
        <v>42318</v>
      </c>
      <c r="X2" s="12">
        <v>85.67</v>
      </c>
      <c r="Y2" s="12">
        <v>86.31</v>
      </c>
      <c r="Z2" s="12">
        <v>84.5</v>
      </c>
      <c r="AA2" s="12">
        <v>84.84</v>
      </c>
      <c r="AB2" s="117">
        <v>5483300</v>
      </c>
      <c r="AC2" s="12">
        <v>84.84</v>
      </c>
      <c r="AD2" s="2">
        <f>Y2-Z2</f>
        <v>1.8100000000000023</v>
      </c>
      <c r="AE2" s="167">
        <f>AC2/AC3-1</f>
        <v>-1.5434606011372809E-2</v>
      </c>
    </row>
    <row r="3" spans="1:31" x14ac:dyDescent="0.25">
      <c r="A3" s="26" t="s">
        <v>74</v>
      </c>
      <c r="B3" s="1">
        <v>42184</v>
      </c>
      <c r="C3" s="7">
        <v>20</v>
      </c>
      <c r="D3" s="57">
        <v>99.5</v>
      </c>
      <c r="E3" s="57"/>
      <c r="F3" s="57">
        <f t="shared" ref="F3:F9" si="0">C3*D3</f>
        <v>1990</v>
      </c>
      <c r="G3" s="1">
        <v>42216</v>
      </c>
      <c r="H3" s="7">
        <v>20</v>
      </c>
      <c r="I3" s="57">
        <v>95.6</v>
      </c>
      <c r="J3" s="57">
        <v>0.04</v>
      </c>
      <c r="K3" s="57">
        <f>H3*I3-J3</f>
        <v>1911.96</v>
      </c>
      <c r="O3" s="13" t="s">
        <v>58</v>
      </c>
      <c r="Q3" s="2">
        <f>IF(Q2=0, Q4,(F15-K15-M15)/Q2)</f>
        <v>84.84</v>
      </c>
      <c r="T3" s="55">
        <v>42229</v>
      </c>
      <c r="U3" s="47" t="s">
        <v>163</v>
      </c>
      <c r="W3" s="162">
        <v>42317</v>
      </c>
      <c r="X3" s="12">
        <v>85.73</v>
      </c>
      <c r="Y3" s="12">
        <v>89.1</v>
      </c>
      <c r="Z3" s="12">
        <v>83.99</v>
      </c>
      <c r="AA3" s="12">
        <v>86.17</v>
      </c>
      <c r="AB3" s="117">
        <v>9100700</v>
      </c>
      <c r="AC3" s="12">
        <v>86.17</v>
      </c>
      <c r="AD3" s="2">
        <f t="shared" ref="AD3:AD66" si="1">Y3-Z3</f>
        <v>5.1099999999999994</v>
      </c>
      <c r="AE3" s="167">
        <f t="shared" ref="AE3:AE66" si="2">AC3/AC4-1</f>
        <v>2.2098162363339835E-3</v>
      </c>
    </row>
    <row r="4" spans="1:31" x14ac:dyDescent="0.25">
      <c r="B4" s="1">
        <v>42184</v>
      </c>
      <c r="C4" s="7">
        <v>10</v>
      </c>
      <c r="D4" s="57">
        <v>98.35</v>
      </c>
      <c r="E4" s="57"/>
      <c r="F4" s="57">
        <f t="shared" si="0"/>
        <v>983.5</v>
      </c>
      <c r="G4" s="1">
        <v>42304</v>
      </c>
      <c r="H4" s="7">
        <v>60</v>
      </c>
      <c r="I4" s="57">
        <v>97.2</v>
      </c>
      <c r="J4" s="57">
        <v>0.11</v>
      </c>
      <c r="K4" s="57">
        <f>H4*I4-J4</f>
        <v>5831.89</v>
      </c>
      <c r="O4" s="13" t="s">
        <v>66</v>
      </c>
      <c r="Q4" s="70">
        <v>84.84</v>
      </c>
      <c r="W4" s="162">
        <v>42314</v>
      </c>
      <c r="X4" s="12">
        <v>87</v>
      </c>
      <c r="Y4" s="12">
        <v>87.21</v>
      </c>
      <c r="Z4" s="12">
        <v>85.47</v>
      </c>
      <c r="AA4" s="12">
        <v>85.98</v>
      </c>
      <c r="AB4" s="117">
        <v>6726400</v>
      </c>
      <c r="AC4" s="12">
        <v>85.98</v>
      </c>
      <c r="AD4" s="2">
        <f t="shared" si="1"/>
        <v>1.7399999999999949</v>
      </c>
      <c r="AE4" s="167">
        <f t="shared" si="2"/>
        <v>-1.410388716890254E-2</v>
      </c>
    </row>
    <row r="5" spans="1:31" x14ac:dyDescent="0.25">
      <c r="B5" s="1">
        <v>42184</v>
      </c>
      <c r="C5" s="7">
        <v>20</v>
      </c>
      <c r="D5" s="57">
        <v>98.1</v>
      </c>
      <c r="E5" s="57"/>
      <c r="F5" s="57">
        <f t="shared" si="0"/>
        <v>1962</v>
      </c>
      <c r="O5" s="13" t="s">
        <v>67</v>
      </c>
      <c r="Q5" s="3">
        <f>Q4*Q2</f>
        <v>0</v>
      </c>
      <c r="V5" s="2"/>
      <c r="W5" s="162">
        <v>42313</v>
      </c>
      <c r="X5" s="12">
        <v>88.29</v>
      </c>
      <c r="Y5" s="12">
        <v>88.51</v>
      </c>
      <c r="Z5" s="12">
        <v>87</v>
      </c>
      <c r="AA5" s="12">
        <v>87.21</v>
      </c>
      <c r="AB5" s="117">
        <v>6426300</v>
      </c>
      <c r="AC5" s="12">
        <v>87.21</v>
      </c>
      <c r="AD5" s="2">
        <f t="shared" si="1"/>
        <v>1.5100000000000051</v>
      </c>
      <c r="AE5" s="167">
        <f t="shared" si="2"/>
        <v>-1.1112371017122147E-2</v>
      </c>
    </row>
    <row r="6" spans="1:31" x14ac:dyDescent="0.25">
      <c r="B6" s="1">
        <v>42213</v>
      </c>
      <c r="C6" s="7">
        <v>10</v>
      </c>
      <c r="D6" s="57">
        <v>92.5</v>
      </c>
      <c r="E6" s="57"/>
      <c r="F6" s="57">
        <f t="shared" si="0"/>
        <v>925</v>
      </c>
      <c r="O6" s="13" t="s">
        <v>64</v>
      </c>
      <c r="Q6" s="2">
        <f>Q3*Q2</f>
        <v>0</v>
      </c>
      <c r="W6" s="162">
        <v>42312</v>
      </c>
      <c r="X6" s="12">
        <v>89.2</v>
      </c>
      <c r="Y6" s="12">
        <v>89.44</v>
      </c>
      <c r="Z6" s="12">
        <v>87.85</v>
      </c>
      <c r="AA6" s="12">
        <v>88.19</v>
      </c>
      <c r="AB6" s="117">
        <v>4714700</v>
      </c>
      <c r="AC6" s="12">
        <v>88.19</v>
      </c>
      <c r="AD6" s="2">
        <f t="shared" si="1"/>
        <v>1.5900000000000034</v>
      </c>
      <c r="AE6" s="167">
        <f t="shared" si="2"/>
        <v>-5.7497181510710593E-3</v>
      </c>
    </row>
    <row r="7" spans="1:31" ht="15.75" x14ac:dyDescent="0.25">
      <c r="B7" s="1">
        <v>42213</v>
      </c>
      <c r="C7" s="7">
        <v>10</v>
      </c>
      <c r="D7" s="57">
        <v>91.65</v>
      </c>
      <c r="E7" s="57"/>
      <c r="F7" s="57">
        <f t="shared" si="0"/>
        <v>916.5</v>
      </c>
      <c r="O7" s="13" t="s">
        <v>65</v>
      </c>
      <c r="Q7" s="2">
        <f>IF(Q2=0, K15+M15-F15,Q5-Q6)</f>
        <v>62.1299999999992</v>
      </c>
      <c r="R7" s="204" t="s">
        <v>249</v>
      </c>
      <c r="W7" s="162">
        <v>42311</v>
      </c>
      <c r="X7" s="12">
        <v>88.96</v>
      </c>
      <c r="Y7" s="12">
        <v>89.34</v>
      </c>
      <c r="Z7" s="12">
        <v>88.48</v>
      </c>
      <c r="AA7" s="12">
        <v>88.7</v>
      </c>
      <c r="AB7" s="117">
        <v>4955500</v>
      </c>
      <c r="AC7" s="12">
        <v>88.7</v>
      </c>
      <c r="AD7" s="2">
        <f t="shared" si="1"/>
        <v>0.85999999999999943</v>
      </c>
      <c r="AE7" s="167">
        <f t="shared" si="2"/>
        <v>-4.4893378226710245E-3</v>
      </c>
    </row>
    <row r="8" spans="1:31" x14ac:dyDescent="0.25">
      <c r="B8" s="1">
        <v>42213</v>
      </c>
      <c r="C8" s="7">
        <v>15</v>
      </c>
      <c r="D8" s="57">
        <v>94</v>
      </c>
      <c r="E8" s="57"/>
      <c r="F8" s="57">
        <f t="shared" si="0"/>
        <v>1410</v>
      </c>
      <c r="W8" s="162">
        <v>42310</v>
      </c>
      <c r="X8" s="12">
        <v>89.36</v>
      </c>
      <c r="Y8" s="12">
        <v>89.76</v>
      </c>
      <c r="Z8" s="12">
        <v>88.58</v>
      </c>
      <c r="AA8" s="12">
        <v>89.1</v>
      </c>
      <c r="AB8" s="117">
        <v>5365600</v>
      </c>
      <c r="AC8" s="12">
        <v>89.1</v>
      </c>
      <c r="AD8" s="2">
        <f t="shared" si="1"/>
        <v>1.1800000000000068</v>
      </c>
      <c r="AE8" s="167">
        <f t="shared" si="2"/>
        <v>-2.7979854504756041E-3</v>
      </c>
    </row>
    <row r="9" spans="1:31" x14ac:dyDescent="0.25">
      <c r="B9" s="1">
        <v>42213</v>
      </c>
      <c r="C9" s="7">
        <v>15</v>
      </c>
      <c r="D9" s="57">
        <v>92.75</v>
      </c>
      <c r="E9" s="57"/>
      <c r="F9" s="57">
        <f t="shared" si="0"/>
        <v>1391.25</v>
      </c>
      <c r="W9" s="162">
        <v>42307</v>
      </c>
      <c r="X9" s="12">
        <v>90.87</v>
      </c>
      <c r="Y9" s="12">
        <v>91.17</v>
      </c>
      <c r="Z9" s="12">
        <v>89.19</v>
      </c>
      <c r="AA9" s="12">
        <v>89.35</v>
      </c>
      <c r="AB9" s="117">
        <v>5586900</v>
      </c>
      <c r="AC9" s="12">
        <v>89.35</v>
      </c>
      <c r="AD9" s="2">
        <f t="shared" si="1"/>
        <v>1.980000000000004</v>
      </c>
      <c r="AE9" s="167">
        <f t="shared" si="2"/>
        <v>-1.2925320371188653E-2</v>
      </c>
    </row>
    <row r="10" spans="1:31" x14ac:dyDescent="0.25">
      <c r="B10" s="1">
        <v>42226</v>
      </c>
      <c r="C10" s="7">
        <v>10</v>
      </c>
      <c r="D10" s="57">
        <v>94.99</v>
      </c>
      <c r="E10" s="57"/>
      <c r="F10" s="57">
        <f>C10*D10</f>
        <v>949.9</v>
      </c>
      <c r="W10" s="162">
        <v>42306</v>
      </c>
      <c r="X10" s="12">
        <v>90.03</v>
      </c>
      <c r="Y10" s="12">
        <v>91.51</v>
      </c>
      <c r="Z10" s="12">
        <v>89.76</v>
      </c>
      <c r="AA10" s="12">
        <v>90.52</v>
      </c>
      <c r="AB10" s="117">
        <v>5274600</v>
      </c>
      <c r="AC10" s="12">
        <v>90.52</v>
      </c>
      <c r="AD10" s="2">
        <f t="shared" si="1"/>
        <v>1.75</v>
      </c>
      <c r="AE10" s="167">
        <f t="shared" si="2"/>
        <v>4.6614872364039162E-3</v>
      </c>
    </row>
    <row r="11" spans="1:31" x14ac:dyDescent="0.25">
      <c r="T11" s="56" t="s">
        <v>93</v>
      </c>
      <c r="U11" s="46"/>
      <c r="V11" s="13"/>
      <c r="W11" s="121">
        <v>42305</v>
      </c>
      <c r="X11" s="12">
        <v>90.75</v>
      </c>
      <c r="Y11" s="12">
        <v>91.39</v>
      </c>
      <c r="Z11" s="12">
        <v>89.14</v>
      </c>
      <c r="AA11" s="12">
        <v>90.1</v>
      </c>
      <c r="AB11" s="117">
        <v>7340500</v>
      </c>
      <c r="AC11" s="12">
        <v>90.1</v>
      </c>
      <c r="AD11" s="2">
        <f t="shared" si="1"/>
        <v>2.25</v>
      </c>
      <c r="AE11" s="167">
        <f t="shared" si="2"/>
        <v>-1.55141843971629E-3</v>
      </c>
    </row>
    <row r="12" spans="1:31" x14ac:dyDescent="0.25">
      <c r="T12" s="55">
        <v>42338</v>
      </c>
      <c r="U12" s="166" t="s">
        <v>95</v>
      </c>
      <c r="W12" s="162">
        <v>42304</v>
      </c>
      <c r="X12" s="12">
        <v>94.2</v>
      </c>
      <c r="Y12" s="12">
        <v>94.2</v>
      </c>
      <c r="Z12" s="12">
        <v>90.22</v>
      </c>
      <c r="AA12" s="12">
        <v>90.24</v>
      </c>
      <c r="AB12" s="117">
        <v>9776300</v>
      </c>
      <c r="AC12" s="12">
        <v>90.24</v>
      </c>
      <c r="AD12" s="2">
        <f t="shared" si="1"/>
        <v>3.980000000000004</v>
      </c>
      <c r="AE12" s="167">
        <f t="shared" si="2"/>
        <v>-5.1802038457497201E-2</v>
      </c>
    </row>
    <row r="13" spans="1:31" x14ac:dyDescent="0.25">
      <c r="T13" s="87">
        <v>42299</v>
      </c>
      <c r="U13" s="47" t="s">
        <v>212</v>
      </c>
      <c r="W13" s="162">
        <v>42303</v>
      </c>
      <c r="X13" s="12">
        <v>96.62</v>
      </c>
      <c r="Y13" s="12">
        <v>97.19</v>
      </c>
      <c r="Z13" s="12">
        <v>95.01</v>
      </c>
      <c r="AA13" s="12">
        <v>95.17</v>
      </c>
      <c r="AB13" s="117">
        <v>4537000</v>
      </c>
      <c r="AC13" s="12">
        <v>95.17</v>
      </c>
      <c r="AD13" s="2">
        <f t="shared" si="1"/>
        <v>2.1799999999999926</v>
      </c>
      <c r="AE13" s="167">
        <f t="shared" si="2"/>
        <v>-1.8056128765992607E-2</v>
      </c>
    </row>
    <row r="14" spans="1:31" x14ac:dyDescent="0.25">
      <c r="T14" s="55">
        <v>42370</v>
      </c>
      <c r="U14" s="47" t="s">
        <v>97</v>
      </c>
      <c r="W14" s="162">
        <v>42300</v>
      </c>
      <c r="X14" s="12">
        <v>97.42</v>
      </c>
      <c r="Y14" s="12">
        <v>98.26</v>
      </c>
      <c r="Z14" s="12">
        <v>96.16</v>
      </c>
      <c r="AA14" s="12">
        <v>96.92</v>
      </c>
      <c r="AB14" s="117">
        <v>4868500</v>
      </c>
      <c r="AC14" s="12">
        <v>96.92</v>
      </c>
      <c r="AD14" s="2">
        <f t="shared" si="1"/>
        <v>2.1000000000000085</v>
      </c>
      <c r="AE14" s="167">
        <f t="shared" si="2"/>
        <v>-9.2773940830848112E-4</v>
      </c>
    </row>
    <row r="15" spans="1:31" x14ac:dyDescent="0.25">
      <c r="A15" s="25" t="s">
        <v>85</v>
      </c>
      <c r="B15" s="14"/>
      <c r="C15" s="14">
        <f>SUM(C2:C10)</f>
        <v>120</v>
      </c>
      <c r="D15" s="15"/>
      <c r="E15" s="15"/>
      <c r="F15" s="15">
        <f>SUM(F2:F10)</f>
        <v>11518.65</v>
      </c>
      <c r="G15" s="14"/>
      <c r="H15" s="14">
        <f>SUM(H2:H7)</f>
        <v>120</v>
      </c>
      <c r="I15" s="15"/>
      <c r="J15" s="15"/>
      <c r="K15" s="15">
        <f>SUM(K2:K7)</f>
        <v>11547.779999999999</v>
      </c>
      <c r="L15" s="15"/>
      <c r="M15" s="15">
        <f t="shared" ref="M15" si="3">SUM(M2:M7)</f>
        <v>33</v>
      </c>
      <c r="W15" s="162">
        <v>42299</v>
      </c>
      <c r="X15" s="12">
        <v>96.51</v>
      </c>
      <c r="Y15" s="12">
        <v>97.57</v>
      </c>
      <c r="Z15" s="12">
        <v>95.54</v>
      </c>
      <c r="AA15" s="12">
        <v>97.01</v>
      </c>
      <c r="AB15" s="117">
        <v>6934800</v>
      </c>
      <c r="AC15" s="12">
        <v>97.01</v>
      </c>
      <c r="AD15" s="2">
        <f t="shared" si="1"/>
        <v>2.0299999999999869</v>
      </c>
      <c r="AE15" s="167">
        <f t="shared" si="2"/>
        <v>3.8539770902473069E-2</v>
      </c>
    </row>
    <row r="16" spans="1:31" x14ac:dyDescent="0.25">
      <c r="W16" s="162">
        <v>42298</v>
      </c>
      <c r="X16" s="12">
        <v>94.3</v>
      </c>
      <c r="Y16" s="12">
        <v>94.88</v>
      </c>
      <c r="Z16" s="12">
        <v>93.19</v>
      </c>
      <c r="AA16" s="12">
        <v>93.41</v>
      </c>
      <c r="AB16" s="117">
        <v>4248400</v>
      </c>
      <c r="AC16" s="12">
        <v>93.41</v>
      </c>
      <c r="AD16" s="2">
        <f t="shared" si="1"/>
        <v>1.6899999999999977</v>
      </c>
      <c r="AE16" s="167">
        <f t="shared" si="2"/>
        <v>-3.5203755067206854E-3</v>
      </c>
    </row>
    <row r="17" spans="23:31" x14ac:dyDescent="0.25">
      <c r="W17" s="162">
        <v>42297</v>
      </c>
      <c r="X17" s="12">
        <v>92.71</v>
      </c>
      <c r="Y17" s="12">
        <v>94.23</v>
      </c>
      <c r="Z17" s="12">
        <v>92.14</v>
      </c>
      <c r="AA17" s="12">
        <v>93.74</v>
      </c>
      <c r="AB17" s="117">
        <v>3290400</v>
      </c>
      <c r="AC17" s="12">
        <v>93.74</v>
      </c>
      <c r="AD17" s="2">
        <f t="shared" si="1"/>
        <v>2.0900000000000034</v>
      </c>
      <c r="AE17" s="167">
        <f t="shared" si="2"/>
        <v>1.1109912630784091E-2</v>
      </c>
    </row>
    <row r="18" spans="23:31" x14ac:dyDescent="0.25">
      <c r="W18" s="162">
        <v>42296</v>
      </c>
      <c r="X18" s="12">
        <v>92.56</v>
      </c>
      <c r="Y18" s="12">
        <v>92.79</v>
      </c>
      <c r="Z18" s="12">
        <v>91.55</v>
      </c>
      <c r="AA18" s="12">
        <v>92.71</v>
      </c>
      <c r="AB18" s="117">
        <v>3991800</v>
      </c>
      <c r="AC18" s="12">
        <v>92.71</v>
      </c>
      <c r="AD18" s="2">
        <f t="shared" si="1"/>
        <v>1.2400000000000091</v>
      </c>
      <c r="AE18" s="167">
        <f t="shared" si="2"/>
        <v>-2.4747148698085475E-3</v>
      </c>
    </row>
    <row r="19" spans="23:31" x14ac:dyDescent="0.25">
      <c r="W19" s="162">
        <v>42293</v>
      </c>
      <c r="X19" s="12">
        <v>94.63</v>
      </c>
      <c r="Y19" s="12">
        <v>94.73</v>
      </c>
      <c r="Z19" s="12">
        <v>92.55</v>
      </c>
      <c r="AA19" s="12">
        <v>92.94</v>
      </c>
      <c r="AB19" s="117">
        <v>4580800</v>
      </c>
      <c r="AC19" s="12">
        <v>92.94</v>
      </c>
      <c r="AD19" s="2">
        <f t="shared" si="1"/>
        <v>2.1800000000000068</v>
      </c>
      <c r="AE19" s="167">
        <f t="shared" si="2"/>
        <v>-1.4003819223424641E-2</v>
      </c>
    </row>
    <row r="20" spans="23:31" x14ac:dyDescent="0.25">
      <c r="W20" s="162">
        <v>42292</v>
      </c>
      <c r="X20" s="12">
        <v>93.67</v>
      </c>
      <c r="Y20" s="12">
        <v>94.53</v>
      </c>
      <c r="Z20" s="12">
        <v>93</v>
      </c>
      <c r="AA20" s="12">
        <v>94.26</v>
      </c>
      <c r="AB20" s="117">
        <v>3267000</v>
      </c>
      <c r="AC20" s="12">
        <v>94.26</v>
      </c>
      <c r="AD20" s="2">
        <f t="shared" si="1"/>
        <v>1.5300000000000011</v>
      </c>
      <c r="AE20" s="167">
        <f t="shared" si="2"/>
        <v>1.4530190506942375E-2</v>
      </c>
    </row>
    <row r="21" spans="23:31" x14ac:dyDescent="0.25">
      <c r="W21" s="53">
        <v>42291</v>
      </c>
      <c r="X21" s="12">
        <v>93.44</v>
      </c>
      <c r="Y21" s="12">
        <v>93.75</v>
      </c>
      <c r="Z21" s="12">
        <v>92.6</v>
      </c>
      <c r="AA21" s="12">
        <v>92.91</v>
      </c>
      <c r="AB21" s="117">
        <v>5321800</v>
      </c>
      <c r="AC21" s="12">
        <v>92.91</v>
      </c>
      <c r="AD21" s="2">
        <f t="shared" si="1"/>
        <v>1.1500000000000057</v>
      </c>
      <c r="AE21" s="167">
        <f t="shared" si="2"/>
        <v>-9.4882729211087646E-3</v>
      </c>
    </row>
    <row r="22" spans="23:31" x14ac:dyDescent="0.25">
      <c r="W22" s="162">
        <v>42290</v>
      </c>
      <c r="X22" s="12">
        <v>94.44</v>
      </c>
      <c r="Y22" s="12">
        <v>95.25</v>
      </c>
      <c r="Z22" s="12">
        <v>93.75</v>
      </c>
      <c r="AA22" s="12">
        <v>93.8</v>
      </c>
      <c r="AB22" s="117">
        <v>3537900</v>
      </c>
      <c r="AC22" s="12">
        <v>93.8</v>
      </c>
      <c r="AD22" s="2">
        <f t="shared" si="1"/>
        <v>1.5</v>
      </c>
      <c r="AE22" s="167">
        <f t="shared" si="2"/>
        <v>-1.532647491077066E-2</v>
      </c>
    </row>
    <row r="23" spans="23:31" x14ac:dyDescent="0.25">
      <c r="W23" s="162">
        <v>42289</v>
      </c>
      <c r="X23" s="12">
        <v>96.76</v>
      </c>
      <c r="Y23" s="12">
        <v>97</v>
      </c>
      <c r="Z23" s="12">
        <v>94.2</v>
      </c>
      <c r="AA23" s="12">
        <v>95.26</v>
      </c>
      <c r="AB23" s="117">
        <v>5471700</v>
      </c>
      <c r="AC23" s="12">
        <v>95.26</v>
      </c>
      <c r="AD23" s="2">
        <f t="shared" si="1"/>
        <v>2.7999999999999972</v>
      </c>
      <c r="AE23" s="167">
        <f t="shared" si="2"/>
        <v>-1.8342951360263871E-2</v>
      </c>
    </row>
    <row r="24" spans="23:31" x14ac:dyDescent="0.25">
      <c r="W24" s="162">
        <v>42286</v>
      </c>
      <c r="X24" s="12">
        <v>97.75</v>
      </c>
      <c r="Y24" s="12">
        <v>98.28</v>
      </c>
      <c r="Z24" s="12">
        <v>96.17</v>
      </c>
      <c r="AA24" s="12">
        <v>97.04</v>
      </c>
      <c r="AB24" s="117">
        <v>4431600</v>
      </c>
      <c r="AC24" s="12">
        <v>97.04</v>
      </c>
      <c r="AD24" s="2">
        <f t="shared" si="1"/>
        <v>2.1099999999999994</v>
      </c>
      <c r="AE24" s="167">
        <f t="shared" si="2"/>
        <v>-1.0303967027291971E-4</v>
      </c>
    </row>
    <row r="25" spans="23:31" x14ac:dyDescent="0.25">
      <c r="W25" s="162">
        <v>42285</v>
      </c>
      <c r="X25" s="12">
        <v>94.57</v>
      </c>
      <c r="Y25" s="12">
        <v>97.29</v>
      </c>
      <c r="Z25" s="12">
        <v>94.49</v>
      </c>
      <c r="AA25" s="12">
        <v>97.05</v>
      </c>
      <c r="AB25" s="117">
        <v>4137700</v>
      </c>
      <c r="AC25" s="12">
        <v>97.05</v>
      </c>
      <c r="AD25" s="2">
        <f t="shared" si="1"/>
        <v>2.8000000000000114</v>
      </c>
      <c r="AE25" s="167">
        <f t="shared" si="2"/>
        <v>2.0397434549469073E-2</v>
      </c>
    </row>
    <row r="26" spans="23:31" x14ac:dyDescent="0.25">
      <c r="W26" s="162">
        <v>42284</v>
      </c>
      <c r="X26" s="12">
        <v>94.21</v>
      </c>
      <c r="Y26" s="12">
        <v>96.25</v>
      </c>
      <c r="Z26" s="12">
        <v>93.75</v>
      </c>
      <c r="AA26" s="12">
        <v>95.11</v>
      </c>
      <c r="AB26" s="117">
        <v>4270600</v>
      </c>
      <c r="AC26" s="12">
        <v>95.11</v>
      </c>
      <c r="AD26" s="2">
        <f t="shared" si="1"/>
        <v>2.5</v>
      </c>
      <c r="AE26" s="167">
        <f t="shared" si="2"/>
        <v>1.8417389442124454E-2</v>
      </c>
    </row>
    <row r="27" spans="23:31" x14ac:dyDescent="0.25">
      <c r="W27" s="162">
        <v>42283</v>
      </c>
      <c r="X27" s="12">
        <v>93.81</v>
      </c>
      <c r="Y27" s="12">
        <v>94.09</v>
      </c>
      <c r="Z27" s="12">
        <v>93.16</v>
      </c>
      <c r="AA27" s="12">
        <v>93.39</v>
      </c>
      <c r="AB27" s="117">
        <v>3796000</v>
      </c>
      <c r="AC27" s="12">
        <v>93.39</v>
      </c>
      <c r="AD27" s="2">
        <f t="shared" si="1"/>
        <v>0.93000000000000682</v>
      </c>
      <c r="AE27" s="167">
        <f t="shared" si="2"/>
        <v>-3.4147903105323785E-3</v>
      </c>
    </row>
    <row r="28" spans="23:31" x14ac:dyDescent="0.25">
      <c r="W28" s="162">
        <v>42282</v>
      </c>
      <c r="X28" s="12">
        <v>91.73</v>
      </c>
      <c r="Y28" s="12">
        <v>94.09</v>
      </c>
      <c r="Z28" s="12">
        <v>91.62</v>
      </c>
      <c r="AA28" s="12">
        <v>93.71</v>
      </c>
      <c r="AB28" s="117">
        <v>5263000</v>
      </c>
      <c r="AC28" s="12">
        <v>93.71</v>
      </c>
      <c r="AD28" s="2">
        <f t="shared" si="1"/>
        <v>2.4699999999999989</v>
      </c>
      <c r="AE28" s="167">
        <f t="shared" si="2"/>
        <v>1.9695321001087951E-2</v>
      </c>
    </row>
    <row r="29" spans="23:31" x14ac:dyDescent="0.25">
      <c r="W29" s="162">
        <v>42279</v>
      </c>
      <c r="X29" s="12">
        <v>88.75</v>
      </c>
      <c r="Y29" s="12">
        <v>91.93</v>
      </c>
      <c r="Z29" s="12">
        <v>88.56</v>
      </c>
      <c r="AA29" s="12">
        <v>91.9</v>
      </c>
      <c r="AB29" s="117">
        <v>5332000</v>
      </c>
      <c r="AC29" s="12">
        <v>91.9</v>
      </c>
      <c r="AD29" s="2">
        <f t="shared" si="1"/>
        <v>3.3700000000000045</v>
      </c>
      <c r="AE29" s="167">
        <f t="shared" si="2"/>
        <v>1.6592920353982299E-2</v>
      </c>
    </row>
    <row r="30" spans="23:31" x14ac:dyDescent="0.25">
      <c r="W30" s="162">
        <v>42278</v>
      </c>
      <c r="X30" s="12">
        <v>89.24</v>
      </c>
      <c r="Y30" s="12">
        <v>90.64</v>
      </c>
      <c r="Z30" s="12">
        <v>89.11</v>
      </c>
      <c r="AA30" s="12">
        <v>90.4</v>
      </c>
      <c r="AB30" s="117">
        <v>6912600</v>
      </c>
      <c r="AC30" s="12">
        <v>90.4</v>
      </c>
      <c r="AD30" s="2">
        <f t="shared" si="1"/>
        <v>1.5300000000000011</v>
      </c>
      <c r="AE30" s="167">
        <f t="shared" si="2"/>
        <v>2.2508765976699596E-2</v>
      </c>
    </row>
    <row r="31" spans="23:31" x14ac:dyDescent="0.25">
      <c r="W31" s="162">
        <v>42277</v>
      </c>
      <c r="X31" s="12">
        <v>87.9</v>
      </c>
      <c r="Y31" s="12">
        <v>88.53</v>
      </c>
      <c r="Z31" s="12">
        <v>86.99</v>
      </c>
      <c r="AA31" s="12">
        <v>88.41</v>
      </c>
      <c r="AB31" s="117">
        <v>5187900</v>
      </c>
      <c r="AC31" s="12">
        <v>88.41</v>
      </c>
      <c r="AD31" s="2">
        <f t="shared" si="1"/>
        <v>1.5400000000000063</v>
      </c>
      <c r="AE31" s="167">
        <f t="shared" si="2"/>
        <v>2.1490467937608226E-2</v>
      </c>
    </row>
    <row r="32" spans="23:31" x14ac:dyDescent="0.25">
      <c r="W32" s="162">
        <v>42276</v>
      </c>
      <c r="X32" s="12">
        <v>85.24</v>
      </c>
      <c r="Y32" s="12">
        <v>86.65</v>
      </c>
      <c r="Z32" s="12">
        <v>84.94</v>
      </c>
      <c r="AA32" s="12">
        <v>86.55</v>
      </c>
      <c r="AB32" s="117">
        <v>4936600</v>
      </c>
      <c r="AC32" s="12">
        <v>86.55</v>
      </c>
      <c r="AD32" s="2">
        <f t="shared" si="1"/>
        <v>1.710000000000008</v>
      </c>
      <c r="AE32" s="167">
        <f t="shared" si="2"/>
        <v>1.8594798164057957E-2</v>
      </c>
    </row>
    <row r="33" spans="4:31" x14ac:dyDescent="0.25">
      <c r="W33" s="162">
        <v>42275</v>
      </c>
      <c r="X33" s="12">
        <v>85.68</v>
      </c>
      <c r="Y33" s="12">
        <v>86.66</v>
      </c>
      <c r="Z33" s="12">
        <v>84.85</v>
      </c>
      <c r="AA33" s="12">
        <v>84.97</v>
      </c>
      <c r="AB33" s="117">
        <v>5428100</v>
      </c>
      <c r="AC33" s="12">
        <v>84.97</v>
      </c>
      <c r="AD33" s="2">
        <f t="shared" si="1"/>
        <v>1.8100000000000023</v>
      </c>
      <c r="AE33" s="167">
        <f t="shared" si="2"/>
        <v>-1.8708857835777803E-2</v>
      </c>
    </row>
    <row r="34" spans="4:31" x14ac:dyDescent="0.25">
      <c r="W34" s="162">
        <v>42272</v>
      </c>
      <c r="X34" s="12">
        <v>86.25</v>
      </c>
      <c r="Y34" s="12">
        <v>87.32</v>
      </c>
      <c r="Z34" s="12">
        <v>85.58</v>
      </c>
      <c r="AA34" s="12">
        <v>86.59</v>
      </c>
      <c r="AB34" s="117">
        <v>5349000</v>
      </c>
      <c r="AC34" s="12">
        <v>86.59</v>
      </c>
      <c r="AD34" s="2">
        <f t="shared" si="1"/>
        <v>1.7399999999999949</v>
      </c>
      <c r="AE34" s="167">
        <f t="shared" si="2"/>
        <v>2.0747377107155573E-2</v>
      </c>
    </row>
    <row r="35" spans="4:31" x14ac:dyDescent="0.25">
      <c r="W35" s="162">
        <v>42271</v>
      </c>
      <c r="X35" s="12">
        <v>84.77</v>
      </c>
      <c r="Y35" s="12">
        <v>85.21</v>
      </c>
      <c r="Z35" s="12">
        <v>83.87</v>
      </c>
      <c r="AA35" s="12">
        <v>84.83</v>
      </c>
      <c r="AB35" s="117">
        <v>5498600</v>
      </c>
      <c r="AC35" s="12">
        <v>84.83</v>
      </c>
      <c r="AD35" s="2">
        <f t="shared" si="1"/>
        <v>1.3399999999999892</v>
      </c>
      <c r="AE35" s="167">
        <f t="shared" si="2"/>
        <v>-9.9206349206349964E-3</v>
      </c>
    </row>
    <row r="36" spans="4:31" x14ac:dyDescent="0.25">
      <c r="W36" s="162">
        <v>42270</v>
      </c>
      <c r="X36" s="12">
        <v>86.4</v>
      </c>
      <c r="Y36" s="12">
        <v>87.04</v>
      </c>
      <c r="Z36" s="12">
        <v>85.49</v>
      </c>
      <c r="AA36" s="12">
        <v>85.68</v>
      </c>
      <c r="AB36" s="117">
        <v>3441500</v>
      </c>
      <c r="AC36" s="12">
        <v>85.68</v>
      </c>
      <c r="AD36" s="2">
        <f t="shared" si="1"/>
        <v>1.5500000000000114</v>
      </c>
      <c r="AE36" s="167">
        <f t="shared" si="2"/>
        <v>-1.1422637590861817E-2</v>
      </c>
    </row>
    <row r="37" spans="4:31" x14ac:dyDescent="0.25">
      <c r="W37" s="162">
        <v>42269</v>
      </c>
      <c r="X37" s="12">
        <v>86.97</v>
      </c>
      <c r="Y37" s="12">
        <v>87.06</v>
      </c>
      <c r="Z37" s="12">
        <v>85.64</v>
      </c>
      <c r="AA37" s="12">
        <v>86.67</v>
      </c>
      <c r="AB37" s="117">
        <v>4763600</v>
      </c>
      <c r="AC37" s="12">
        <v>86.67</v>
      </c>
      <c r="AD37" s="2">
        <f t="shared" si="1"/>
        <v>1.4200000000000017</v>
      </c>
      <c r="AE37" s="167">
        <f t="shared" si="2"/>
        <v>-1.7903682719546676E-2</v>
      </c>
    </row>
    <row r="38" spans="4:31" x14ac:dyDescent="0.25">
      <c r="D38" s="88"/>
      <c r="W38" s="162">
        <v>42268</v>
      </c>
      <c r="X38" s="12">
        <v>87.97</v>
      </c>
      <c r="Y38" s="12">
        <v>89.34</v>
      </c>
      <c r="Z38" s="12">
        <v>87.66</v>
      </c>
      <c r="AA38" s="12">
        <v>88.25</v>
      </c>
      <c r="AB38" s="117">
        <v>4682100</v>
      </c>
      <c r="AC38" s="12">
        <v>88.25</v>
      </c>
      <c r="AD38" s="2">
        <f t="shared" si="1"/>
        <v>1.6800000000000068</v>
      </c>
      <c r="AE38" s="167">
        <f t="shared" si="2"/>
        <v>5.3542948279790004E-3</v>
      </c>
    </row>
    <row r="39" spans="4:31" x14ac:dyDescent="0.25">
      <c r="W39" s="162">
        <v>42265</v>
      </c>
      <c r="X39" s="12">
        <v>88.6</v>
      </c>
      <c r="Y39" s="12">
        <v>89.06</v>
      </c>
      <c r="Z39" s="12">
        <v>87.58</v>
      </c>
      <c r="AA39" s="12">
        <v>87.78</v>
      </c>
      <c r="AB39" s="117">
        <v>7337800</v>
      </c>
      <c r="AC39" s="12">
        <v>87.78</v>
      </c>
      <c r="AD39" s="2">
        <f t="shared" si="1"/>
        <v>1.480000000000004</v>
      </c>
      <c r="AE39" s="167">
        <f t="shared" si="2"/>
        <v>-2.1622826571555898E-2</v>
      </c>
    </row>
    <row r="40" spans="4:31" x14ac:dyDescent="0.25">
      <c r="W40" s="162">
        <v>42264</v>
      </c>
      <c r="X40" s="12">
        <v>89.33</v>
      </c>
      <c r="Y40" s="12">
        <v>91.16</v>
      </c>
      <c r="Z40" s="12">
        <v>89.31</v>
      </c>
      <c r="AA40" s="12">
        <v>89.72</v>
      </c>
      <c r="AB40" s="117">
        <v>4457300</v>
      </c>
      <c r="AC40" s="12">
        <v>89.72</v>
      </c>
      <c r="AD40" s="2">
        <f t="shared" si="1"/>
        <v>1.8499999999999943</v>
      </c>
      <c r="AE40" s="167">
        <f t="shared" si="2"/>
        <v>-7.7959683706430027E-4</v>
      </c>
    </row>
    <row r="41" spans="4:31" x14ac:dyDescent="0.25">
      <c r="W41" s="162">
        <v>42263</v>
      </c>
      <c r="X41" s="12">
        <v>87.92</v>
      </c>
      <c r="Y41" s="12">
        <v>90.16</v>
      </c>
      <c r="Z41" s="12">
        <v>87.9</v>
      </c>
      <c r="AA41" s="12">
        <v>89.79</v>
      </c>
      <c r="AB41" s="117">
        <v>5988000</v>
      </c>
      <c r="AC41" s="12">
        <v>89.79</v>
      </c>
      <c r="AD41" s="2">
        <f t="shared" si="1"/>
        <v>2.2599999999999909</v>
      </c>
      <c r="AE41" s="167">
        <f t="shared" si="2"/>
        <v>2.0572857467606287E-2</v>
      </c>
    </row>
    <row r="42" spans="4:31" x14ac:dyDescent="0.25">
      <c r="W42" s="162">
        <v>42262</v>
      </c>
      <c r="X42" s="12">
        <v>86.18</v>
      </c>
      <c r="Y42" s="12">
        <v>88.19</v>
      </c>
      <c r="Z42" s="12">
        <v>85.94</v>
      </c>
      <c r="AA42" s="12">
        <v>87.98</v>
      </c>
      <c r="AB42" s="117">
        <v>5066400</v>
      </c>
      <c r="AC42" s="12">
        <v>87.98</v>
      </c>
      <c r="AD42" s="2">
        <f t="shared" si="1"/>
        <v>2.25</v>
      </c>
      <c r="AE42" s="167">
        <f t="shared" si="2"/>
        <v>2.6245188382129969E-2</v>
      </c>
    </row>
    <row r="43" spans="4:31" x14ac:dyDescent="0.25">
      <c r="W43" s="162">
        <v>42261</v>
      </c>
      <c r="X43" s="12">
        <v>86.52</v>
      </c>
      <c r="Y43" s="12">
        <v>86.52</v>
      </c>
      <c r="Z43" s="12">
        <v>85.53</v>
      </c>
      <c r="AA43" s="12">
        <v>85.73</v>
      </c>
      <c r="AB43" s="117">
        <v>4430500</v>
      </c>
      <c r="AC43" s="12">
        <v>85.73</v>
      </c>
      <c r="AD43" s="2">
        <f t="shared" si="1"/>
        <v>0.98999999999999488</v>
      </c>
      <c r="AE43" s="167">
        <f t="shared" si="2"/>
        <v>-4.5285647933116513E-3</v>
      </c>
    </row>
    <row r="44" spans="4:31" x14ac:dyDescent="0.25">
      <c r="W44" s="162">
        <v>42258</v>
      </c>
      <c r="X44" s="12">
        <v>87.08</v>
      </c>
      <c r="Y44" s="12">
        <v>87.08</v>
      </c>
      <c r="Z44" s="12">
        <v>85.74</v>
      </c>
      <c r="AA44" s="12">
        <v>86.12</v>
      </c>
      <c r="AB44" s="117">
        <v>5092700</v>
      </c>
      <c r="AC44" s="12">
        <v>86.12</v>
      </c>
      <c r="AD44" s="2">
        <f t="shared" si="1"/>
        <v>1.3400000000000034</v>
      </c>
      <c r="AE44" s="167">
        <f t="shared" si="2"/>
        <v>-1.1251435132032084E-2</v>
      </c>
    </row>
    <row r="45" spans="4:31" x14ac:dyDescent="0.25">
      <c r="W45" s="162">
        <v>42257</v>
      </c>
      <c r="X45" s="12">
        <v>86.9</v>
      </c>
      <c r="Y45" s="12">
        <v>87.58</v>
      </c>
      <c r="Z45" s="12">
        <v>86.5</v>
      </c>
      <c r="AA45" s="12">
        <v>87.1</v>
      </c>
      <c r="AB45" s="117">
        <v>4138200</v>
      </c>
      <c r="AC45" s="12">
        <v>87.1</v>
      </c>
      <c r="AD45" s="2">
        <f t="shared" si="1"/>
        <v>1.0799999999999983</v>
      </c>
      <c r="AE45" s="167">
        <f t="shared" si="2"/>
        <v>1.7251293847038163E-3</v>
      </c>
    </row>
    <row r="46" spans="4:31" ht="20.25" thickBot="1" x14ac:dyDescent="0.35">
      <c r="O46" s="322" t="s">
        <v>81</v>
      </c>
      <c r="P46" s="322"/>
      <c r="Q46" s="47"/>
      <c r="R46"/>
      <c r="T46" s="113" t="s">
        <v>135</v>
      </c>
      <c r="W46" s="162">
        <v>42256</v>
      </c>
      <c r="X46" s="12">
        <v>88.35</v>
      </c>
      <c r="Y46" s="12">
        <v>89.07</v>
      </c>
      <c r="Z46" s="12">
        <v>86.77</v>
      </c>
      <c r="AA46" s="12">
        <v>86.95</v>
      </c>
      <c r="AB46" s="117">
        <v>5125100</v>
      </c>
      <c r="AC46" s="12">
        <v>86.95</v>
      </c>
      <c r="AD46" s="2">
        <f t="shared" si="1"/>
        <v>2.2999999999999972</v>
      </c>
      <c r="AE46" s="167">
        <f t="shared" si="2"/>
        <v>-1.0357386751650322E-2</v>
      </c>
    </row>
    <row r="47" spans="4:31" ht="15.75" thickTop="1" x14ac:dyDescent="0.25">
      <c r="O47" s="105">
        <v>1.1000000000000001</v>
      </c>
      <c r="P47" s="105">
        <f>O47*$Q$4</f>
        <v>93.324000000000012</v>
      </c>
      <c r="Q47" s="47"/>
      <c r="R47"/>
      <c r="T47" s="119" t="s">
        <v>119</v>
      </c>
      <c r="U47" s="158">
        <v>88.62</v>
      </c>
      <c r="W47" s="162">
        <v>42255</v>
      </c>
      <c r="X47" s="12">
        <v>87</v>
      </c>
      <c r="Y47" s="12">
        <v>88.03</v>
      </c>
      <c r="Z47" s="12">
        <v>86.5</v>
      </c>
      <c r="AA47" s="12">
        <v>87.86</v>
      </c>
      <c r="AB47" s="117">
        <v>8112500</v>
      </c>
      <c r="AC47" s="12">
        <v>87.86</v>
      </c>
      <c r="AD47" s="2">
        <f t="shared" si="1"/>
        <v>1.5300000000000011</v>
      </c>
      <c r="AE47" s="167">
        <f t="shared" si="2"/>
        <v>3.6329322953526644E-2</v>
      </c>
    </row>
    <row r="48" spans="4:31" x14ac:dyDescent="0.25">
      <c r="O48" s="105">
        <v>1.0900000000000001</v>
      </c>
      <c r="P48" s="105">
        <f t="shared" ref="P48:P67" si="4">O48*$Q$4</f>
        <v>92.475600000000014</v>
      </c>
      <c r="Q48" s="47"/>
      <c r="R48"/>
      <c r="T48" s="109" t="s">
        <v>120</v>
      </c>
      <c r="U48" s="159">
        <v>86.66</v>
      </c>
      <c r="W48" s="162">
        <v>42251</v>
      </c>
      <c r="X48" s="12">
        <v>85</v>
      </c>
      <c r="Y48" s="12">
        <v>85.75</v>
      </c>
      <c r="Z48" s="12">
        <v>84.45</v>
      </c>
      <c r="AA48" s="12">
        <v>84.78</v>
      </c>
      <c r="AB48" s="117">
        <v>5643400</v>
      </c>
      <c r="AC48" s="12">
        <v>84.78</v>
      </c>
      <c r="AD48" s="2">
        <f t="shared" si="1"/>
        <v>1.2999999999999972</v>
      </c>
      <c r="AE48" s="167">
        <f t="shared" si="2"/>
        <v>-1.0735122520420082E-2</v>
      </c>
    </row>
    <row r="49" spans="15:31" x14ac:dyDescent="0.25">
      <c r="O49" s="105">
        <v>1.08</v>
      </c>
      <c r="P49" s="105">
        <f t="shared" si="4"/>
        <v>91.627200000000016</v>
      </c>
      <c r="Q49" s="47"/>
      <c r="R49"/>
      <c r="T49" s="109" t="s">
        <v>121</v>
      </c>
      <c r="U49" s="159" t="s">
        <v>301</v>
      </c>
      <c r="W49" s="162">
        <v>42250</v>
      </c>
      <c r="X49" s="12">
        <v>85.94</v>
      </c>
      <c r="Y49" s="12">
        <v>86.37</v>
      </c>
      <c r="Z49" s="12">
        <v>85.49</v>
      </c>
      <c r="AA49" s="12">
        <v>85.7</v>
      </c>
      <c r="AB49" s="117">
        <v>6023500</v>
      </c>
      <c r="AC49" s="12">
        <v>85.7</v>
      </c>
      <c r="AD49" s="2">
        <f t="shared" si="1"/>
        <v>0.88000000000000966</v>
      </c>
      <c r="AE49" s="167">
        <f t="shared" si="2"/>
        <v>6.9322053812712614E-3</v>
      </c>
    </row>
    <row r="50" spans="15:31" x14ac:dyDescent="0.25">
      <c r="O50" s="105">
        <v>1.07</v>
      </c>
      <c r="P50" s="105">
        <f t="shared" si="4"/>
        <v>90.778800000000004</v>
      </c>
      <c r="Q50" s="105"/>
      <c r="R50"/>
      <c r="T50" s="109" t="s">
        <v>122</v>
      </c>
      <c r="U50" s="159" t="s">
        <v>302</v>
      </c>
      <c r="W50" s="162">
        <v>42249</v>
      </c>
      <c r="X50" s="12">
        <v>84.36</v>
      </c>
      <c r="Y50" s="12">
        <v>85.12</v>
      </c>
      <c r="Z50" s="12">
        <v>83.16</v>
      </c>
      <c r="AA50" s="12">
        <v>85.11</v>
      </c>
      <c r="AB50" s="117">
        <v>6912000</v>
      </c>
      <c r="AC50" s="12">
        <v>85.11</v>
      </c>
      <c r="AD50" s="2">
        <f t="shared" si="1"/>
        <v>1.960000000000008</v>
      </c>
      <c r="AE50" s="167">
        <f t="shared" si="2"/>
        <v>2.0748380906692399E-2</v>
      </c>
    </row>
    <row r="51" spans="15:31" x14ac:dyDescent="0.25">
      <c r="O51" s="105">
        <v>1.06</v>
      </c>
      <c r="P51" s="105">
        <f t="shared" si="4"/>
        <v>89.930400000000006</v>
      </c>
      <c r="Q51" s="105"/>
      <c r="R51"/>
      <c r="T51" s="109" t="s">
        <v>123</v>
      </c>
      <c r="U51" s="159">
        <v>87.59</v>
      </c>
      <c r="W51" s="162">
        <v>42248</v>
      </c>
      <c r="X51" s="12">
        <v>83.63</v>
      </c>
      <c r="Y51" s="12">
        <v>84.5</v>
      </c>
      <c r="Z51" s="12">
        <v>83</v>
      </c>
      <c r="AA51" s="12">
        <v>83.38</v>
      </c>
      <c r="AB51" s="117">
        <v>5579900</v>
      </c>
      <c r="AC51" s="12">
        <v>83.38</v>
      </c>
      <c r="AD51" s="2">
        <f t="shared" si="1"/>
        <v>1.5</v>
      </c>
      <c r="AE51" s="167">
        <f t="shared" si="2"/>
        <v>-2.7525075810590161E-2</v>
      </c>
    </row>
    <row r="52" spans="15:31" x14ac:dyDescent="0.25">
      <c r="O52" s="105">
        <v>1.05</v>
      </c>
      <c r="P52" s="105">
        <f t="shared" si="4"/>
        <v>89.082000000000008</v>
      </c>
      <c r="Q52" s="105"/>
      <c r="R52"/>
      <c r="T52" s="109" t="s">
        <v>124</v>
      </c>
      <c r="U52" s="159">
        <v>1.09968</v>
      </c>
      <c r="W52" s="162">
        <v>42247</v>
      </c>
      <c r="X52" s="12">
        <v>86.9</v>
      </c>
      <c r="Y52" s="12">
        <v>87.08</v>
      </c>
      <c r="Z52" s="12">
        <v>85.73</v>
      </c>
      <c r="AA52" s="12">
        <v>85.74</v>
      </c>
      <c r="AB52" s="117">
        <v>5335200</v>
      </c>
      <c r="AC52" s="12">
        <v>85.74</v>
      </c>
      <c r="AD52" s="2">
        <f t="shared" si="1"/>
        <v>1.3499999999999943</v>
      </c>
      <c r="AE52" s="167">
        <f t="shared" si="2"/>
        <v>-1.3235124870526027E-2</v>
      </c>
    </row>
    <row r="53" spans="15:31" x14ac:dyDescent="0.25">
      <c r="O53" s="105">
        <v>1.04</v>
      </c>
      <c r="P53" s="105">
        <f t="shared" si="4"/>
        <v>88.23360000000001</v>
      </c>
      <c r="Q53" s="105"/>
      <c r="R53"/>
      <c r="T53" s="109" t="s">
        <v>125</v>
      </c>
      <c r="U53" s="116" t="s">
        <v>168</v>
      </c>
      <c r="W53" s="162">
        <v>42244</v>
      </c>
      <c r="X53" s="12">
        <v>86.1</v>
      </c>
      <c r="Y53" s="12">
        <v>87.19</v>
      </c>
      <c r="Z53" s="12">
        <v>86.01</v>
      </c>
      <c r="AA53" s="12">
        <v>86.89</v>
      </c>
      <c r="AB53" s="117">
        <v>5652200</v>
      </c>
      <c r="AC53" s="12">
        <v>86.89</v>
      </c>
      <c r="AD53" s="2">
        <f t="shared" si="1"/>
        <v>1.1799999999999926</v>
      </c>
      <c r="AE53" s="167">
        <f t="shared" si="2"/>
        <v>7.0700046360685498E-3</v>
      </c>
    </row>
    <row r="54" spans="15:31" x14ac:dyDescent="0.25">
      <c r="O54" s="105">
        <v>1.03</v>
      </c>
      <c r="P54" s="105">
        <f t="shared" si="4"/>
        <v>87.385200000000012</v>
      </c>
      <c r="Q54" s="105"/>
      <c r="R54"/>
      <c r="T54" s="109"/>
      <c r="U54" s="159"/>
      <c r="W54" s="162">
        <v>42243</v>
      </c>
      <c r="X54" s="12">
        <v>84.35</v>
      </c>
      <c r="Y54" s="12">
        <v>86.33</v>
      </c>
      <c r="Z54" s="12">
        <v>84.14</v>
      </c>
      <c r="AA54" s="12">
        <v>86.28</v>
      </c>
      <c r="AB54" s="117">
        <v>10741600</v>
      </c>
      <c r="AC54" s="12">
        <v>86.28</v>
      </c>
      <c r="AD54" s="2">
        <f t="shared" si="1"/>
        <v>2.1899999999999977</v>
      </c>
      <c r="AE54" s="167" t="e">
        <f t="shared" si="2"/>
        <v>#DIV/0!</v>
      </c>
    </row>
    <row r="55" spans="15:31" x14ac:dyDescent="0.25">
      <c r="O55" s="105">
        <v>1.02</v>
      </c>
      <c r="P55" s="105">
        <f t="shared" si="4"/>
        <v>86.536799999999999</v>
      </c>
      <c r="Q55" s="105"/>
      <c r="R55"/>
      <c r="T55" s="109" t="s">
        <v>126</v>
      </c>
      <c r="U55" s="159" t="s">
        <v>303</v>
      </c>
      <c r="W55" s="162">
        <v>42243</v>
      </c>
      <c r="X55" s="12" t="s">
        <v>169</v>
      </c>
      <c r="Y55" s="12"/>
      <c r="Z55" s="12"/>
      <c r="AA55" s="12"/>
      <c r="AB55" s="117"/>
      <c r="AC55" s="12"/>
      <c r="AD55" s="2">
        <f t="shared" si="1"/>
        <v>0</v>
      </c>
      <c r="AE55" s="167">
        <f t="shared" si="2"/>
        <v>-1</v>
      </c>
    </row>
    <row r="56" spans="15:31" x14ac:dyDescent="0.25">
      <c r="O56" s="105">
        <v>1.01</v>
      </c>
      <c r="P56" s="105">
        <f t="shared" si="4"/>
        <v>85.688400000000001</v>
      </c>
      <c r="Q56" s="105"/>
      <c r="R56"/>
      <c r="T56" s="109" t="s">
        <v>127</v>
      </c>
      <c r="U56" s="159" t="s">
        <v>164</v>
      </c>
      <c r="W56" s="162">
        <v>42242</v>
      </c>
      <c r="X56" s="12">
        <v>82.63</v>
      </c>
      <c r="Y56" s="12">
        <v>84.31</v>
      </c>
      <c r="Z56" s="12">
        <v>81.73</v>
      </c>
      <c r="AA56" s="12">
        <v>83.55</v>
      </c>
      <c r="AB56" s="117">
        <v>12302500</v>
      </c>
      <c r="AC56" s="12">
        <v>83</v>
      </c>
      <c r="AD56" s="2">
        <f t="shared" si="1"/>
        <v>2.5799999999999983</v>
      </c>
      <c r="AE56" s="167">
        <f t="shared" si="2"/>
        <v>3.7111083343746021E-2</v>
      </c>
    </row>
    <row r="57" spans="15:31" x14ac:dyDescent="0.25">
      <c r="O57" s="105">
        <v>1</v>
      </c>
      <c r="P57" s="105">
        <f t="shared" si="4"/>
        <v>84.84</v>
      </c>
      <c r="Q57" s="105"/>
      <c r="R57"/>
      <c r="T57" s="109" t="s">
        <v>128</v>
      </c>
      <c r="U57" s="160">
        <v>4610901</v>
      </c>
      <c r="W57" s="162">
        <v>42241</v>
      </c>
      <c r="X57" s="12">
        <v>85.2</v>
      </c>
      <c r="Y57" s="12">
        <v>85.25</v>
      </c>
      <c r="Z57" s="12">
        <v>80.510000000000005</v>
      </c>
      <c r="AA57" s="12">
        <v>80.56</v>
      </c>
      <c r="AB57" s="117">
        <v>9192100</v>
      </c>
      <c r="AC57" s="12">
        <v>80.03</v>
      </c>
      <c r="AD57" s="2">
        <f t="shared" si="1"/>
        <v>4.7399999999999949</v>
      </c>
      <c r="AE57" s="167">
        <f t="shared" si="2"/>
        <v>-2.545056015586955E-2</v>
      </c>
    </row>
    <row r="58" spans="15:31" x14ac:dyDescent="0.25">
      <c r="O58" s="105">
        <v>0.99</v>
      </c>
      <c r="P58" s="105">
        <f t="shared" si="4"/>
        <v>83.991600000000005</v>
      </c>
      <c r="Q58" s="105"/>
      <c r="R58"/>
      <c r="T58" s="109" t="s">
        <v>132</v>
      </c>
      <c r="U58" s="160">
        <v>2200560</v>
      </c>
      <c r="W58" s="162">
        <v>42240</v>
      </c>
      <c r="X58" s="12">
        <v>81.180000000000007</v>
      </c>
      <c r="Y58" s="12">
        <v>85.19</v>
      </c>
      <c r="Z58" s="12">
        <v>79.31</v>
      </c>
      <c r="AA58" s="12">
        <v>82.66</v>
      </c>
      <c r="AB58" s="117">
        <v>10316400</v>
      </c>
      <c r="AC58" s="12">
        <v>82.12</v>
      </c>
      <c r="AD58" s="2">
        <f t="shared" si="1"/>
        <v>5.8799999999999955</v>
      </c>
      <c r="AE58" s="167">
        <f t="shared" si="2"/>
        <v>-4.3782021425244455E-2</v>
      </c>
    </row>
    <row r="59" spans="15:31" x14ac:dyDescent="0.25">
      <c r="O59" s="105">
        <v>0.98</v>
      </c>
      <c r="P59" s="105">
        <f t="shared" si="4"/>
        <v>83.143200000000007</v>
      </c>
      <c r="Q59" s="105"/>
      <c r="R59"/>
      <c r="T59" s="109" t="s">
        <v>129</v>
      </c>
      <c r="U59" s="159" t="s">
        <v>304</v>
      </c>
      <c r="W59" s="162">
        <v>42237</v>
      </c>
      <c r="X59" s="12">
        <v>88.36</v>
      </c>
      <c r="Y59" s="12">
        <v>88.89</v>
      </c>
      <c r="Z59" s="12">
        <v>86.41</v>
      </c>
      <c r="AA59" s="12">
        <v>86.45</v>
      </c>
      <c r="AB59" s="117">
        <v>9589500</v>
      </c>
      <c r="AC59" s="12">
        <v>85.88</v>
      </c>
      <c r="AD59" s="2">
        <f t="shared" si="1"/>
        <v>2.480000000000004</v>
      </c>
      <c r="AE59" s="167">
        <f t="shared" si="2"/>
        <v>-3.2119914346895206E-2</v>
      </c>
    </row>
    <row r="60" spans="15:31" x14ac:dyDescent="0.25">
      <c r="O60" s="105">
        <v>0.97</v>
      </c>
      <c r="P60" s="105">
        <f t="shared" si="4"/>
        <v>82.294799999999995</v>
      </c>
      <c r="Q60" s="105"/>
      <c r="R60"/>
      <c r="T60" s="109" t="s">
        <v>133</v>
      </c>
      <c r="U60" s="159">
        <v>15.99</v>
      </c>
      <c r="W60" s="162">
        <v>42236</v>
      </c>
      <c r="X60" s="12">
        <v>90.62</v>
      </c>
      <c r="Y60" s="12">
        <v>90.85</v>
      </c>
      <c r="Z60" s="12">
        <v>89.32</v>
      </c>
      <c r="AA60" s="12">
        <v>89.32</v>
      </c>
      <c r="AB60" s="117">
        <v>8294300</v>
      </c>
      <c r="AC60" s="12">
        <v>88.73</v>
      </c>
      <c r="AD60" s="2">
        <f t="shared" si="1"/>
        <v>1.5300000000000011</v>
      </c>
      <c r="AE60" s="167">
        <f t="shared" si="2"/>
        <v>-3.0802839978153917E-2</v>
      </c>
    </row>
    <row r="61" spans="15:31" x14ac:dyDescent="0.25">
      <c r="O61" s="105">
        <v>0.96</v>
      </c>
      <c r="P61" s="105">
        <f t="shared" si="4"/>
        <v>81.446399999999997</v>
      </c>
      <c r="Q61" s="105"/>
      <c r="R61"/>
      <c r="T61" s="109" t="s">
        <v>134</v>
      </c>
      <c r="U61" s="159">
        <v>5.54</v>
      </c>
      <c r="W61" s="162">
        <v>42235</v>
      </c>
      <c r="X61" s="12">
        <v>92.25</v>
      </c>
      <c r="Y61" s="12">
        <v>93.09</v>
      </c>
      <c r="Z61" s="12">
        <v>91.88</v>
      </c>
      <c r="AA61" s="12">
        <v>92.16</v>
      </c>
      <c r="AB61" s="117">
        <v>3900400</v>
      </c>
      <c r="AC61" s="12">
        <v>91.55</v>
      </c>
      <c r="AD61" s="2">
        <f t="shared" si="1"/>
        <v>1.210000000000008</v>
      </c>
      <c r="AE61" s="167">
        <f t="shared" si="2"/>
        <v>-6.7267006618205727E-3</v>
      </c>
    </row>
    <row r="62" spans="15:31" x14ac:dyDescent="0.25">
      <c r="O62" s="105">
        <v>0.95</v>
      </c>
      <c r="P62" s="105">
        <f t="shared" si="4"/>
        <v>80.597999999999999</v>
      </c>
      <c r="Q62" s="105"/>
      <c r="R62"/>
      <c r="T62" s="109" t="s">
        <v>130</v>
      </c>
      <c r="U62" s="159" t="s">
        <v>259</v>
      </c>
      <c r="W62" s="162">
        <v>42234</v>
      </c>
      <c r="X62" s="12">
        <v>92.66</v>
      </c>
      <c r="Y62" s="12">
        <v>92.89</v>
      </c>
      <c r="Z62" s="12">
        <v>92.38</v>
      </c>
      <c r="AA62" s="12">
        <v>92.78</v>
      </c>
      <c r="AB62" s="117">
        <v>3853400</v>
      </c>
      <c r="AC62" s="12">
        <v>92.17</v>
      </c>
      <c r="AD62" s="2">
        <f t="shared" si="1"/>
        <v>0.51000000000000512</v>
      </c>
      <c r="AE62" s="167">
        <f t="shared" si="2"/>
        <v>4.3416910886806548E-4</v>
      </c>
    </row>
    <row r="63" spans="15:31" x14ac:dyDescent="0.25">
      <c r="O63" s="105">
        <v>0.94</v>
      </c>
      <c r="P63" s="105">
        <f t="shared" si="4"/>
        <v>79.749600000000001</v>
      </c>
      <c r="Q63" s="105"/>
      <c r="R63"/>
      <c r="T63" s="108"/>
      <c r="W63" s="162">
        <v>42233</v>
      </c>
      <c r="X63" s="12">
        <v>92.46</v>
      </c>
      <c r="Y63" s="12">
        <v>92.96</v>
      </c>
      <c r="Z63" s="12">
        <v>92.01</v>
      </c>
      <c r="AA63" s="12">
        <v>92.74</v>
      </c>
      <c r="AB63" s="117">
        <v>2777400</v>
      </c>
      <c r="AC63" s="12">
        <v>92.13</v>
      </c>
      <c r="AD63" s="2">
        <f t="shared" si="1"/>
        <v>0.94999999999998863</v>
      </c>
      <c r="AE63" s="167">
        <f t="shared" si="2"/>
        <v>0</v>
      </c>
    </row>
    <row r="64" spans="15:31" x14ac:dyDescent="0.25">
      <c r="O64" s="105">
        <v>0.93</v>
      </c>
      <c r="P64" s="105">
        <f t="shared" si="4"/>
        <v>78.901200000000003</v>
      </c>
      <c r="Q64" s="105"/>
      <c r="R64"/>
      <c r="S64" s="108"/>
      <c r="T64"/>
      <c r="W64" s="162">
        <v>42230</v>
      </c>
      <c r="X64" s="12">
        <v>92.32</v>
      </c>
      <c r="Y64" s="12">
        <v>93.08</v>
      </c>
      <c r="Z64" s="12">
        <v>92.32</v>
      </c>
      <c r="AA64" s="12">
        <v>92.74</v>
      </c>
      <c r="AB64" s="117">
        <v>2277500</v>
      </c>
      <c r="AC64" s="12">
        <v>92.13</v>
      </c>
      <c r="AD64" s="2">
        <f t="shared" si="1"/>
        <v>0.76000000000000512</v>
      </c>
      <c r="AE64" s="167">
        <f t="shared" si="2"/>
        <v>4.3435769356059417E-4</v>
      </c>
    </row>
    <row r="65" spans="15:31" x14ac:dyDescent="0.25">
      <c r="O65" s="105">
        <v>0.92</v>
      </c>
      <c r="P65" s="105">
        <f t="shared" si="4"/>
        <v>78.052800000000005</v>
      </c>
      <c r="Q65" s="105"/>
      <c r="R65"/>
      <c r="S65" s="108"/>
      <c r="T65"/>
      <c r="W65" s="162">
        <v>42229</v>
      </c>
      <c r="X65" s="12">
        <v>92.64</v>
      </c>
      <c r="Y65" s="12">
        <v>93.03</v>
      </c>
      <c r="Z65" s="12">
        <v>92.12</v>
      </c>
      <c r="AA65" s="12">
        <v>92.7</v>
      </c>
      <c r="AB65" s="117">
        <v>3017300</v>
      </c>
      <c r="AC65" s="12">
        <v>92.09</v>
      </c>
      <c r="AD65" s="2">
        <f t="shared" si="1"/>
        <v>0.90999999999999659</v>
      </c>
      <c r="AE65" s="167">
        <f t="shared" si="2"/>
        <v>-1.3013772909661325E-3</v>
      </c>
    </row>
    <row r="66" spans="15:31" x14ac:dyDescent="0.25">
      <c r="O66" s="105">
        <v>0.91</v>
      </c>
      <c r="P66" s="105">
        <f t="shared" si="4"/>
        <v>77.204400000000007</v>
      </c>
      <c r="Q66" s="105"/>
      <c r="R66"/>
      <c r="S66" s="108"/>
      <c r="T66"/>
      <c r="W66" s="162">
        <v>42228</v>
      </c>
      <c r="X66" s="12">
        <v>91.61</v>
      </c>
      <c r="Y66" s="12">
        <v>93.08</v>
      </c>
      <c r="Z66" s="12">
        <v>91.26</v>
      </c>
      <c r="AA66" s="12">
        <v>92.82</v>
      </c>
      <c r="AB66" s="117">
        <v>3800200</v>
      </c>
      <c r="AC66" s="12">
        <v>92.21</v>
      </c>
      <c r="AD66" s="2">
        <f t="shared" si="1"/>
        <v>1.8199999999999932</v>
      </c>
      <c r="AE66" s="167">
        <f t="shared" si="2"/>
        <v>5.561613958560363E-3</v>
      </c>
    </row>
    <row r="67" spans="15:31" x14ac:dyDescent="0.25">
      <c r="O67" s="105">
        <v>0.9</v>
      </c>
      <c r="P67" s="105">
        <f t="shared" si="4"/>
        <v>76.356000000000009</v>
      </c>
      <c r="Q67" s="105"/>
      <c r="R67"/>
      <c r="S67" s="108"/>
      <c r="T67"/>
      <c r="W67" s="162">
        <v>42227</v>
      </c>
      <c r="X67" s="12">
        <v>92.75</v>
      </c>
      <c r="Y67" s="12">
        <v>93.17</v>
      </c>
      <c r="Z67" s="12">
        <v>92.01</v>
      </c>
      <c r="AA67" s="12">
        <v>92.31</v>
      </c>
      <c r="AB67" s="117">
        <v>3966000</v>
      </c>
      <c r="AC67" s="12">
        <v>91.7</v>
      </c>
      <c r="AD67" s="2">
        <f>Y67-Z67</f>
        <v>1.1599999999999966</v>
      </c>
      <c r="AE67" s="167">
        <f>AC67/AC68-1</f>
        <v>-1.2491923325436138E-2</v>
      </c>
    </row>
    <row r="68" spans="15:31" x14ac:dyDescent="0.25">
      <c r="W68" s="162">
        <v>42226</v>
      </c>
      <c r="X68" s="12">
        <v>93.05</v>
      </c>
      <c r="Y68" s="12">
        <v>93.87</v>
      </c>
      <c r="Z68" s="12">
        <v>93.05</v>
      </c>
      <c r="AA68" s="12">
        <v>93.48</v>
      </c>
      <c r="AB68" s="117">
        <v>4878800</v>
      </c>
      <c r="AC68" s="12">
        <v>92.86</v>
      </c>
      <c r="AD68" s="2">
        <f>Y68-Z68</f>
        <v>0.82000000000000739</v>
      </c>
      <c r="AE68" s="167" t="e">
        <f>AC68/AC69-1</f>
        <v>#DIV/0!</v>
      </c>
    </row>
    <row r="69" spans="15:31" x14ac:dyDescent="0.25">
      <c r="W69" s="12" t="s">
        <v>144</v>
      </c>
      <c r="X69" s="12"/>
      <c r="Y69" s="12"/>
      <c r="Z69" s="12"/>
      <c r="AA69" s="12"/>
      <c r="AB69" s="12"/>
      <c r="AC69" s="12"/>
      <c r="AD69" s="2">
        <f>Y69-Z69</f>
        <v>0</v>
      </c>
      <c r="AE69" s="167" t="e">
        <f>AC69/AC70-1</f>
        <v>#DIV/0!</v>
      </c>
    </row>
  </sheetData>
  <mergeCells count="1">
    <mergeCell ref="O46:P46"/>
  </mergeCells>
  <conditionalFormatting sqref="Q7">
    <cfRule type="expression" dxfId="71" priority="7">
      <formula>Q7&gt;0</formula>
    </cfRule>
    <cfRule type="expression" dxfId="70" priority="8">
      <formula>Q7&lt;0</formula>
    </cfRule>
  </conditionalFormatting>
  <conditionalFormatting sqref="O47:O67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{75E8698F-0213-4831-AF39-04C38F26C73F}</x14:id>
        </ext>
      </extLst>
    </cfRule>
  </conditionalFormatting>
  <conditionalFormatting sqref="AE1:AE69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5E8698F-0213-4831-AF39-04C38F26C73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9" max="11" width="9.140625" style="2"/>
    <col min="15" max="15" width="13.28515625" bestFit="1" customWidth="1"/>
    <col min="16" max="16" width="10.140625" style="47" bestFit="1" customWidth="1"/>
    <col min="17" max="17" width="12.7109375" bestFit="1" customWidth="1"/>
    <col min="18" max="18" width="16" customWidth="1"/>
    <col min="20" max="20" width="18.5703125" style="108" bestFit="1" customWidth="1"/>
    <col min="21" max="21" width="34.42578125" bestFit="1" customWidth="1"/>
    <col min="23" max="23" width="13.28515625" style="47" customWidth="1"/>
    <col min="24" max="24" width="8" customWidth="1"/>
    <col min="25" max="27" width="6" customWidth="1"/>
    <col min="28" max="28" width="10.140625" bestFit="1" customWidth="1"/>
    <col min="29" max="29" width="7.140625" customWidth="1"/>
    <col min="30" max="30" width="11.5703125" customWidth="1"/>
    <col min="31" max="31" width="12.140625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103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102</v>
      </c>
      <c r="K1" s="24" t="s">
        <v>61</v>
      </c>
      <c r="L1" s="13" t="s">
        <v>80</v>
      </c>
      <c r="M1" s="13" t="s">
        <v>38</v>
      </c>
      <c r="P1" s="47"/>
      <c r="Q1"/>
      <c r="T1" s="106" t="s">
        <v>107</v>
      </c>
      <c r="W1" s="114" t="s">
        <v>136</v>
      </c>
      <c r="X1" s="115" t="s">
        <v>137</v>
      </c>
      <c r="Y1" s="115" t="s">
        <v>138</v>
      </c>
      <c r="Z1" s="115" t="s">
        <v>139</v>
      </c>
      <c r="AA1" s="115" t="s">
        <v>140</v>
      </c>
      <c r="AB1" s="115" t="s">
        <v>141</v>
      </c>
      <c r="AC1" s="115" t="s">
        <v>142</v>
      </c>
      <c r="AD1" s="13" t="s">
        <v>165</v>
      </c>
      <c r="AE1" s="13" t="s">
        <v>167</v>
      </c>
    </row>
    <row r="2" spans="1:31" x14ac:dyDescent="0.25">
      <c r="A2" s="6" t="s">
        <v>10</v>
      </c>
      <c r="B2" s="1">
        <v>42146</v>
      </c>
      <c r="C2" s="4">
        <v>100</v>
      </c>
      <c r="D2" s="3">
        <v>13.1</v>
      </c>
      <c r="E2" s="3">
        <v>0</v>
      </c>
      <c r="F2" s="3">
        <f>C2*D2+E2</f>
        <v>1310</v>
      </c>
      <c r="G2" s="96">
        <v>42199</v>
      </c>
      <c r="H2" s="7">
        <v>52</v>
      </c>
      <c r="I2" s="57">
        <v>10.7</v>
      </c>
      <c r="J2" s="57">
        <v>0.01</v>
      </c>
      <c r="K2" s="57">
        <f t="shared" ref="K2:K9" si="0">H2*I2-J2</f>
        <v>556.39</v>
      </c>
      <c r="L2" s="1">
        <v>42241</v>
      </c>
      <c r="M2" s="3">
        <v>12</v>
      </c>
      <c r="O2" s="13" t="s">
        <v>57</v>
      </c>
      <c r="Q2">
        <f>C29-H29</f>
        <v>3700</v>
      </c>
      <c r="T2" s="107">
        <v>42275</v>
      </c>
      <c r="U2" t="s">
        <v>181</v>
      </c>
      <c r="W2" s="116">
        <v>42318</v>
      </c>
      <c r="X2" s="12">
        <v>8.6</v>
      </c>
      <c r="Y2" s="12">
        <v>8.61</v>
      </c>
      <c r="Z2" s="12">
        <v>8.34</v>
      </c>
      <c r="AA2" s="12">
        <v>8.35</v>
      </c>
      <c r="AB2" s="117">
        <v>28246400</v>
      </c>
      <c r="AC2" s="12">
        <v>8.35</v>
      </c>
      <c r="AD2" s="2">
        <f>Y2-Z2</f>
        <v>0.26999999999999957</v>
      </c>
      <c r="AE2" s="167">
        <f>AC2/AC3-1</f>
        <v>-3.0197444831591147E-2</v>
      </c>
    </row>
    <row r="3" spans="1:31" x14ac:dyDescent="0.25">
      <c r="A3" s="26" t="s">
        <v>74</v>
      </c>
      <c r="B3" s="1">
        <v>42151</v>
      </c>
      <c r="C3" s="7">
        <v>102</v>
      </c>
      <c r="D3" s="57">
        <v>12.99</v>
      </c>
      <c r="E3" s="57">
        <v>0</v>
      </c>
      <c r="F3" s="57">
        <f t="shared" ref="F3:F25" si="1">C3*D3+E3</f>
        <v>1324.98</v>
      </c>
      <c r="G3" s="96">
        <v>42235</v>
      </c>
      <c r="H3" s="7">
        <v>150</v>
      </c>
      <c r="I3" s="57">
        <v>9.41</v>
      </c>
      <c r="J3" s="57">
        <v>0.03</v>
      </c>
      <c r="K3" s="57">
        <f t="shared" si="0"/>
        <v>1411.47</v>
      </c>
      <c r="L3" s="1">
        <v>42333</v>
      </c>
      <c r="O3" s="13" t="s">
        <v>58</v>
      </c>
      <c r="Q3" s="2">
        <f>(F29-K29-M29)/Q2</f>
        <v>9.7302108108108101</v>
      </c>
      <c r="T3" s="150">
        <v>42285</v>
      </c>
      <c r="U3" t="s">
        <v>118</v>
      </c>
      <c r="W3" s="116">
        <v>42317</v>
      </c>
      <c r="X3" s="12">
        <v>8.9700000000000006</v>
      </c>
      <c r="Y3" s="12">
        <v>9</v>
      </c>
      <c r="Z3" s="12">
        <v>8.5</v>
      </c>
      <c r="AA3" s="12">
        <v>8.61</v>
      </c>
      <c r="AB3" s="117">
        <v>43479300</v>
      </c>
      <c r="AC3" s="12">
        <v>8.61</v>
      </c>
      <c r="AD3" s="2">
        <f>Y3-Z3</f>
        <v>0.5</v>
      </c>
      <c r="AE3" s="167">
        <f>AC3/AC4-1</f>
        <v>-5.2805280528052889E-2</v>
      </c>
    </row>
    <row r="4" spans="1:31" x14ac:dyDescent="0.25">
      <c r="B4" s="1">
        <v>42152</v>
      </c>
      <c r="C4" s="7">
        <v>50</v>
      </c>
      <c r="D4" s="57">
        <v>12.94</v>
      </c>
      <c r="E4" s="57">
        <v>0</v>
      </c>
      <c r="F4" s="57">
        <f t="shared" si="1"/>
        <v>647</v>
      </c>
      <c r="G4" s="96">
        <v>42256</v>
      </c>
      <c r="H4" s="104">
        <v>300</v>
      </c>
      <c r="I4" s="57">
        <v>9.6999999999999993</v>
      </c>
      <c r="J4" s="57">
        <v>0.05</v>
      </c>
      <c r="K4" s="57">
        <f t="shared" si="0"/>
        <v>2909.95</v>
      </c>
      <c r="O4" s="13" t="s">
        <v>66</v>
      </c>
      <c r="Q4" s="70">
        <v>8.35</v>
      </c>
      <c r="T4" s="150">
        <v>42293</v>
      </c>
      <c r="U4" t="s">
        <v>223</v>
      </c>
      <c r="W4" s="116">
        <v>42314</v>
      </c>
      <c r="X4" s="12">
        <v>9.11</v>
      </c>
      <c r="Y4" s="12">
        <v>9.18</v>
      </c>
      <c r="Z4" s="12">
        <v>8.98</v>
      </c>
      <c r="AA4" s="12">
        <v>9.09</v>
      </c>
      <c r="AB4" s="117">
        <v>23359600</v>
      </c>
      <c r="AC4" s="12">
        <v>9.09</v>
      </c>
      <c r="AD4" s="2">
        <f t="shared" ref="AD4:AD67" si="2">Y4-Z4</f>
        <v>0.19999999999999929</v>
      </c>
      <c r="AE4" s="167">
        <f t="shared" ref="AE4:AE67" si="3">AC4/AC5-1</f>
        <v>-1.1956521739130421E-2</v>
      </c>
    </row>
    <row r="5" spans="1:31" x14ac:dyDescent="0.25">
      <c r="B5" s="1">
        <v>42166</v>
      </c>
      <c r="C5" s="7">
        <v>48</v>
      </c>
      <c r="D5" s="57">
        <v>12.3</v>
      </c>
      <c r="E5" s="57">
        <v>0</v>
      </c>
      <c r="F5" s="57">
        <f t="shared" si="1"/>
        <v>590.40000000000009</v>
      </c>
      <c r="G5" s="96">
        <v>42285</v>
      </c>
      <c r="H5" s="104">
        <v>300</v>
      </c>
      <c r="I5" s="57">
        <v>9.85</v>
      </c>
      <c r="J5" s="57">
        <v>0.05</v>
      </c>
      <c r="K5" s="57">
        <f t="shared" si="0"/>
        <v>2954.95</v>
      </c>
      <c r="O5" s="13" t="s">
        <v>67</v>
      </c>
      <c r="Q5" s="3">
        <f>Q4*Q2</f>
        <v>30895</v>
      </c>
      <c r="W5" s="116">
        <v>42313</v>
      </c>
      <c r="X5" s="12">
        <v>9.27</v>
      </c>
      <c r="Y5" s="12">
        <v>9.32</v>
      </c>
      <c r="Z5" s="12">
        <v>9.06</v>
      </c>
      <c r="AA5" s="12">
        <v>9.1999999999999993</v>
      </c>
      <c r="AB5" s="117">
        <v>22526500</v>
      </c>
      <c r="AC5" s="12">
        <v>9.1999999999999993</v>
      </c>
      <c r="AD5" s="2">
        <f t="shared" si="2"/>
        <v>0.25999999999999979</v>
      </c>
      <c r="AE5" s="167">
        <f t="shared" si="3"/>
        <v>-1.9189765458422325E-2</v>
      </c>
    </row>
    <row r="6" spans="1:31" x14ac:dyDescent="0.25">
      <c r="B6" s="96">
        <v>42180</v>
      </c>
      <c r="C6" s="7">
        <v>50</v>
      </c>
      <c r="D6" s="57">
        <v>11.7</v>
      </c>
      <c r="E6" s="57">
        <v>0</v>
      </c>
      <c r="F6" s="57">
        <f t="shared" si="1"/>
        <v>585</v>
      </c>
      <c r="G6" s="96">
        <v>42285</v>
      </c>
      <c r="H6" s="104">
        <v>100</v>
      </c>
      <c r="I6" s="57">
        <v>9.98</v>
      </c>
      <c r="J6" s="57">
        <v>0.02</v>
      </c>
      <c r="K6" s="57">
        <f t="shared" si="0"/>
        <v>997.98</v>
      </c>
      <c r="O6" s="13" t="s">
        <v>64</v>
      </c>
      <c r="Q6" s="2">
        <f>Q3*Q2</f>
        <v>36001.78</v>
      </c>
      <c r="W6" s="116">
        <v>42312</v>
      </c>
      <c r="X6" s="12">
        <v>9.4499999999999993</v>
      </c>
      <c r="Y6" s="12">
        <v>9.51</v>
      </c>
      <c r="Z6" s="12">
        <v>9.27</v>
      </c>
      <c r="AA6" s="12">
        <v>9.3800000000000008</v>
      </c>
      <c r="AB6" s="117">
        <v>22174500</v>
      </c>
      <c r="AC6" s="12">
        <v>9.3800000000000008</v>
      </c>
      <c r="AD6" s="2">
        <f t="shared" si="2"/>
        <v>0.24000000000000021</v>
      </c>
      <c r="AE6" s="167" t="e">
        <f t="shared" si="3"/>
        <v>#DIV/0!</v>
      </c>
    </row>
    <row r="7" spans="1:31" ht="15.75" x14ac:dyDescent="0.25">
      <c r="B7" s="96">
        <v>42198</v>
      </c>
      <c r="C7" s="7">
        <v>50</v>
      </c>
      <c r="D7" s="57">
        <v>10.5</v>
      </c>
      <c r="E7" s="57">
        <v>0</v>
      </c>
      <c r="F7" s="57">
        <f t="shared" si="1"/>
        <v>525</v>
      </c>
      <c r="G7" s="1">
        <v>42304</v>
      </c>
      <c r="H7" s="104">
        <v>1400</v>
      </c>
      <c r="I7" s="57">
        <v>9.4600000000000009</v>
      </c>
      <c r="J7" s="57">
        <v>0.24</v>
      </c>
      <c r="K7" s="57">
        <f t="shared" si="0"/>
        <v>13243.760000000002</v>
      </c>
      <c r="O7" s="13" t="s">
        <v>65</v>
      </c>
      <c r="Q7" s="2">
        <f>Q5-Q6</f>
        <v>-5106.7799999999988</v>
      </c>
      <c r="R7" s="252" t="s">
        <v>252</v>
      </c>
      <c r="T7" s="107">
        <v>42015</v>
      </c>
      <c r="U7" t="s">
        <v>214</v>
      </c>
      <c r="W7" s="116">
        <v>42312</v>
      </c>
      <c r="X7" s="12" t="s">
        <v>143</v>
      </c>
      <c r="Y7" s="12"/>
      <c r="Z7" s="12"/>
      <c r="AA7" s="12"/>
      <c r="AB7" s="117"/>
      <c r="AC7" s="12"/>
      <c r="AD7" s="2">
        <f t="shared" si="2"/>
        <v>0</v>
      </c>
      <c r="AE7" s="167">
        <f t="shared" si="3"/>
        <v>-1</v>
      </c>
    </row>
    <row r="8" spans="1:31" x14ac:dyDescent="0.25">
      <c r="B8" s="96">
        <v>42205</v>
      </c>
      <c r="C8" s="7">
        <v>20</v>
      </c>
      <c r="D8" s="57">
        <v>10.56</v>
      </c>
      <c r="E8" s="57">
        <v>0</v>
      </c>
      <c r="F8" s="57">
        <f t="shared" si="1"/>
        <v>211.20000000000002</v>
      </c>
      <c r="G8" s="96">
        <v>42310</v>
      </c>
      <c r="H8" s="104">
        <v>3400</v>
      </c>
      <c r="I8" s="57">
        <v>9.1199999999999992</v>
      </c>
      <c r="J8" s="57">
        <v>7.52</v>
      </c>
      <c r="K8" s="57">
        <f t="shared" si="0"/>
        <v>31000.479999999996</v>
      </c>
      <c r="W8" s="116">
        <v>42311</v>
      </c>
      <c r="X8" s="12">
        <v>9.1999999999999993</v>
      </c>
      <c r="Y8" s="12">
        <v>9.58</v>
      </c>
      <c r="Z8" s="12">
        <v>9.19</v>
      </c>
      <c r="AA8" s="12">
        <v>9.3800000000000008</v>
      </c>
      <c r="AB8" s="117">
        <v>25614000</v>
      </c>
      <c r="AC8" s="12">
        <v>9.35</v>
      </c>
      <c r="AD8" s="2">
        <f t="shared" si="2"/>
        <v>0.39000000000000057</v>
      </c>
      <c r="AE8" s="167">
        <f t="shared" si="3"/>
        <v>2.2975929978118037E-2</v>
      </c>
    </row>
    <row r="9" spans="1:31" x14ac:dyDescent="0.25">
      <c r="B9" s="96">
        <v>42208</v>
      </c>
      <c r="C9" s="7">
        <v>32</v>
      </c>
      <c r="D9" s="57">
        <v>10.220000000000001</v>
      </c>
      <c r="E9" s="57">
        <v>0</v>
      </c>
      <c r="F9" s="57">
        <f t="shared" si="1"/>
        <v>327.04000000000002</v>
      </c>
      <c r="G9" s="1">
        <v>42314</v>
      </c>
      <c r="H9" s="104">
        <v>1400</v>
      </c>
      <c r="I9" s="57">
        <v>9.42</v>
      </c>
      <c r="J9" s="57">
        <v>0.24</v>
      </c>
      <c r="K9" s="57">
        <f t="shared" si="0"/>
        <v>13187.76</v>
      </c>
      <c r="W9" s="116">
        <v>42310</v>
      </c>
      <c r="X9" s="12">
        <v>8.9499999999999993</v>
      </c>
      <c r="Y9" s="12">
        <v>9.24</v>
      </c>
      <c r="Z9" s="12">
        <v>8.93</v>
      </c>
      <c r="AA9" s="12">
        <v>9.17</v>
      </c>
      <c r="AB9" s="117">
        <v>29981800</v>
      </c>
      <c r="AC9" s="12">
        <v>9.14</v>
      </c>
      <c r="AD9" s="2">
        <f t="shared" si="2"/>
        <v>0.3100000000000005</v>
      </c>
      <c r="AE9" s="167">
        <f t="shared" si="3"/>
        <v>2.6966292134831482E-2</v>
      </c>
    </row>
    <row r="10" spans="1:31" x14ac:dyDescent="0.25">
      <c r="B10" s="96">
        <v>42230</v>
      </c>
      <c r="C10" s="7">
        <v>100</v>
      </c>
      <c r="D10" s="57">
        <v>9.58</v>
      </c>
      <c r="E10" s="57">
        <v>0</v>
      </c>
      <c r="F10" s="57">
        <f t="shared" si="1"/>
        <v>958</v>
      </c>
      <c r="L10" s="2"/>
      <c r="W10" s="116">
        <v>42307</v>
      </c>
      <c r="X10" s="12">
        <v>8.9700000000000006</v>
      </c>
      <c r="Y10" s="12">
        <v>9.06</v>
      </c>
      <c r="Z10" s="12">
        <v>8.8699999999999992</v>
      </c>
      <c r="AA10" s="12">
        <v>8.93</v>
      </c>
      <c r="AB10" s="117">
        <v>34944600</v>
      </c>
      <c r="AC10" s="12">
        <v>8.9</v>
      </c>
      <c r="AD10" s="2">
        <f t="shared" si="2"/>
        <v>0.19000000000000128</v>
      </c>
      <c r="AE10" s="167">
        <f t="shared" si="3"/>
        <v>-2.2421524663677195E-3</v>
      </c>
    </row>
    <row r="11" spans="1:31" x14ac:dyDescent="0.25">
      <c r="B11" s="96">
        <v>42233</v>
      </c>
      <c r="C11" s="7">
        <v>150</v>
      </c>
      <c r="D11" s="57">
        <v>9.3000000000000007</v>
      </c>
      <c r="E11" s="57">
        <v>0</v>
      </c>
      <c r="F11" s="57">
        <f t="shared" si="1"/>
        <v>1395</v>
      </c>
      <c r="W11" s="116">
        <v>42306</v>
      </c>
      <c r="X11" s="12">
        <v>8.9</v>
      </c>
      <c r="Y11" s="12">
        <v>9.01</v>
      </c>
      <c r="Z11" s="12">
        <v>8.82</v>
      </c>
      <c r="AA11" s="12">
        <v>8.9499999999999993</v>
      </c>
      <c r="AB11" s="117">
        <v>29431800</v>
      </c>
      <c r="AC11" s="12">
        <v>8.92</v>
      </c>
      <c r="AD11" s="2">
        <f t="shared" si="2"/>
        <v>0.1899999999999995</v>
      </c>
      <c r="AE11" s="167">
        <f t="shared" si="3"/>
        <v>-4.4642857142858094E-3</v>
      </c>
    </row>
    <row r="12" spans="1:31" x14ac:dyDescent="0.25">
      <c r="B12" s="96">
        <v>42240</v>
      </c>
      <c r="C12" s="4">
        <v>200</v>
      </c>
      <c r="D12" s="3">
        <v>9.2100000000000009</v>
      </c>
      <c r="E12" s="3">
        <v>0</v>
      </c>
      <c r="F12" s="3">
        <f t="shared" si="1"/>
        <v>1842.0000000000002</v>
      </c>
      <c r="W12" s="116">
        <v>42305</v>
      </c>
      <c r="X12" s="12">
        <v>8.75</v>
      </c>
      <c r="Y12" s="12">
        <v>9.1300000000000008</v>
      </c>
      <c r="Z12" s="12">
        <v>8.7100000000000009</v>
      </c>
      <c r="AA12" s="12">
        <v>8.99</v>
      </c>
      <c r="AB12" s="117">
        <v>33242700</v>
      </c>
      <c r="AC12" s="12">
        <v>8.9600000000000009</v>
      </c>
      <c r="AD12" s="2">
        <f t="shared" si="2"/>
        <v>0.41999999999999993</v>
      </c>
      <c r="AE12" s="167">
        <f t="shared" si="3"/>
        <v>2.9885057471264576E-2</v>
      </c>
    </row>
    <row r="13" spans="1:31" x14ac:dyDescent="0.25">
      <c r="B13" s="96">
        <v>42272</v>
      </c>
      <c r="C13" s="4">
        <v>100</v>
      </c>
      <c r="D13" s="3">
        <v>9.4499999999999993</v>
      </c>
      <c r="E13" s="3">
        <v>0</v>
      </c>
      <c r="F13" s="3">
        <f t="shared" si="1"/>
        <v>944.99999999999989</v>
      </c>
      <c r="W13" s="116">
        <v>42304</v>
      </c>
      <c r="X13" s="12">
        <v>8.7899999999999991</v>
      </c>
      <c r="Y13" s="12">
        <v>8.94</v>
      </c>
      <c r="Z13" s="12">
        <v>8.6199999999999992</v>
      </c>
      <c r="AA13" s="12">
        <v>8.73</v>
      </c>
      <c r="AB13" s="117">
        <v>26942500</v>
      </c>
      <c r="AC13" s="12">
        <v>8.6999999999999993</v>
      </c>
      <c r="AD13" s="2">
        <f t="shared" si="2"/>
        <v>0.32000000000000028</v>
      </c>
      <c r="AE13" s="167">
        <f t="shared" si="3"/>
        <v>-4.5766590389016981E-3</v>
      </c>
    </row>
    <row r="14" spans="1:31" x14ac:dyDescent="0.25">
      <c r="B14" s="96">
        <v>42275</v>
      </c>
      <c r="C14" s="4">
        <v>100</v>
      </c>
      <c r="D14" s="3">
        <v>9.3000000000000007</v>
      </c>
      <c r="E14" s="3">
        <v>0</v>
      </c>
      <c r="F14" s="2">
        <f t="shared" si="1"/>
        <v>930.00000000000011</v>
      </c>
      <c r="G14" s="2"/>
      <c r="T14" s="106"/>
      <c r="U14" s="13"/>
      <c r="W14" s="116">
        <v>42303</v>
      </c>
      <c r="X14" s="12">
        <v>9.1300000000000008</v>
      </c>
      <c r="Y14" s="12">
        <v>9.19</v>
      </c>
      <c r="Z14" s="12">
        <v>8.7100000000000009</v>
      </c>
      <c r="AA14" s="12">
        <v>8.77</v>
      </c>
      <c r="AB14" s="117">
        <v>25980500</v>
      </c>
      <c r="AC14" s="12">
        <v>8.74</v>
      </c>
      <c r="AD14" s="2">
        <f t="shared" si="2"/>
        <v>0.47999999999999865</v>
      </c>
      <c r="AE14" s="167">
        <f t="shared" si="3"/>
        <v>-4.0614709110867064E-2</v>
      </c>
    </row>
    <row r="15" spans="1:31" x14ac:dyDescent="0.25">
      <c r="B15" s="96">
        <v>42290</v>
      </c>
      <c r="C15" s="4">
        <v>400</v>
      </c>
      <c r="D15" s="2">
        <v>10.79</v>
      </c>
      <c r="E15" s="2">
        <v>0</v>
      </c>
      <c r="F15" s="2">
        <f t="shared" si="1"/>
        <v>4316</v>
      </c>
      <c r="W15" s="116">
        <v>42300</v>
      </c>
      <c r="X15" s="12">
        <v>9.16</v>
      </c>
      <c r="Y15" s="12">
        <v>9.2799999999999994</v>
      </c>
      <c r="Z15" s="12">
        <v>9.06</v>
      </c>
      <c r="AA15" s="12">
        <v>9.14</v>
      </c>
      <c r="AB15" s="117">
        <v>20297300</v>
      </c>
      <c r="AC15" s="12">
        <v>9.11</v>
      </c>
      <c r="AD15" s="2">
        <f t="shared" si="2"/>
        <v>0.21999999999999886</v>
      </c>
      <c r="AE15" s="167">
        <f t="shared" si="3"/>
        <v>5.5187637969094094E-3</v>
      </c>
    </row>
    <row r="16" spans="1:31" x14ac:dyDescent="0.25">
      <c r="B16" s="96">
        <v>42291</v>
      </c>
      <c r="C16" s="4">
        <v>150</v>
      </c>
      <c r="D16" s="2">
        <v>10.46</v>
      </c>
      <c r="E16" s="2">
        <v>0</v>
      </c>
      <c r="F16" s="2">
        <f t="shared" si="1"/>
        <v>1569.0000000000002</v>
      </c>
      <c r="W16" s="116">
        <v>42299</v>
      </c>
      <c r="X16" s="12">
        <v>9.16</v>
      </c>
      <c r="Y16" s="12">
        <v>9.49</v>
      </c>
      <c r="Z16" s="12">
        <v>9.0500000000000007</v>
      </c>
      <c r="AA16" s="12">
        <v>9.09</v>
      </c>
      <c r="AB16" s="117">
        <v>34028500</v>
      </c>
      <c r="AC16" s="12">
        <v>9.06</v>
      </c>
      <c r="AD16" s="2">
        <f t="shared" si="2"/>
        <v>0.4399999999999995</v>
      </c>
      <c r="AE16" s="167">
        <f t="shared" si="3"/>
        <v>-2.2026431718060735E-3</v>
      </c>
    </row>
    <row r="17" spans="1:31" x14ac:dyDescent="0.25">
      <c r="B17" s="96">
        <v>42292</v>
      </c>
      <c r="C17" s="4">
        <v>150</v>
      </c>
      <c r="D17" s="2">
        <v>10.3</v>
      </c>
      <c r="E17" s="2">
        <v>0</v>
      </c>
      <c r="F17" s="2">
        <f t="shared" si="1"/>
        <v>1545</v>
      </c>
      <c r="G17" s="2"/>
      <c r="W17" s="116">
        <v>42298</v>
      </c>
      <c r="X17" s="12">
        <v>9.39</v>
      </c>
      <c r="Y17" s="12">
        <v>9.43</v>
      </c>
      <c r="Z17" s="12">
        <v>9.11</v>
      </c>
      <c r="AA17" s="12">
        <v>9.11</v>
      </c>
      <c r="AB17" s="117">
        <v>20398400</v>
      </c>
      <c r="AC17" s="12">
        <v>9.08</v>
      </c>
      <c r="AD17" s="2">
        <f t="shared" si="2"/>
        <v>0.32000000000000028</v>
      </c>
      <c r="AE17" s="167">
        <f t="shared" si="3"/>
        <v>-3.1982942430703654E-2</v>
      </c>
    </row>
    <row r="18" spans="1:31" x14ac:dyDescent="0.25">
      <c r="B18" s="96">
        <v>42297</v>
      </c>
      <c r="C18" s="242">
        <v>200</v>
      </c>
      <c r="D18" s="3">
        <v>9.8000000000000007</v>
      </c>
      <c r="E18" s="3">
        <v>0</v>
      </c>
      <c r="F18" s="3">
        <f t="shared" si="1"/>
        <v>1960.0000000000002</v>
      </c>
      <c r="G18" s="2"/>
      <c r="W18" s="116">
        <v>42297</v>
      </c>
      <c r="X18" s="12">
        <v>9.36</v>
      </c>
      <c r="Y18" s="12">
        <v>9.4600000000000009</v>
      </c>
      <c r="Z18" s="12">
        <v>9.31</v>
      </c>
      <c r="AA18" s="12">
        <v>9.41</v>
      </c>
      <c r="AB18" s="117">
        <v>25704200</v>
      </c>
      <c r="AC18" s="12">
        <v>9.3800000000000008</v>
      </c>
      <c r="AD18" s="2">
        <f t="shared" si="2"/>
        <v>0.15000000000000036</v>
      </c>
      <c r="AE18" s="167">
        <f t="shared" si="3"/>
        <v>-1.0649627263045192E-3</v>
      </c>
    </row>
    <row r="19" spans="1:31" x14ac:dyDescent="0.25">
      <c r="B19" s="96">
        <v>42297</v>
      </c>
      <c r="C19" s="242">
        <v>900</v>
      </c>
      <c r="D19" s="2">
        <v>9.74</v>
      </c>
      <c r="E19" s="2">
        <v>0</v>
      </c>
      <c r="F19" s="2">
        <f t="shared" si="1"/>
        <v>8766</v>
      </c>
      <c r="W19" s="116">
        <v>42296</v>
      </c>
      <c r="X19" s="12">
        <v>9.43</v>
      </c>
      <c r="Y19" s="12">
        <v>9.57</v>
      </c>
      <c r="Z19" s="12">
        <v>9.36</v>
      </c>
      <c r="AA19" s="12">
        <v>9.42</v>
      </c>
      <c r="AB19" s="117">
        <v>23063000</v>
      </c>
      <c r="AC19" s="12">
        <v>9.39</v>
      </c>
      <c r="AD19" s="2">
        <f t="shared" si="2"/>
        <v>0.21000000000000085</v>
      </c>
      <c r="AE19" s="167">
        <f t="shared" si="3"/>
        <v>-1.3655462184873901E-2</v>
      </c>
    </row>
    <row r="20" spans="1:31" x14ac:dyDescent="0.25">
      <c r="B20" s="1">
        <v>42299</v>
      </c>
      <c r="C20" s="4">
        <v>1000</v>
      </c>
      <c r="D20" s="3">
        <v>9.3800000000000008</v>
      </c>
      <c r="E20" s="3">
        <v>0</v>
      </c>
      <c r="F20" s="3">
        <f t="shared" si="1"/>
        <v>9380</v>
      </c>
      <c r="W20" s="116">
        <v>42293</v>
      </c>
      <c r="X20" s="12">
        <v>9.7799999999999994</v>
      </c>
      <c r="Y20" s="12">
        <v>9.7899999999999991</v>
      </c>
      <c r="Z20" s="12">
        <v>9.43</v>
      </c>
      <c r="AA20" s="12">
        <v>9.5500000000000007</v>
      </c>
      <c r="AB20" s="117">
        <v>27304000</v>
      </c>
      <c r="AC20" s="12">
        <v>9.52</v>
      </c>
      <c r="AD20" s="2">
        <f t="shared" si="2"/>
        <v>0.35999999999999943</v>
      </c>
      <c r="AE20" s="167">
        <f t="shared" si="3"/>
        <v>-1.5511892450879028E-2</v>
      </c>
    </row>
    <row r="21" spans="1:31" x14ac:dyDescent="0.25">
      <c r="B21" s="1">
        <v>42303</v>
      </c>
      <c r="C21" s="4">
        <v>400</v>
      </c>
      <c r="D21" s="3">
        <v>9.1999999999999993</v>
      </c>
      <c r="E21" s="3">
        <v>0</v>
      </c>
      <c r="F21" s="3">
        <f t="shared" si="1"/>
        <v>3679.9999999999995</v>
      </c>
      <c r="W21" s="116">
        <v>42292</v>
      </c>
      <c r="X21" s="12">
        <v>9.93</v>
      </c>
      <c r="Y21" s="12">
        <v>10</v>
      </c>
      <c r="Z21" s="12">
        <v>9.6300000000000008</v>
      </c>
      <c r="AA21" s="12">
        <v>9.6999999999999993</v>
      </c>
      <c r="AB21" s="117">
        <v>49802300</v>
      </c>
      <c r="AC21" s="12">
        <v>9.67</v>
      </c>
      <c r="AD21" s="2">
        <f t="shared" si="2"/>
        <v>0.36999999999999922</v>
      </c>
      <c r="AE21" s="167">
        <f t="shared" si="3"/>
        <v>-2.5201612903225756E-2</v>
      </c>
    </row>
    <row r="22" spans="1:31" x14ac:dyDescent="0.25">
      <c r="B22" s="1">
        <v>42304</v>
      </c>
      <c r="C22" s="7">
        <v>1400</v>
      </c>
      <c r="D22" s="57">
        <v>9.32</v>
      </c>
      <c r="E22" s="57">
        <v>0</v>
      </c>
      <c r="F22" s="57">
        <f t="shared" si="1"/>
        <v>13048</v>
      </c>
      <c r="G22" s="2"/>
      <c r="W22" s="116">
        <v>42291</v>
      </c>
      <c r="X22" s="12">
        <v>10.09</v>
      </c>
      <c r="Y22" s="12">
        <v>10.11</v>
      </c>
      <c r="Z22" s="12">
        <v>9.91</v>
      </c>
      <c r="AA22" s="12">
        <v>9.9499999999999993</v>
      </c>
      <c r="AB22" s="117">
        <v>42258600</v>
      </c>
      <c r="AC22" s="12">
        <v>9.92</v>
      </c>
      <c r="AD22" s="2">
        <f t="shared" si="2"/>
        <v>0.19999999999999929</v>
      </c>
      <c r="AE22" s="167">
        <f t="shared" si="3"/>
        <v>-8.0000000000000071E-3</v>
      </c>
    </row>
    <row r="23" spans="1:31" x14ac:dyDescent="0.25">
      <c r="B23" s="1">
        <v>42306</v>
      </c>
      <c r="C23" s="7">
        <v>300</v>
      </c>
      <c r="D23" s="57">
        <v>8.7200000000000006</v>
      </c>
      <c r="E23" s="57">
        <v>6.95</v>
      </c>
      <c r="F23" s="57">
        <f t="shared" si="1"/>
        <v>2622.95</v>
      </c>
      <c r="W23" s="116">
        <v>42290</v>
      </c>
      <c r="X23" s="12">
        <v>9.9600000000000009</v>
      </c>
      <c r="Y23" s="12">
        <v>10.220000000000001</v>
      </c>
      <c r="Z23" s="12">
        <v>9.86</v>
      </c>
      <c r="AA23" s="12">
        <v>10.029999999999999</v>
      </c>
      <c r="AB23" s="117">
        <v>36236700</v>
      </c>
      <c r="AC23" s="12">
        <v>10</v>
      </c>
      <c r="AD23" s="2">
        <f t="shared" si="2"/>
        <v>0.36000000000000121</v>
      </c>
      <c r="AE23" s="167">
        <f t="shared" si="3"/>
        <v>-4.9751243781095411E-3</v>
      </c>
    </row>
    <row r="24" spans="1:31" x14ac:dyDescent="0.25">
      <c r="B24" s="1">
        <v>42310</v>
      </c>
      <c r="C24" s="7">
        <v>3400</v>
      </c>
      <c r="D24" s="57">
        <v>9.0299999999999994</v>
      </c>
      <c r="E24" s="57">
        <v>6.95</v>
      </c>
      <c r="F24" s="57">
        <f t="shared" si="1"/>
        <v>30708.949999999997</v>
      </c>
      <c r="W24" s="116">
        <v>42289</v>
      </c>
      <c r="X24" s="12">
        <v>10.28</v>
      </c>
      <c r="Y24" s="12">
        <v>10.29</v>
      </c>
      <c r="Z24" s="12">
        <v>9.9700000000000006</v>
      </c>
      <c r="AA24" s="12">
        <v>10.08</v>
      </c>
      <c r="AB24" s="117">
        <v>31444100</v>
      </c>
      <c r="AC24" s="12">
        <v>10.050000000000001</v>
      </c>
      <c r="AD24" s="2">
        <f t="shared" si="2"/>
        <v>0.31999999999999851</v>
      </c>
      <c r="AE24" s="167">
        <f t="shared" si="3"/>
        <v>-1.7595307917888547E-2</v>
      </c>
    </row>
    <row r="25" spans="1:31" x14ac:dyDescent="0.25">
      <c r="B25" s="1">
        <v>42314</v>
      </c>
      <c r="C25" s="7">
        <v>1400</v>
      </c>
      <c r="D25" s="57">
        <v>9.35</v>
      </c>
      <c r="E25" s="57">
        <v>0</v>
      </c>
      <c r="F25" s="57">
        <f t="shared" si="1"/>
        <v>13090</v>
      </c>
      <c r="W25" s="116">
        <v>42286</v>
      </c>
      <c r="X25" s="12">
        <v>10.67</v>
      </c>
      <c r="Y25" s="12">
        <v>10.92</v>
      </c>
      <c r="Z25" s="12">
        <v>10.25</v>
      </c>
      <c r="AA25" s="12">
        <v>10.26</v>
      </c>
      <c r="AB25" s="117">
        <v>78717500</v>
      </c>
      <c r="AC25" s="12">
        <v>10.23</v>
      </c>
      <c r="AD25" s="2">
        <f t="shared" si="2"/>
        <v>0.66999999999999993</v>
      </c>
      <c r="AE25" s="167">
        <f t="shared" si="3"/>
        <v>-6.7456700091157673E-2</v>
      </c>
    </row>
    <row r="26" spans="1:31" x14ac:dyDescent="0.25">
      <c r="C26" s="4"/>
      <c r="D26" s="3"/>
      <c r="E26" s="3"/>
      <c r="F26" s="3"/>
      <c r="W26" s="116">
        <v>42285</v>
      </c>
      <c r="X26" s="12">
        <v>10.85</v>
      </c>
      <c r="Y26" s="12">
        <v>11.11</v>
      </c>
      <c r="Z26" s="12">
        <v>10.63</v>
      </c>
      <c r="AA26" s="12">
        <v>11.01</v>
      </c>
      <c r="AB26" s="117">
        <v>36373200</v>
      </c>
      <c r="AC26" s="12">
        <v>10.97</v>
      </c>
      <c r="AD26" s="2">
        <f t="shared" si="2"/>
        <v>0.47999999999999865</v>
      </c>
      <c r="AE26" s="167">
        <f t="shared" si="3"/>
        <v>5.499541704858002E-3</v>
      </c>
    </row>
    <row r="27" spans="1:31" x14ac:dyDescent="0.25">
      <c r="W27" s="116">
        <v>42284</v>
      </c>
      <c r="X27" s="12">
        <v>11.15</v>
      </c>
      <c r="Y27" s="12">
        <v>11.18</v>
      </c>
      <c r="Z27" s="12">
        <v>10.66</v>
      </c>
      <c r="AA27" s="12">
        <v>10.94</v>
      </c>
      <c r="AB27" s="117">
        <v>41579500</v>
      </c>
      <c r="AC27" s="12">
        <v>10.91</v>
      </c>
      <c r="AD27" s="2">
        <f t="shared" si="2"/>
        <v>0.51999999999999957</v>
      </c>
      <c r="AE27" s="167">
        <f t="shared" si="3"/>
        <v>-2.7422303473491061E-3</v>
      </c>
    </row>
    <row r="28" spans="1:31" x14ac:dyDescent="0.25">
      <c r="W28" s="116">
        <v>42283</v>
      </c>
      <c r="X28" s="12">
        <v>10.43</v>
      </c>
      <c r="Y28" s="12">
        <v>11.03</v>
      </c>
      <c r="Z28" s="12">
        <v>10.41</v>
      </c>
      <c r="AA28" s="12">
        <v>10.98</v>
      </c>
      <c r="AB28" s="117">
        <v>57268300</v>
      </c>
      <c r="AC28" s="12">
        <v>10.94</v>
      </c>
      <c r="AD28" s="2">
        <f t="shared" si="2"/>
        <v>0.61999999999999922</v>
      </c>
      <c r="AE28" s="167">
        <f t="shared" si="3"/>
        <v>5.3949903660886145E-2</v>
      </c>
    </row>
    <row r="29" spans="1:31" x14ac:dyDescent="0.25">
      <c r="A29" s="45" t="s">
        <v>85</v>
      </c>
      <c r="B29" s="16"/>
      <c r="C29" s="16">
        <f>SUM(C2:C28)</f>
        <v>10802</v>
      </c>
      <c r="D29" s="21"/>
      <c r="E29" s="21"/>
      <c r="F29" s="21">
        <f>SUM(F2:F28)</f>
        <v>102276.51999999999</v>
      </c>
      <c r="G29" s="16"/>
      <c r="H29" s="16">
        <f>SUM(H2:H15)</f>
        <v>7102</v>
      </c>
      <c r="I29" s="21"/>
      <c r="J29" s="21"/>
      <c r="K29" s="21">
        <f>SUM(K2:K15)</f>
        <v>66262.739999999991</v>
      </c>
      <c r="L29" s="21"/>
      <c r="M29" s="21">
        <f>SUM(M2:M15)</f>
        <v>12</v>
      </c>
      <c r="W29" s="116">
        <v>42282</v>
      </c>
      <c r="X29" s="12">
        <v>9.61</v>
      </c>
      <c r="Y29" s="12">
        <v>10.45</v>
      </c>
      <c r="Z29" s="12">
        <v>9.6</v>
      </c>
      <c r="AA29" s="12">
        <v>10.41</v>
      </c>
      <c r="AB29" s="117">
        <v>48445400</v>
      </c>
      <c r="AC29" s="12">
        <v>10.38</v>
      </c>
      <c r="AD29" s="2">
        <f t="shared" si="2"/>
        <v>0.84999999999999964</v>
      </c>
      <c r="AE29" s="167">
        <f t="shared" si="3"/>
        <v>9.378292939936772E-2</v>
      </c>
    </row>
    <row r="30" spans="1:31" x14ac:dyDescent="0.25">
      <c r="W30" s="116">
        <v>42279</v>
      </c>
      <c r="X30" s="12">
        <v>9.15</v>
      </c>
      <c r="Y30" s="12">
        <v>9.52</v>
      </c>
      <c r="Z30" s="12">
        <v>9.1</v>
      </c>
      <c r="AA30" s="12">
        <v>9.52</v>
      </c>
      <c r="AB30" s="117">
        <v>28139600</v>
      </c>
      <c r="AC30" s="12">
        <v>9.49</v>
      </c>
      <c r="AD30" s="2">
        <f t="shared" si="2"/>
        <v>0.41999999999999993</v>
      </c>
      <c r="AE30" s="167">
        <f t="shared" si="3"/>
        <v>2.8169014084507005E-2</v>
      </c>
    </row>
    <row r="31" spans="1:31" x14ac:dyDescent="0.25">
      <c r="W31" s="116">
        <v>42278</v>
      </c>
      <c r="X31" s="12">
        <v>9.7100000000000009</v>
      </c>
      <c r="Y31" s="12">
        <v>9.85</v>
      </c>
      <c r="Z31" s="12">
        <v>9.19</v>
      </c>
      <c r="AA31" s="12">
        <v>9.26</v>
      </c>
      <c r="AB31" s="117">
        <v>36865000</v>
      </c>
      <c r="AC31" s="12">
        <v>9.23</v>
      </c>
      <c r="AD31" s="2">
        <f t="shared" si="2"/>
        <v>0.66000000000000014</v>
      </c>
      <c r="AE31" s="167">
        <f t="shared" si="3"/>
        <v>-4.1536863966770587E-2</v>
      </c>
    </row>
    <row r="32" spans="1:31" x14ac:dyDescent="0.25">
      <c r="B32" s="253" t="s">
        <v>136</v>
      </c>
      <c r="C32" s="253" t="s">
        <v>235</v>
      </c>
      <c r="D32" s="254" t="s">
        <v>234</v>
      </c>
      <c r="E32" s="256" t="s">
        <v>236</v>
      </c>
      <c r="F32" s="256" t="s">
        <v>65</v>
      </c>
      <c r="W32" s="116">
        <v>42277</v>
      </c>
      <c r="X32" s="12">
        <v>9.61</v>
      </c>
      <c r="Y32" s="12">
        <v>9.7100000000000009</v>
      </c>
      <c r="Z32" s="12">
        <v>9.43</v>
      </c>
      <c r="AA32" s="12">
        <v>9.66</v>
      </c>
      <c r="AB32" s="117">
        <v>41955500</v>
      </c>
      <c r="AC32" s="12">
        <v>9.6300000000000008</v>
      </c>
      <c r="AD32" s="2">
        <f t="shared" si="2"/>
        <v>0.28000000000000114</v>
      </c>
      <c r="AE32" s="167">
        <f t="shared" si="3"/>
        <v>2.2292993630573354E-2</v>
      </c>
    </row>
    <row r="33" spans="2:31" x14ac:dyDescent="0.25">
      <c r="B33" s="255">
        <v>42304</v>
      </c>
      <c r="C33" s="12">
        <v>3700</v>
      </c>
      <c r="D33" s="53">
        <v>9.84</v>
      </c>
      <c r="E33" s="53">
        <v>8.73</v>
      </c>
      <c r="F33" s="53">
        <v>-4090.07</v>
      </c>
      <c r="W33" s="116">
        <v>42276</v>
      </c>
      <c r="X33" s="12">
        <v>9.6199999999999992</v>
      </c>
      <c r="Y33" s="12">
        <v>9.77</v>
      </c>
      <c r="Z33" s="12">
        <v>9.36</v>
      </c>
      <c r="AA33" s="12">
        <v>9.4499999999999993</v>
      </c>
      <c r="AB33" s="117">
        <v>39300500</v>
      </c>
      <c r="AC33" s="12">
        <v>9.42</v>
      </c>
      <c r="AD33" s="2">
        <f t="shared" si="2"/>
        <v>0.41000000000000014</v>
      </c>
      <c r="AE33" s="167">
        <f t="shared" si="3"/>
        <v>-1.4644351464435212E-2</v>
      </c>
    </row>
    <row r="34" spans="2:31" x14ac:dyDescent="0.25">
      <c r="B34" s="255">
        <v>42305</v>
      </c>
      <c r="C34" s="12">
        <v>3700</v>
      </c>
      <c r="D34" s="53">
        <v>9.76</v>
      </c>
      <c r="E34" s="53">
        <v>8.99</v>
      </c>
      <c r="F34" s="53">
        <v>-2836.5399999999936</v>
      </c>
      <c r="W34" s="116">
        <v>42275</v>
      </c>
      <c r="X34" s="12">
        <v>9.4600000000000009</v>
      </c>
      <c r="Y34" s="12">
        <v>9.64</v>
      </c>
      <c r="Z34" s="12">
        <v>9.1999999999999993</v>
      </c>
      <c r="AA34" s="12">
        <v>9.59</v>
      </c>
      <c r="AB34" s="117">
        <v>95703500</v>
      </c>
      <c r="AC34" s="12">
        <v>9.56</v>
      </c>
      <c r="AD34" s="2">
        <f t="shared" si="2"/>
        <v>0.44000000000000128</v>
      </c>
      <c r="AE34" s="167">
        <f t="shared" si="3"/>
        <v>5.752212389380551E-2</v>
      </c>
    </row>
    <row r="35" spans="2:31" x14ac:dyDescent="0.25">
      <c r="B35" s="255">
        <v>42311</v>
      </c>
      <c r="C35" s="12">
        <v>3700</v>
      </c>
      <c r="D35" s="53">
        <v>9.73</v>
      </c>
      <c r="E35" s="53">
        <v>9.3800000000000008</v>
      </c>
      <c r="F35" s="53">
        <v>-1295.78</v>
      </c>
      <c r="W35" s="116">
        <v>42272</v>
      </c>
      <c r="X35" s="12">
        <v>9.25</v>
      </c>
      <c r="Y35" s="12">
        <v>9.2899999999999991</v>
      </c>
      <c r="Z35" s="12">
        <v>8.9600000000000009</v>
      </c>
      <c r="AA35" s="12">
        <v>9.07</v>
      </c>
      <c r="AB35" s="117">
        <v>19005100</v>
      </c>
      <c r="AC35" s="12">
        <v>9.0399999999999991</v>
      </c>
      <c r="AD35" s="2">
        <f t="shared" si="2"/>
        <v>0.32999999999999829</v>
      </c>
      <c r="AE35" s="167">
        <f t="shared" si="3"/>
        <v>-1.2021857923497414E-2</v>
      </c>
    </row>
    <row r="36" spans="2:31" x14ac:dyDescent="0.25">
      <c r="B36" s="12"/>
      <c r="C36" s="12"/>
      <c r="D36" s="53"/>
      <c r="E36" s="53"/>
      <c r="F36" s="53"/>
      <c r="W36" s="116">
        <v>42271</v>
      </c>
      <c r="X36" s="12">
        <v>9.07</v>
      </c>
      <c r="Y36" s="12">
        <v>9.26</v>
      </c>
      <c r="Z36" s="12">
        <v>8.86</v>
      </c>
      <c r="AA36" s="12">
        <v>9.18</v>
      </c>
      <c r="AB36" s="117">
        <v>25769300</v>
      </c>
      <c r="AC36" s="12">
        <v>9.15</v>
      </c>
      <c r="AD36" s="2">
        <f t="shared" si="2"/>
        <v>0.40000000000000036</v>
      </c>
      <c r="AE36" s="167">
        <f t="shared" si="3"/>
        <v>-2.1810250817884125E-3</v>
      </c>
    </row>
    <row r="37" spans="2:31" x14ac:dyDescent="0.25">
      <c r="B37" s="12"/>
      <c r="C37" s="12"/>
      <c r="D37" s="53"/>
      <c r="E37" s="53"/>
      <c r="F37" s="53"/>
      <c r="W37" s="116">
        <v>42270</v>
      </c>
      <c r="X37" s="12">
        <v>9.58</v>
      </c>
      <c r="Y37" s="12">
        <v>9.59</v>
      </c>
      <c r="Z37" s="12">
        <v>9.19</v>
      </c>
      <c r="AA37" s="12">
        <v>9.1999999999999993</v>
      </c>
      <c r="AB37" s="117">
        <v>20939100</v>
      </c>
      <c r="AC37" s="12">
        <v>9.17</v>
      </c>
      <c r="AD37" s="2">
        <f t="shared" si="2"/>
        <v>0.40000000000000036</v>
      </c>
      <c r="AE37" s="167">
        <f t="shared" si="3"/>
        <v>-3.1678986272439369E-2</v>
      </c>
    </row>
    <row r="38" spans="2:31" x14ac:dyDescent="0.25">
      <c r="B38" s="12"/>
      <c r="C38" s="12"/>
      <c r="D38" s="53"/>
      <c r="E38" s="53"/>
      <c r="F38" s="53"/>
      <c r="W38" s="116">
        <v>42269</v>
      </c>
      <c r="X38" s="12">
        <v>9.6</v>
      </c>
      <c r="Y38" s="12">
        <v>9.6300000000000008</v>
      </c>
      <c r="Z38" s="12">
        <v>9.3800000000000008</v>
      </c>
      <c r="AA38" s="12">
        <v>9.5</v>
      </c>
      <c r="AB38" s="117">
        <v>25291700</v>
      </c>
      <c r="AC38" s="12">
        <v>9.4700000000000006</v>
      </c>
      <c r="AD38" s="2">
        <f t="shared" si="2"/>
        <v>0.25</v>
      </c>
      <c r="AE38" s="167">
        <f t="shared" si="3"/>
        <v>-4.0526849037487156E-2</v>
      </c>
    </row>
    <row r="39" spans="2:31" ht="20.25" thickBot="1" x14ac:dyDescent="0.35">
      <c r="B39" s="12"/>
      <c r="C39" s="12"/>
      <c r="D39" s="53"/>
      <c r="E39" s="53"/>
      <c r="F39" s="53"/>
      <c r="O39" s="13"/>
      <c r="P39" s="322" t="s">
        <v>81</v>
      </c>
      <c r="Q39" s="322"/>
      <c r="R39" s="47"/>
      <c r="T39" s="113" t="s">
        <v>135</v>
      </c>
      <c r="W39" s="116">
        <v>42268</v>
      </c>
      <c r="X39" s="12">
        <v>9.98</v>
      </c>
      <c r="Y39" s="12">
        <v>10.1</v>
      </c>
      <c r="Z39" s="12">
        <v>9.9</v>
      </c>
      <c r="AA39" s="12">
        <v>9.9</v>
      </c>
      <c r="AB39" s="117">
        <v>17709400</v>
      </c>
      <c r="AC39" s="12">
        <v>9.8699999999999992</v>
      </c>
      <c r="AD39" s="2">
        <f t="shared" si="2"/>
        <v>0.19999999999999929</v>
      </c>
      <c r="AE39" s="167">
        <f t="shared" si="3"/>
        <v>-7.0422535211267512E-3</v>
      </c>
    </row>
    <row r="40" spans="2:31" ht="15.75" thickTop="1" x14ac:dyDescent="0.25">
      <c r="B40" s="12"/>
      <c r="C40" s="12"/>
      <c r="D40" s="53"/>
      <c r="E40" s="53"/>
      <c r="F40" s="53"/>
      <c r="O40" s="2"/>
      <c r="P40" s="105">
        <v>1.1000000000000001</v>
      </c>
      <c r="Q40" s="105">
        <f>P40*$Q$4</f>
        <v>9.1850000000000005</v>
      </c>
      <c r="R40" s="47"/>
      <c r="T40" s="109" t="s">
        <v>119</v>
      </c>
      <c r="U40" s="110">
        <v>8.61</v>
      </c>
      <c r="W40" s="116">
        <v>42265</v>
      </c>
      <c r="X40" s="12">
        <v>9.85</v>
      </c>
      <c r="Y40" s="12">
        <v>10.029999999999999</v>
      </c>
      <c r="Z40" s="12">
        <v>9.76</v>
      </c>
      <c r="AA40" s="12">
        <v>9.9700000000000006</v>
      </c>
      <c r="AB40" s="117">
        <v>29097100</v>
      </c>
      <c r="AC40" s="12">
        <v>9.94</v>
      </c>
      <c r="AD40" s="2">
        <f t="shared" si="2"/>
        <v>0.26999999999999957</v>
      </c>
      <c r="AE40" s="167">
        <f t="shared" si="3"/>
        <v>2.0161290322580072E-3</v>
      </c>
    </row>
    <row r="41" spans="2:31" x14ac:dyDescent="0.25">
      <c r="B41" s="12"/>
      <c r="C41" s="12"/>
      <c r="D41" s="53"/>
      <c r="E41" s="53"/>
      <c r="F41" s="53"/>
      <c r="O41" s="2"/>
      <c r="P41" s="105">
        <v>1.0900000000000001</v>
      </c>
      <c r="Q41" s="105">
        <f t="shared" ref="Q41:Q60" si="4">P41*$Q$4</f>
        <v>9.1014999999999997</v>
      </c>
      <c r="R41" s="47"/>
      <c r="T41" s="109" t="s">
        <v>120</v>
      </c>
      <c r="U41" s="110">
        <v>8.6</v>
      </c>
      <c r="W41" s="116">
        <v>42264</v>
      </c>
      <c r="X41" s="12">
        <v>9.81</v>
      </c>
      <c r="Y41" s="12">
        <v>10.16</v>
      </c>
      <c r="Z41" s="12">
        <v>9.75</v>
      </c>
      <c r="AA41" s="12">
        <v>9.9499999999999993</v>
      </c>
      <c r="AB41" s="117">
        <v>24518200</v>
      </c>
      <c r="AC41" s="12">
        <v>9.92</v>
      </c>
      <c r="AD41" s="2">
        <f t="shared" si="2"/>
        <v>0.41000000000000014</v>
      </c>
      <c r="AE41" s="167">
        <f t="shared" si="3"/>
        <v>9.1556459816886093E-3</v>
      </c>
    </row>
    <row r="42" spans="2:31" x14ac:dyDescent="0.25">
      <c r="B42" s="12"/>
      <c r="C42" s="12"/>
      <c r="D42" s="53"/>
      <c r="E42" s="53"/>
      <c r="F42" s="53"/>
      <c r="O42" s="2"/>
      <c r="P42" s="105">
        <v>1.08</v>
      </c>
      <c r="Q42" s="105">
        <f t="shared" si="4"/>
        <v>9.0180000000000007</v>
      </c>
      <c r="R42" s="47"/>
      <c r="T42" s="109" t="s">
        <v>121</v>
      </c>
      <c r="U42" s="110" t="s">
        <v>305</v>
      </c>
      <c r="W42" s="116">
        <v>42263</v>
      </c>
      <c r="X42" s="12">
        <v>9.6999999999999993</v>
      </c>
      <c r="Y42" s="12">
        <v>9.8800000000000008</v>
      </c>
      <c r="Z42" s="12">
        <v>9.6999999999999993</v>
      </c>
      <c r="AA42" s="12">
        <v>9.86</v>
      </c>
      <c r="AB42" s="117">
        <v>19895300</v>
      </c>
      <c r="AC42" s="12">
        <v>9.83</v>
      </c>
      <c r="AD42" s="2">
        <f t="shared" si="2"/>
        <v>0.18000000000000149</v>
      </c>
      <c r="AE42" s="167">
        <f t="shared" si="3"/>
        <v>2.3958333333333304E-2</v>
      </c>
    </row>
    <row r="43" spans="2:31" x14ac:dyDescent="0.25">
      <c r="B43" s="12"/>
      <c r="C43" s="12"/>
      <c r="D43" s="53"/>
      <c r="E43" s="53"/>
      <c r="F43" s="53"/>
      <c r="O43" s="2"/>
      <c r="P43" s="105">
        <v>1.07</v>
      </c>
      <c r="Q43" s="105">
        <f t="shared" si="4"/>
        <v>8.9344999999999999</v>
      </c>
      <c r="R43" s="105"/>
      <c r="T43" s="109" t="s">
        <v>122</v>
      </c>
      <c r="U43" s="110" t="s">
        <v>306</v>
      </c>
      <c r="W43" s="116">
        <v>42262</v>
      </c>
      <c r="X43" s="12">
        <v>9.39</v>
      </c>
      <c r="Y43" s="12">
        <v>9.7100000000000009</v>
      </c>
      <c r="Z43" s="12">
        <v>9.3699999999999992</v>
      </c>
      <c r="AA43" s="12">
        <v>9.6300000000000008</v>
      </c>
      <c r="AB43" s="117">
        <v>17947800</v>
      </c>
      <c r="AC43" s="12">
        <v>9.6</v>
      </c>
      <c r="AD43" s="2">
        <f t="shared" si="2"/>
        <v>0.34000000000000163</v>
      </c>
      <c r="AE43" s="167">
        <f t="shared" si="3"/>
        <v>2.673796791443861E-2</v>
      </c>
    </row>
    <row r="44" spans="2:31" x14ac:dyDescent="0.25">
      <c r="B44" s="12"/>
      <c r="C44" s="12"/>
      <c r="D44" s="53"/>
      <c r="E44" s="53"/>
      <c r="F44" s="53"/>
      <c r="O44" s="2"/>
      <c r="P44" s="105">
        <v>1.06</v>
      </c>
      <c r="Q44" s="105">
        <f t="shared" si="4"/>
        <v>8.8510000000000009</v>
      </c>
      <c r="R44" s="105"/>
      <c r="T44" s="109" t="s">
        <v>123</v>
      </c>
      <c r="U44" s="110">
        <v>12.38</v>
      </c>
      <c r="W44" s="116">
        <v>42261</v>
      </c>
      <c r="X44" s="12">
        <v>9.58</v>
      </c>
      <c r="Y44" s="12">
        <v>9.61</v>
      </c>
      <c r="Z44" s="12">
        <v>9.32</v>
      </c>
      <c r="AA44" s="12">
        <v>9.3800000000000008</v>
      </c>
      <c r="AB44" s="117">
        <v>31266100</v>
      </c>
      <c r="AC44" s="12">
        <v>9.35</v>
      </c>
      <c r="AD44" s="2">
        <f t="shared" si="2"/>
        <v>0.28999999999999915</v>
      </c>
      <c r="AE44" s="167">
        <f t="shared" si="3"/>
        <v>-2.8066528066527985E-2</v>
      </c>
    </row>
    <row r="45" spans="2:31" x14ac:dyDescent="0.25">
      <c r="O45" s="2"/>
      <c r="P45" s="105">
        <v>1.05</v>
      </c>
      <c r="Q45" s="105">
        <f t="shared" si="4"/>
        <v>8.7675000000000001</v>
      </c>
      <c r="R45" s="105"/>
      <c r="T45" s="109" t="s">
        <v>124</v>
      </c>
      <c r="U45" s="110">
        <v>0.34763100000000002</v>
      </c>
      <c r="W45" s="116">
        <v>42258</v>
      </c>
      <c r="X45" s="12">
        <v>9.6</v>
      </c>
      <c r="Y45" s="12">
        <v>9.75</v>
      </c>
      <c r="Z45" s="12">
        <v>9.5399999999999991</v>
      </c>
      <c r="AA45" s="12">
        <v>9.65</v>
      </c>
      <c r="AB45" s="117">
        <v>19595500</v>
      </c>
      <c r="AC45" s="12">
        <v>9.6199999999999992</v>
      </c>
      <c r="AD45" s="2">
        <f t="shared" si="2"/>
        <v>0.21000000000000085</v>
      </c>
      <c r="AE45" s="167">
        <f t="shared" si="3"/>
        <v>2.0833333333332149E-3</v>
      </c>
    </row>
    <row r="46" spans="2:31" x14ac:dyDescent="0.25">
      <c r="O46" s="2"/>
      <c r="P46" s="105">
        <v>1.04</v>
      </c>
      <c r="Q46" s="105">
        <f t="shared" si="4"/>
        <v>8.6839999999999993</v>
      </c>
      <c r="R46" s="105"/>
      <c r="T46" s="109" t="s">
        <v>125</v>
      </c>
      <c r="U46" s="111" t="s">
        <v>221</v>
      </c>
      <c r="W46" s="116">
        <v>42257</v>
      </c>
      <c r="X46" s="12">
        <v>9.56</v>
      </c>
      <c r="Y46" s="12">
        <v>9.7200000000000006</v>
      </c>
      <c r="Z46" s="12">
        <v>9.51</v>
      </c>
      <c r="AA46" s="12">
        <v>9.6300000000000008</v>
      </c>
      <c r="AB46" s="117">
        <v>29546600</v>
      </c>
      <c r="AC46" s="12">
        <v>9.6</v>
      </c>
      <c r="AD46" s="2">
        <f t="shared" si="2"/>
        <v>0.21000000000000085</v>
      </c>
      <c r="AE46" s="167">
        <f t="shared" si="3"/>
        <v>6.2893081761006275E-3</v>
      </c>
    </row>
    <row r="47" spans="2:31" x14ac:dyDescent="0.25">
      <c r="O47" s="2"/>
      <c r="P47" s="105">
        <v>1.03</v>
      </c>
      <c r="Q47" s="105">
        <f t="shared" si="4"/>
        <v>8.6005000000000003</v>
      </c>
      <c r="R47" s="105"/>
      <c r="T47" s="109"/>
      <c r="U47" s="110"/>
      <c r="W47" s="116">
        <v>42256</v>
      </c>
      <c r="X47" s="12">
        <v>9.92</v>
      </c>
      <c r="Y47" s="12">
        <v>9.94</v>
      </c>
      <c r="Z47" s="12">
        <v>9.5299999999999994</v>
      </c>
      <c r="AA47" s="12">
        <v>9.57</v>
      </c>
      <c r="AB47" s="117">
        <v>29463100</v>
      </c>
      <c r="AC47" s="12">
        <v>9.5399999999999991</v>
      </c>
      <c r="AD47" s="2">
        <f t="shared" si="2"/>
        <v>0.41000000000000014</v>
      </c>
      <c r="AE47" s="167">
        <f t="shared" si="3"/>
        <v>-1.547987616099078E-2</v>
      </c>
    </row>
    <row r="48" spans="2:31" x14ac:dyDescent="0.25">
      <c r="O48" s="2"/>
      <c r="P48" s="105">
        <v>1.02</v>
      </c>
      <c r="Q48" s="105">
        <f t="shared" si="4"/>
        <v>8.5169999999999995</v>
      </c>
      <c r="R48" s="105"/>
      <c r="T48" s="109" t="s">
        <v>126</v>
      </c>
      <c r="U48" s="110" t="s">
        <v>307</v>
      </c>
      <c r="W48" s="116">
        <v>42255</v>
      </c>
      <c r="X48" s="12">
        <v>9.8699999999999992</v>
      </c>
      <c r="Y48" s="12">
        <v>9.8699999999999992</v>
      </c>
      <c r="Z48" s="12">
        <v>9.6</v>
      </c>
      <c r="AA48" s="12">
        <v>9.7200000000000006</v>
      </c>
      <c r="AB48" s="117">
        <v>18041200</v>
      </c>
      <c r="AC48" s="12">
        <v>9.69</v>
      </c>
      <c r="AD48" s="2">
        <f t="shared" si="2"/>
        <v>0.26999999999999957</v>
      </c>
      <c r="AE48" s="167">
        <f t="shared" si="3"/>
        <v>2.4312896405919604E-2</v>
      </c>
    </row>
    <row r="49" spans="15:31" x14ac:dyDescent="0.25">
      <c r="O49" s="2"/>
      <c r="P49" s="105">
        <v>1.01</v>
      </c>
      <c r="Q49" s="105">
        <f t="shared" si="4"/>
        <v>8.4335000000000004</v>
      </c>
      <c r="R49" s="105"/>
      <c r="T49" s="109" t="s">
        <v>127</v>
      </c>
      <c r="U49" s="110" t="s">
        <v>131</v>
      </c>
      <c r="W49" s="116">
        <v>42251</v>
      </c>
      <c r="X49" s="12">
        <v>9.39</v>
      </c>
      <c r="Y49" s="12">
        <v>9.64</v>
      </c>
      <c r="Z49" s="12">
        <v>9.3000000000000007</v>
      </c>
      <c r="AA49" s="12">
        <v>9.49</v>
      </c>
      <c r="AB49" s="117">
        <v>48097800</v>
      </c>
      <c r="AC49" s="12">
        <v>9.4600000000000009</v>
      </c>
      <c r="AD49" s="2">
        <f t="shared" si="2"/>
        <v>0.33999999999999986</v>
      </c>
      <c r="AE49" s="167">
        <f t="shared" si="3"/>
        <v>-8.3857442348006517E-3</v>
      </c>
    </row>
    <row r="50" spans="15:31" x14ac:dyDescent="0.25">
      <c r="O50" s="2"/>
      <c r="P50" s="105">
        <v>1</v>
      </c>
      <c r="Q50" s="105">
        <f t="shared" si="4"/>
        <v>8.35</v>
      </c>
      <c r="R50" s="105"/>
      <c r="T50" s="109" t="s">
        <v>128</v>
      </c>
      <c r="U50" s="112">
        <v>28330119</v>
      </c>
      <c r="W50" s="116">
        <v>42250</v>
      </c>
      <c r="X50" s="12">
        <v>9.4</v>
      </c>
      <c r="Y50" s="12">
        <v>9.75</v>
      </c>
      <c r="Z50" s="12">
        <v>9.35</v>
      </c>
      <c r="AA50" s="12">
        <v>9.57</v>
      </c>
      <c r="AB50" s="117">
        <v>28212600</v>
      </c>
      <c r="AC50" s="12">
        <v>9.5399999999999991</v>
      </c>
      <c r="AD50" s="2">
        <f t="shared" si="2"/>
        <v>0.40000000000000036</v>
      </c>
      <c r="AE50" s="167">
        <f t="shared" si="3"/>
        <v>2.6910656620021456E-2</v>
      </c>
    </row>
    <row r="51" spans="15:31" x14ac:dyDescent="0.25">
      <c r="O51" s="2"/>
      <c r="P51" s="105">
        <v>0.99</v>
      </c>
      <c r="Q51" s="105">
        <f t="shared" si="4"/>
        <v>8.2664999999999988</v>
      </c>
      <c r="R51" s="105"/>
      <c r="T51" s="109" t="s">
        <v>132</v>
      </c>
      <c r="U51" s="112">
        <v>31052400</v>
      </c>
      <c r="W51" s="116">
        <v>42249</v>
      </c>
      <c r="X51" s="12">
        <v>9.39</v>
      </c>
      <c r="Y51" s="12">
        <v>9.39</v>
      </c>
      <c r="Z51" s="12">
        <v>9.01</v>
      </c>
      <c r="AA51" s="12">
        <v>9.32</v>
      </c>
      <c r="AB51" s="117">
        <v>40482700</v>
      </c>
      <c r="AC51" s="12">
        <v>9.2899999999999991</v>
      </c>
      <c r="AD51" s="2">
        <f t="shared" si="2"/>
        <v>0.38000000000000078</v>
      </c>
      <c r="AE51" s="167">
        <f t="shared" si="3"/>
        <v>1.0881392818280711E-2</v>
      </c>
    </row>
    <row r="52" spans="15:31" x14ac:dyDescent="0.25">
      <c r="O52" s="2"/>
      <c r="P52" s="105">
        <v>0.98</v>
      </c>
      <c r="Q52" s="105">
        <f t="shared" si="4"/>
        <v>8.1829999999999998</v>
      </c>
      <c r="R52" s="105"/>
      <c r="T52" s="109" t="s">
        <v>129</v>
      </c>
      <c r="U52" s="110" t="s">
        <v>308</v>
      </c>
      <c r="W52" s="116">
        <v>42248</v>
      </c>
      <c r="X52" s="12">
        <v>9.15</v>
      </c>
      <c r="Y52" s="12">
        <v>9.32</v>
      </c>
      <c r="Z52" s="12">
        <v>9.07</v>
      </c>
      <c r="AA52" s="12">
        <v>9.2200000000000006</v>
      </c>
      <c r="AB52" s="117">
        <v>32623900</v>
      </c>
      <c r="AC52" s="12">
        <v>9.19</v>
      </c>
      <c r="AD52" s="2">
        <f t="shared" si="2"/>
        <v>0.25</v>
      </c>
      <c r="AE52" s="167">
        <f t="shared" si="3"/>
        <v>-2.4416135881104029E-2</v>
      </c>
    </row>
    <row r="53" spans="15:31" x14ac:dyDescent="0.25">
      <c r="O53" s="2"/>
      <c r="P53" s="105">
        <v>0.97</v>
      </c>
      <c r="Q53" s="105">
        <f t="shared" si="4"/>
        <v>8.099499999999999</v>
      </c>
      <c r="R53" s="105"/>
      <c r="T53" s="109" t="s">
        <v>133</v>
      </c>
      <c r="U53" s="110">
        <v>22.15</v>
      </c>
      <c r="W53" s="116">
        <v>42247</v>
      </c>
      <c r="X53" s="12">
        <v>9.27</v>
      </c>
      <c r="Y53" s="12">
        <v>9.5299999999999994</v>
      </c>
      <c r="Z53" s="12">
        <v>9.2200000000000006</v>
      </c>
      <c r="AA53" s="12">
        <v>9.4499999999999993</v>
      </c>
      <c r="AB53" s="117">
        <v>30466400</v>
      </c>
      <c r="AC53" s="12">
        <v>9.42</v>
      </c>
      <c r="AD53" s="2">
        <f t="shared" si="2"/>
        <v>0.30999999999999872</v>
      </c>
      <c r="AE53" s="167">
        <f t="shared" si="3"/>
        <v>4.2643923240937021E-3</v>
      </c>
    </row>
    <row r="54" spans="15:31" x14ac:dyDescent="0.25">
      <c r="O54" s="2"/>
      <c r="P54" s="105">
        <v>0.96</v>
      </c>
      <c r="Q54" s="105">
        <f t="shared" si="4"/>
        <v>8.016</v>
      </c>
      <c r="R54" s="105"/>
      <c r="T54" s="109" t="s">
        <v>134</v>
      </c>
      <c r="U54" s="110">
        <v>0.38</v>
      </c>
      <c r="W54" s="116">
        <v>42244</v>
      </c>
      <c r="X54" s="12">
        <v>8.8800000000000008</v>
      </c>
      <c r="Y54" s="12">
        <v>9.42</v>
      </c>
      <c r="Z54" s="12">
        <v>8.8000000000000007</v>
      </c>
      <c r="AA54" s="12">
        <v>9.41</v>
      </c>
      <c r="AB54" s="117">
        <v>42079000</v>
      </c>
      <c r="AC54" s="12">
        <v>9.3800000000000008</v>
      </c>
      <c r="AD54" s="2">
        <f t="shared" si="2"/>
        <v>0.61999999999999922</v>
      </c>
      <c r="AE54" s="167">
        <f t="shared" si="3"/>
        <v>6.2287655719139412E-2</v>
      </c>
    </row>
    <row r="55" spans="15:31" x14ac:dyDescent="0.25">
      <c r="O55" s="2"/>
      <c r="P55" s="105">
        <v>0.95</v>
      </c>
      <c r="Q55" s="105">
        <f t="shared" si="4"/>
        <v>7.9324999999999992</v>
      </c>
      <c r="R55" s="105"/>
      <c r="T55" s="109" t="s">
        <v>130</v>
      </c>
      <c r="U55" s="110" t="s">
        <v>267</v>
      </c>
      <c r="W55" s="116">
        <v>42243</v>
      </c>
      <c r="X55" s="12">
        <v>8.4</v>
      </c>
      <c r="Y55" s="12">
        <v>8.92</v>
      </c>
      <c r="Z55" s="12">
        <v>8.3800000000000008</v>
      </c>
      <c r="AA55" s="12">
        <v>8.86</v>
      </c>
      <c r="AB55" s="117">
        <v>27421600</v>
      </c>
      <c r="AC55" s="12">
        <v>8.83</v>
      </c>
      <c r="AD55" s="2">
        <f t="shared" si="2"/>
        <v>0.53999999999999915</v>
      </c>
      <c r="AE55" s="167">
        <f t="shared" si="3"/>
        <v>7.2904009720534679E-2</v>
      </c>
    </row>
    <row r="56" spans="15:31" x14ac:dyDescent="0.25">
      <c r="O56" s="2"/>
      <c r="P56" s="105">
        <v>0.94</v>
      </c>
      <c r="Q56" s="105">
        <f t="shared" si="4"/>
        <v>7.8489999999999993</v>
      </c>
      <c r="R56" s="105"/>
      <c r="W56" s="116">
        <v>42242</v>
      </c>
      <c r="X56" s="12">
        <v>8.26</v>
      </c>
      <c r="Y56" s="12">
        <v>8.2899999999999991</v>
      </c>
      <c r="Z56" s="12">
        <v>8.02</v>
      </c>
      <c r="AA56" s="12">
        <v>8.26</v>
      </c>
      <c r="AB56" s="117">
        <v>27813900</v>
      </c>
      <c r="AC56" s="12">
        <v>8.23</v>
      </c>
      <c r="AD56" s="2">
        <f t="shared" si="2"/>
        <v>0.26999999999999957</v>
      </c>
      <c r="AE56" s="167">
        <f t="shared" si="3"/>
        <v>1.8564356435643692E-2</v>
      </c>
    </row>
    <row r="57" spans="15:31" x14ac:dyDescent="0.25">
      <c r="O57" s="2"/>
      <c r="P57" s="105">
        <v>0.93</v>
      </c>
      <c r="Q57" s="105">
        <f t="shared" si="4"/>
        <v>7.7655000000000003</v>
      </c>
      <c r="R57" s="105"/>
      <c r="W57" s="116">
        <v>42241</v>
      </c>
      <c r="X57" s="12">
        <v>8.6300000000000008</v>
      </c>
      <c r="Y57" s="12">
        <v>8.66</v>
      </c>
      <c r="Z57" s="12">
        <v>8.11</v>
      </c>
      <c r="AA57" s="12">
        <v>8.11</v>
      </c>
      <c r="AB57" s="117">
        <v>26304900</v>
      </c>
      <c r="AC57" s="12">
        <v>8.08</v>
      </c>
      <c r="AD57" s="2">
        <f t="shared" si="2"/>
        <v>0.55000000000000071</v>
      </c>
      <c r="AE57" s="167">
        <f t="shared" si="3"/>
        <v>-1.1015911872705009E-2</v>
      </c>
    </row>
    <row r="58" spans="15:31" x14ac:dyDescent="0.25">
      <c r="O58" s="2"/>
      <c r="P58" s="105">
        <v>0.92</v>
      </c>
      <c r="Q58" s="105">
        <f t="shared" si="4"/>
        <v>7.6820000000000004</v>
      </c>
      <c r="R58" s="105"/>
      <c r="W58" s="116">
        <v>42240</v>
      </c>
      <c r="X58" s="12">
        <v>8.1999999999999993</v>
      </c>
      <c r="Y58" s="12">
        <v>8.5399999999999991</v>
      </c>
      <c r="Z58" s="12">
        <v>7.97</v>
      </c>
      <c r="AA58" s="12">
        <v>8.1999999999999993</v>
      </c>
      <c r="AB58" s="117">
        <v>41143100</v>
      </c>
      <c r="AC58" s="12">
        <v>8.17</v>
      </c>
      <c r="AD58" s="2">
        <f t="shared" si="2"/>
        <v>0.5699999999999994</v>
      </c>
      <c r="AE58" s="167">
        <f t="shared" si="3"/>
        <v>-6.0919540229884994E-2</v>
      </c>
    </row>
    <row r="59" spans="15:31" x14ac:dyDescent="0.25">
      <c r="O59" s="2"/>
      <c r="P59" s="105">
        <v>0.91</v>
      </c>
      <c r="Q59" s="105">
        <f t="shared" si="4"/>
        <v>7.5984999999999996</v>
      </c>
      <c r="R59" s="105"/>
      <c r="W59" s="116">
        <v>42237</v>
      </c>
      <c r="X59" s="12">
        <v>8.9700000000000006</v>
      </c>
      <c r="Y59" s="12">
        <v>8.98</v>
      </c>
      <c r="Z59" s="12">
        <v>8.73</v>
      </c>
      <c r="AA59" s="12">
        <v>8.73</v>
      </c>
      <c r="AB59" s="117">
        <v>25195100</v>
      </c>
      <c r="AC59" s="12">
        <v>8.6999999999999993</v>
      </c>
      <c r="AD59" s="2">
        <f t="shared" si="2"/>
        <v>0.25</v>
      </c>
      <c r="AE59" s="167">
        <f t="shared" si="3"/>
        <v>-3.3333333333333437E-2</v>
      </c>
    </row>
    <row r="60" spans="15:31" x14ac:dyDescent="0.25">
      <c r="O60" s="2"/>
      <c r="P60" s="105">
        <v>0.9</v>
      </c>
      <c r="Q60" s="105">
        <f t="shared" si="4"/>
        <v>7.5149999999999997</v>
      </c>
      <c r="R60" s="105"/>
      <c r="W60" s="116">
        <v>42236</v>
      </c>
      <c r="X60" s="12">
        <v>9.19</v>
      </c>
      <c r="Y60" s="12">
        <v>9.2200000000000006</v>
      </c>
      <c r="Z60" s="12">
        <v>8.98</v>
      </c>
      <c r="AA60" s="12">
        <v>9.0299999999999994</v>
      </c>
      <c r="AB60" s="117">
        <v>17703300</v>
      </c>
      <c r="AC60" s="12">
        <v>9</v>
      </c>
      <c r="AD60" s="2">
        <f t="shared" si="2"/>
        <v>0.24000000000000021</v>
      </c>
      <c r="AE60" s="167">
        <f t="shared" si="3"/>
        <v>-8.8105726872246271E-3</v>
      </c>
    </row>
    <row r="61" spans="15:31" x14ac:dyDescent="0.25">
      <c r="W61" s="116">
        <v>42235</v>
      </c>
      <c r="X61" s="12">
        <v>9.18</v>
      </c>
      <c r="Y61" s="12">
        <v>9.2899999999999991</v>
      </c>
      <c r="Z61" s="12">
        <v>9.1</v>
      </c>
      <c r="AA61" s="12">
        <v>9.11</v>
      </c>
      <c r="AB61" s="117">
        <v>18602800</v>
      </c>
      <c r="AC61" s="12">
        <v>9.08</v>
      </c>
      <c r="AD61" s="2">
        <f t="shared" si="2"/>
        <v>0.1899999999999995</v>
      </c>
      <c r="AE61" s="167">
        <f t="shared" si="3"/>
        <v>-1.7316017316017285E-2</v>
      </c>
    </row>
    <row r="62" spans="15:31" x14ac:dyDescent="0.25">
      <c r="W62" s="116">
        <v>42234</v>
      </c>
      <c r="X62" s="12">
        <v>9.3000000000000007</v>
      </c>
      <c r="Y62" s="12">
        <v>9.36</v>
      </c>
      <c r="Z62" s="12">
        <v>9.24</v>
      </c>
      <c r="AA62" s="12">
        <v>9.27</v>
      </c>
      <c r="AB62" s="117">
        <v>16228000</v>
      </c>
      <c r="AC62" s="12">
        <v>9.24</v>
      </c>
      <c r="AD62" s="2">
        <f t="shared" si="2"/>
        <v>0.11999999999999922</v>
      </c>
      <c r="AE62" s="167">
        <f t="shared" si="3"/>
        <v>-1.7021276595744705E-2</v>
      </c>
    </row>
    <row r="63" spans="15:31" x14ac:dyDescent="0.25">
      <c r="W63" s="116">
        <v>42233</v>
      </c>
      <c r="X63" s="12">
        <v>9.31</v>
      </c>
      <c r="Y63" s="12">
        <v>9.49</v>
      </c>
      <c r="Z63" s="12">
        <v>9.26</v>
      </c>
      <c r="AA63" s="12">
        <v>9.43</v>
      </c>
      <c r="AB63" s="117">
        <v>10932100</v>
      </c>
      <c r="AC63" s="12">
        <v>9.4</v>
      </c>
      <c r="AD63" s="2">
        <f t="shared" si="2"/>
        <v>0.23000000000000043</v>
      </c>
      <c r="AE63" s="167">
        <f t="shared" si="3"/>
        <v>2.132196162046851E-3</v>
      </c>
    </row>
    <row r="64" spans="15:31" x14ac:dyDescent="0.25">
      <c r="W64" s="116">
        <v>42230</v>
      </c>
      <c r="X64" s="12">
        <v>9.32</v>
      </c>
      <c r="Y64" s="12">
        <v>9.43</v>
      </c>
      <c r="Z64" s="12">
        <v>9.2799999999999994</v>
      </c>
      <c r="AA64" s="12">
        <v>9.41</v>
      </c>
      <c r="AB64" s="117">
        <v>13248100</v>
      </c>
      <c r="AC64" s="12">
        <v>9.3800000000000008</v>
      </c>
      <c r="AD64" s="2">
        <f t="shared" si="2"/>
        <v>0.15000000000000036</v>
      </c>
      <c r="AE64" s="167">
        <f t="shared" si="3"/>
        <v>1.0775862068965747E-2</v>
      </c>
    </row>
    <row r="65" spans="23:31" x14ac:dyDescent="0.25">
      <c r="W65" s="116">
        <v>42229</v>
      </c>
      <c r="X65" s="12">
        <v>9.52</v>
      </c>
      <c r="Y65" s="12">
        <v>9.52</v>
      </c>
      <c r="Z65" s="12">
        <v>9.3000000000000007</v>
      </c>
      <c r="AA65" s="12">
        <v>9.31</v>
      </c>
      <c r="AB65" s="117">
        <v>14475800</v>
      </c>
      <c r="AC65" s="12">
        <v>9.2799999999999994</v>
      </c>
      <c r="AD65" s="2">
        <f t="shared" si="2"/>
        <v>0.21999999999999886</v>
      </c>
      <c r="AE65" s="167">
        <f t="shared" si="3"/>
        <v>-2.1097046413502185E-2</v>
      </c>
    </row>
    <row r="66" spans="23:31" x14ac:dyDescent="0.25">
      <c r="W66" s="116">
        <v>42228</v>
      </c>
      <c r="X66" s="12">
        <v>9.39</v>
      </c>
      <c r="Y66" s="12">
        <v>9.56</v>
      </c>
      <c r="Z66" s="12">
        <v>9.2799999999999994</v>
      </c>
      <c r="AA66" s="12">
        <v>9.51</v>
      </c>
      <c r="AB66" s="117">
        <v>28685600</v>
      </c>
      <c r="AC66" s="12">
        <v>9.48</v>
      </c>
      <c r="AD66" s="2">
        <f t="shared" si="2"/>
        <v>0.28000000000000114</v>
      </c>
      <c r="AE66" s="167">
        <f t="shared" si="3"/>
        <v>3.1746031746033854E-3</v>
      </c>
    </row>
    <row r="67" spans="23:31" x14ac:dyDescent="0.25">
      <c r="W67" s="116">
        <v>42227</v>
      </c>
      <c r="X67" s="12">
        <v>9.6999999999999993</v>
      </c>
      <c r="Y67" s="12">
        <v>9.74</v>
      </c>
      <c r="Z67" s="12">
        <v>9.42</v>
      </c>
      <c r="AA67" s="12">
        <v>9.48</v>
      </c>
      <c r="AB67" s="117">
        <v>39791600</v>
      </c>
      <c r="AC67" s="12">
        <v>9.4499999999999993</v>
      </c>
      <c r="AD67" s="2">
        <f t="shared" si="2"/>
        <v>0.32000000000000028</v>
      </c>
      <c r="AE67" s="167">
        <f t="shared" si="3"/>
        <v>-5.9701492537313605E-2</v>
      </c>
    </row>
    <row r="68" spans="23:31" x14ac:dyDescent="0.25">
      <c r="W68" s="116">
        <v>42226</v>
      </c>
      <c r="X68" s="12">
        <v>9.5299999999999994</v>
      </c>
      <c r="Y68" s="12">
        <v>10.09</v>
      </c>
      <c r="Z68" s="12">
        <v>9.41</v>
      </c>
      <c r="AA68" s="12">
        <v>10.08</v>
      </c>
      <c r="AB68" s="117">
        <v>27951600</v>
      </c>
      <c r="AC68" s="12">
        <v>10.050000000000001</v>
      </c>
      <c r="AD68" s="2">
        <f>Y68-Z68</f>
        <v>0.67999999999999972</v>
      </c>
      <c r="AE68" s="167" t="e">
        <f>AC68/AC69-1</f>
        <v>#DIV/0!</v>
      </c>
    </row>
    <row r="69" spans="23:31" x14ac:dyDescent="0.25">
      <c r="W69" s="288" t="s">
        <v>144</v>
      </c>
      <c r="X69" s="118"/>
      <c r="Y69" s="118"/>
      <c r="Z69" s="118"/>
      <c r="AA69" s="118"/>
      <c r="AB69" s="289"/>
      <c r="AC69" s="118"/>
      <c r="AD69" s="2">
        <f>Y69-Z69</f>
        <v>0</v>
      </c>
      <c r="AE69" s="167" t="e">
        <f>AC69/AC70-1</f>
        <v>#DIV/0!</v>
      </c>
    </row>
  </sheetData>
  <mergeCells count="1">
    <mergeCell ref="P39:Q39"/>
  </mergeCells>
  <conditionalFormatting sqref="Q7">
    <cfRule type="expression" dxfId="69" priority="14">
      <formula>Q7&gt;0</formula>
    </cfRule>
    <cfRule type="expression" dxfId="68" priority="15">
      <formula>Q7&lt;0</formula>
    </cfRule>
  </conditionalFormatting>
  <conditionalFormatting sqref="P40:P60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{809C0739-8BA5-4EF9-8009-58AC0D069894}</x14:id>
        </ext>
      </extLst>
    </cfRule>
  </conditionalFormatting>
  <conditionalFormatting sqref="AE1:AE69">
    <cfRule type="iconSet" priority="7">
      <iconSet iconSet="3Arrows">
        <cfvo type="percent" val="0"/>
        <cfvo type="num" val="0"/>
        <cfvo type="num" val="0"/>
      </iconSet>
    </cfRule>
  </conditionalFormatting>
  <conditionalFormatting sqref="F34:F44">
    <cfRule type="expression" dxfId="67" priority="1">
      <formula>F34&gt;0</formula>
    </cfRule>
    <cfRule type="expression" dxfId="66" priority="2">
      <formula>F34&lt;0</formula>
    </cfRule>
  </conditionalFormatting>
  <conditionalFormatting sqref="F33:F43">
    <cfRule type="expression" dxfId="65" priority="5">
      <formula>F33&gt;0</formula>
    </cfRule>
    <cfRule type="expression" dxfId="64" priority="6">
      <formula>F33&lt;0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09C0739-8BA5-4EF9-8009-58AC0D06989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E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1.42578125" customWidth="1"/>
    <col min="21" max="21" width="33.5703125" customWidth="1"/>
    <col min="23" max="23" width="12" customWidth="1"/>
    <col min="24" max="27" width="6" bestFit="1" customWidth="1"/>
    <col min="29" max="29" width="10.28515625" bestFit="1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110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111</v>
      </c>
      <c r="K1" s="13" t="s">
        <v>61</v>
      </c>
      <c r="L1" s="13" t="s">
        <v>37</v>
      </c>
      <c r="M1" s="13" t="s">
        <v>38</v>
      </c>
      <c r="T1" s="13" t="s">
        <v>71</v>
      </c>
      <c r="W1" s="115" t="s">
        <v>136</v>
      </c>
      <c r="X1" s="115" t="s">
        <v>137</v>
      </c>
      <c r="Y1" s="115" t="s">
        <v>138</v>
      </c>
      <c r="Z1" s="115" t="s">
        <v>139</v>
      </c>
      <c r="AA1" s="115" t="s">
        <v>140</v>
      </c>
      <c r="AB1" s="115" t="s">
        <v>141</v>
      </c>
      <c r="AC1" s="115" t="s">
        <v>142</v>
      </c>
      <c r="AD1" s="13" t="s">
        <v>165</v>
      </c>
      <c r="AE1" s="13" t="s">
        <v>167</v>
      </c>
    </row>
    <row r="2" spans="1:31" x14ac:dyDescent="0.25">
      <c r="A2" s="6" t="s">
        <v>15</v>
      </c>
      <c r="B2" s="1">
        <v>42153</v>
      </c>
      <c r="C2" s="7">
        <v>1</v>
      </c>
      <c r="D2" s="57">
        <v>26.75</v>
      </c>
      <c r="E2" s="57"/>
      <c r="F2" s="57">
        <f>C2*D2</f>
        <v>26.75</v>
      </c>
      <c r="G2" s="1">
        <v>42226</v>
      </c>
      <c r="H2" s="7">
        <v>170</v>
      </c>
      <c r="I2" s="7">
        <v>22.35</v>
      </c>
      <c r="J2" s="57">
        <v>7.0000000000000007E-2</v>
      </c>
      <c r="K2" s="7">
        <f>H2*I2-J2</f>
        <v>3799.4300000000003</v>
      </c>
      <c r="L2" t="s">
        <v>84</v>
      </c>
      <c r="O2" s="13" t="s">
        <v>57</v>
      </c>
      <c r="Q2">
        <f>C17-H17</f>
        <v>0</v>
      </c>
      <c r="T2" s="1">
        <v>42314</v>
      </c>
      <c r="U2" t="s">
        <v>117</v>
      </c>
      <c r="W2" s="162">
        <v>42318</v>
      </c>
      <c r="X2" s="12">
        <v>20.420000000000002</v>
      </c>
      <c r="Y2" s="12">
        <v>21.02</v>
      </c>
      <c r="Z2" s="12">
        <v>20.23</v>
      </c>
      <c r="AA2" s="12">
        <v>21</v>
      </c>
      <c r="AB2" s="117">
        <v>1894100</v>
      </c>
      <c r="AC2" s="12">
        <v>21</v>
      </c>
      <c r="AD2" s="2">
        <f>Y2-Z2</f>
        <v>0.78999999999999915</v>
      </c>
      <c r="AE2" s="167">
        <f>AC2/AC3-1</f>
        <v>2.5390625E-2</v>
      </c>
    </row>
    <row r="3" spans="1:31" x14ac:dyDescent="0.25">
      <c r="A3" s="26" t="s">
        <v>74</v>
      </c>
      <c r="B3" s="1">
        <v>42173</v>
      </c>
      <c r="C3" s="7">
        <v>19</v>
      </c>
      <c r="D3" s="57">
        <v>24.84</v>
      </c>
      <c r="E3" s="57"/>
      <c r="F3" s="57">
        <f t="shared" ref="F3:F13" si="0">C3*D3</f>
        <v>471.96</v>
      </c>
      <c r="G3" s="1">
        <v>42263</v>
      </c>
      <c r="H3" s="7">
        <v>120</v>
      </c>
      <c r="I3" s="7">
        <v>19.28</v>
      </c>
      <c r="J3" s="7">
        <v>0.04</v>
      </c>
      <c r="K3" s="7">
        <f>H3*I3-J3</f>
        <v>2313.5600000000004</v>
      </c>
      <c r="O3" s="13" t="s">
        <v>58</v>
      </c>
      <c r="Q3" s="2">
        <f>IF(Q2=0, Q4, (F17-K17)/Q2)</f>
        <v>21</v>
      </c>
      <c r="W3" s="162">
        <v>42317</v>
      </c>
      <c r="X3" s="12">
        <v>20.95</v>
      </c>
      <c r="Y3" s="12">
        <v>21.16</v>
      </c>
      <c r="Z3" s="12">
        <v>20.28</v>
      </c>
      <c r="AA3" s="12">
        <v>20.48</v>
      </c>
      <c r="AB3" s="117">
        <v>2255800</v>
      </c>
      <c r="AC3" s="12">
        <v>20.48</v>
      </c>
      <c r="AD3" s="2">
        <f t="shared" ref="AD3:AD66" si="1">Y3-Z3</f>
        <v>0.87999999999999901</v>
      </c>
      <c r="AE3" s="167">
        <f t="shared" ref="AE3:AE66" si="2">AC3/AC4-1</f>
        <v>-2.6615969581748944E-2</v>
      </c>
    </row>
    <row r="4" spans="1:31" x14ac:dyDescent="0.25">
      <c r="B4" s="1">
        <v>42184</v>
      </c>
      <c r="C4" s="7">
        <v>10</v>
      </c>
      <c r="D4" s="57">
        <v>24.33</v>
      </c>
      <c r="E4" s="57"/>
      <c r="F4" s="57">
        <f t="shared" si="0"/>
        <v>243.29999999999998</v>
      </c>
      <c r="G4" s="1">
        <v>42284</v>
      </c>
      <c r="H4" s="7">
        <v>40</v>
      </c>
      <c r="I4" s="7">
        <v>20.45</v>
      </c>
      <c r="J4" s="7">
        <v>0.02</v>
      </c>
      <c r="K4" s="7">
        <f>H4*I4-J4</f>
        <v>817.98</v>
      </c>
      <c r="O4" s="13" t="s">
        <v>66</v>
      </c>
      <c r="Q4" s="70">
        <v>21</v>
      </c>
      <c r="W4" s="162">
        <v>42314</v>
      </c>
      <c r="X4" s="12">
        <v>21.28</v>
      </c>
      <c r="Y4" s="12">
        <v>21.8</v>
      </c>
      <c r="Z4" s="12">
        <v>20.81</v>
      </c>
      <c r="AA4" s="12">
        <v>21.04</v>
      </c>
      <c r="AB4" s="117">
        <v>3296200</v>
      </c>
      <c r="AC4" s="12">
        <v>21.04</v>
      </c>
      <c r="AD4" s="2">
        <f t="shared" si="1"/>
        <v>0.99000000000000199</v>
      </c>
      <c r="AE4" s="167">
        <f t="shared" si="2"/>
        <v>-2.1395348837209394E-2</v>
      </c>
    </row>
    <row r="5" spans="1:31" x14ac:dyDescent="0.25">
      <c r="B5" s="1">
        <v>42185</v>
      </c>
      <c r="C5" s="7">
        <v>5</v>
      </c>
      <c r="D5" s="57">
        <v>23.82</v>
      </c>
      <c r="E5" s="57"/>
      <c r="F5" s="57">
        <f t="shared" si="0"/>
        <v>119.1</v>
      </c>
      <c r="G5" s="1">
        <v>42285</v>
      </c>
      <c r="H5" s="7">
        <v>80</v>
      </c>
      <c r="I5" s="57">
        <v>21.14</v>
      </c>
      <c r="J5" s="57">
        <v>0.03</v>
      </c>
      <c r="K5" s="7">
        <f>H5*I5-J5</f>
        <v>1691.17</v>
      </c>
      <c r="O5" s="13" t="s">
        <v>67</v>
      </c>
      <c r="Q5" s="3">
        <f>Q4*Q2</f>
        <v>0</v>
      </c>
      <c r="W5" s="162">
        <v>42313</v>
      </c>
      <c r="X5" s="12">
        <v>21.16</v>
      </c>
      <c r="Y5" s="12">
        <v>22.67</v>
      </c>
      <c r="Z5" s="12">
        <v>21.06</v>
      </c>
      <c r="AA5" s="12">
        <v>21.5</v>
      </c>
      <c r="AB5" s="117">
        <v>9688700</v>
      </c>
      <c r="AC5" s="12">
        <v>21.5</v>
      </c>
      <c r="AD5" s="2">
        <f t="shared" si="1"/>
        <v>1.610000000000003</v>
      </c>
      <c r="AE5" s="167">
        <f t="shared" si="2"/>
        <v>8.9159067882472298E-2</v>
      </c>
    </row>
    <row r="6" spans="1:31" x14ac:dyDescent="0.25">
      <c r="B6" s="1">
        <v>42185</v>
      </c>
      <c r="C6" s="7">
        <v>15</v>
      </c>
      <c r="D6" s="57">
        <v>23.71</v>
      </c>
      <c r="E6" s="57"/>
      <c r="F6" s="57">
        <f t="shared" si="0"/>
        <v>355.65000000000003</v>
      </c>
      <c r="O6" s="13" t="s">
        <v>64</v>
      </c>
      <c r="Q6" s="2">
        <f>Q3*Q2</f>
        <v>0</v>
      </c>
      <c r="W6" s="162">
        <v>42312</v>
      </c>
      <c r="X6" s="12">
        <v>19.8</v>
      </c>
      <c r="Y6" s="12">
        <v>20.100000000000001</v>
      </c>
      <c r="Z6" s="12">
        <v>18.670000000000002</v>
      </c>
      <c r="AA6" s="12">
        <v>19.739999999999998</v>
      </c>
      <c r="AB6" s="117">
        <v>6451100</v>
      </c>
      <c r="AC6" s="12">
        <v>19.739999999999998</v>
      </c>
      <c r="AD6" s="2">
        <f t="shared" si="1"/>
        <v>1.4299999999999997</v>
      </c>
      <c r="AE6" s="167">
        <f t="shared" si="2"/>
        <v>1.7001545595054068E-2</v>
      </c>
    </row>
    <row r="7" spans="1:31" ht="15.75" x14ac:dyDescent="0.25">
      <c r="B7" s="1">
        <v>42185</v>
      </c>
      <c r="C7" s="7">
        <v>30</v>
      </c>
      <c r="D7" s="57">
        <v>23.65</v>
      </c>
      <c r="E7" s="57"/>
      <c r="F7" s="57">
        <f t="shared" si="0"/>
        <v>709.5</v>
      </c>
      <c r="O7" s="13" t="s">
        <v>65</v>
      </c>
      <c r="Q7" s="2">
        <f>IF(Q2=0, K17+M17-F17,Q5-Q6)</f>
        <v>16.18000000000211</v>
      </c>
      <c r="R7" s="286"/>
      <c r="W7" s="162">
        <v>42311</v>
      </c>
      <c r="X7" s="12">
        <v>18.71</v>
      </c>
      <c r="Y7" s="12">
        <v>19.55</v>
      </c>
      <c r="Z7" s="12">
        <v>18.7</v>
      </c>
      <c r="AA7" s="12">
        <v>19.41</v>
      </c>
      <c r="AB7" s="117">
        <v>4363400</v>
      </c>
      <c r="AC7" s="12">
        <v>19.41</v>
      </c>
      <c r="AD7" s="2">
        <f t="shared" si="1"/>
        <v>0.85000000000000142</v>
      </c>
      <c r="AE7" s="167">
        <f t="shared" si="2"/>
        <v>6.0655737704917945E-2</v>
      </c>
    </row>
    <row r="8" spans="1:31" x14ac:dyDescent="0.25">
      <c r="B8" s="1">
        <v>42185</v>
      </c>
      <c r="C8" s="7">
        <v>40</v>
      </c>
      <c r="D8" s="57">
        <v>23.2</v>
      </c>
      <c r="E8" s="57"/>
      <c r="F8" s="57">
        <f t="shared" si="0"/>
        <v>928</v>
      </c>
      <c r="W8" s="162">
        <v>42310</v>
      </c>
      <c r="X8" s="12">
        <v>17.55</v>
      </c>
      <c r="Y8" s="12">
        <v>18.62</v>
      </c>
      <c r="Z8" s="12">
        <v>17.55</v>
      </c>
      <c r="AA8" s="12">
        <v>18.3</v>
      </c>
      <c r="AB8" s="117">
        <v>4796300</v>
      </c>
      <c r="AC8" s="12">
        <v>18.3</v>
      </c>
      <c r="AD8" s="2">
        <f t="shared" si="1"/>
        <v>1.0700000000000003</v>
      </c>
      <c r="AE8" s="167">
        <f t="shared" si="2"/>
        <v>1.8363939899833204E-2</v>
      </c>
    </row>
    <row r="9" spans="1:31" x14ac:dyDescent="0.25">
      <c r="B9" s="1">
        <v>42185</v>
      </c>
      <c r="C9" s="7">
        <v>50</v>
      </c>
      <c r="D9" s="57">
        <v>22.94</v>
      </c>
      <c r="E9" s="57"/>
      <c r="F9" s="57">
        <f t="shared" si="0"/>
        <v>1147</v>
      </c>
      <c r="W9" s="162">
        <v>42307</v>
      </c>
      <c r="X9" s="12">
        <v>18.239999999999998</v>
      </c>
      <c r="Y9" s="12">
        <v>18.3</v>
      </c>
      <c r="Z9" s="12">
        <v>17.82</v>
      </c>
      <c r="AA9" s="12">
        <v>17.97</v>
      </c>
      <c r="AB9" s="117">
        <v>5848700</v>
      </c>
      <c r="AC9" s="12">
        <v>17.97</v>
      </c>
      <c r="AD9" s="2">
        <f t="shared" si="1"/>
        <v>0.48000000000000043</v>
      </c>
      <c r="AE9" s="167">
        <f t="shared" si="2"/>
        <v>-1.2094557449148002E-2</v>
      </c>
    </row>
    <row r="10" spans="1:31" x14ac:dyDescent="0.25">
      <c r="B10" s="1">
        <v>42209</v>
      </c>
      <c r="C10" s="7">
        <v>50</v>
      </c>
      <c r="D10" s="57">
        <v>19.75</v>
      </c>
      <c r="E10" s="57"/>
      <c r="F10" s="57">
        <f t="shared" si="0"/>
        <v>987.5</v>
      </c>
      <c r="W10" s="162">
        <v>42306</v>
      </c>
      <c r="X10" s="12">
        <v>18.52</v>
      </c>
      <c r="Y10" s="12">
        <v>18.63</v>
      </c>
      <c r="Z10" s="12">
        <v>17.95</v>
      </c>
      <c r="AA10" s="12">
        <v>18.190000000000001</v>
      </c>
      <c r="AB10" s="117">
        <v>4815100</v>
      </c>
      <c r="AC10" s="12">
        <v>18.190000000000001</v>
      </c>
      <c r="AD10" s="2">
        <f t="shared" si="1"/>
        <v>0.67999999999999972</v>
      </c>
      <c r="AE10" s="167">
        <f t="shared" si="2"/>
        <v>-1.8878101402373115E-2</v>
      </c>
    </row>
    <row r="11" spans="1:31" x14ac:dyDescent="0.25">
      <c r="B11" s="1">
        <v>42212</v>
      </c>
      <c r="C11" s="7">
        <v>30</v>
      </c>
      <c r="D11" s="57">
        <v>19.2</v>
      </c>
      <c r="E11" s="57"/>
      <c r="F11" s="57">
        <f t="shared" si="0"/>
        <v>576</v>
      </c>
      <c r="W11" s="162">
        <v>42305</v>
      </c>
      <c r="X11" s="12">
        <v>19.38</v>
      </c>
      <c r="Y11" s="12">
        <v>19.489999999999998</v>
      </c>
      <c r="Z11" s="12">
        <v>18.43</v>
      </c>
      <c r="AA11" s="12">
        <v>18.54</v>
      </c>
      <c r="AB11" s="117">
        <v>3950600</v>
      </c>
      <c r="AC11" s="12">
        <v>18.54</v>
      </c>
      <c r="AD11" s="2">
        <f t="shared" si="1"/>
        <v>1.0599999999999987</v>
      </c>
      <c r="AE11" s="167">
        <f t="shared" si="2"/>
        <v>-3.9875712066286928E-2</v>
      </c>
    </row>
    <row r="12" spans="1:31" x14ac:dyDescent="0.25">
      <c r="B12" s="1">
        <v>42240</v>
      </c>
      <c r="C12" s="7">
        <v>40</v>
      </c>
      <c r="D12" s="57">
        <v>19.93</v>
      </c>
      <c r="E12" s="57"/>
      <c r="F12" s="57">
        <f t="shared" si="0"/>
        <v>797.2</v>
      </c>
      <c r="W12" s="162">
        <v>42304</v>
      </c>
      <c r="X12" s="12">
        <v>20</v>
      </c>
      <c r="Y12" s="12">
        <v>20.309999999999999</v>
      </c>
      <c r="Z12" s="12">
        <v>19.239999999999998</v>
      </c>
      <c r="AA12" s="12">
        <v>19.309999999999999</v>
      </c>
      <c r="AB12" s="117">
        <v>2638700</v>
      </c>
      <c r="AC12" s="12">
        <v>19.309999999999999</v>
      </c>
      <c r="AD12" s="2">
        <f t="shared" si="1"/>
        <v>1.0700000000000003</v>
      </c>
      <c r="AE12" s="167">
        <f t="shared" si="2"/>
        <v>-3.882528621204584E-2</v>
      </c>
    </row>
    <row r="13" spans="1:31" x14ac:dyDescent="0.25">
      <c r="B13" s="1">
        <v>42261</v>
      </c>
      <c r="C13" s="7">
        <v>120</v>
      </c>
      <c r="D13" s="57">
        <v>18.7</v>
      </c>
      <c r="E13" s="57"/>
      <c r="F13" s="57">
        <f t="shared" si="0"/>
        <v>2244</v>
      </c>
      <c r="W13" s="162">
        <v>42303</v>
      </c>
      <c r="X13" s="12">
        <v>20</v>
      </c>
      <c r="Y13" s="12">
        <v>20.61</v>
      </c>
      <c r="Z13" s="12">
        <v>19.86</v>
      </c>
      <c r="AA13" s="12">
        <v>20.09</v>
      </c>
      <c r="AB13" s="117">
        <v>2430300</v>
      </c>
      <c r="AC13" s="12">
        <v>20.09</v>
      </c>
      <c r="AD13" s="2">
        <f t="shared" si="1"/>
        <v>0.75</v>
      </c>
      <c r="AE13" s="167">
        <f t="shared" si="2"/>
        <v>4.4999999999999485E-3</v>
      </c>
    </row>
    <row r="14" spans="1:31" x14ac:dyDescent="0.25">
      <c r="W14" s="162">
        <v>42300</v>
      </c>
      <c r="X14" s="12">
        <v>20.64</v>
      </c>
      <c r="Y14" s="12">
        <v>20.77</v>
      </c>
      <c r="Z14" s="12">
        <v>19.670000000000002</v>
      </c>
      <c r="AA14" s="12">
        <v>20</v>
      </c>
      <c r="AB14" s="117">
        <v>2595200</v>
      </c>
      <c r="AC14" s="12">
        <v>20</v>
      </c>
      <c r="AD14" s="2">
        <f t="shared" si="1"/>
        <v>1.0999999999999979</v>
      </c>
      <c r="AE14" s="167">
        <f t="shared" si="2"/>
        <v>-2.5815879201169123E-2</v>
      </c>
    </row>
    <row r="15" spans="1:31" x14ac:dyDescent="0.25">
      <c r="W15" s="162">
        <v>42299</v>
      </c>
      <c r="X15" s="12">
        <v>20.5</v>
      </c>
      <c r="Y15" s="12">
        <v>20.92</v>
      </c>
      <c r="Z15" s="12">
        <v>20.260000000000002</v>
      </c>
      <c r="AA15" s="12">
        <v>20.53</v>
      </c>
      <c r="AB15" s="117">
        <v>3809500</v>
      </c>
      <c r="AC15" s="12">
        <v>20.53</v>
      </c>
      <c r="AD15" s="2">
        <f t="shared" si="1"/>
        <v>0.66000000000000014</v>
      </c>
      <c r="AE15" s="167">
        <f t="shared" si="2"/>
        <v>-9.732360097323145E-4</v>
      </c>
    </row>
    <row r="16" spans="1:31" x14ac:dyDescent="0.25">
      <c r="W16" s="162">
        <v>42298</v>
      </c>
      <c r="X16" s="12">
        <v>21.01</v>
      </c>
      <c r="Y16" s="12">
        <v>21.14</v>
      </c>
      <c r="Z16" s="12">
        <v>20.45</v>
      </c>
      <c r="AA16" s="12">
        <v>20.55</v>
      </c>
      <c r="AB16" s="117">
        <v>1155600</v>
      </c>
      <c r="AC16" s="12">
        <v>20.55</v>
      </c>
      <c r="AD16" s="2">
        <f t="shared" si="1"/>
        <v>0.69000000000000128</v>
      </c>
      <c r="AE16" s="167">
        <f t="shared" si="2"/>
        <v>-1.7686424474187445E-2</v>
      </c>
    </row>
    <row r="17" spans="1:31" x14ac:dyDescent="0.25">
      <c r="A17" s="45" t="s">
        <v>85</v>
      </c>
      <c r="B17" s="16"/>
      <c r="C17" s="16">
        <f>SUM(C2:C13)</f>
        <v>410</v>
      </c>
      <c r="D17" s="21"/>
      <c r="E17" s="21"/>
      <c r="F17" s="21">
        <f>SUM(F2:F13)</f>
        <v>8605.9599999999991</v>
      </c>
      <c r="G17" s="16"/>
      <c r="H17" s="16">
        <f>SUM(H2:H11)</f>
        <v>410</v>
      </c>
      <c r="I17" s="16"/>
      <c r="J17" s="16"/>
      <c r="K17" s="16">
        <f>SUM(K2:K11)</f>
        <v>8622.1400000000012</v>
      </c>
      <c r="L17" s="16"/>
      <c r="M17" s="16"/>
      <c r="W17" s="162">
        <v>42297</v>
      </c>
      <c r="X17" s="12">
        <v>20.62</v>
      </c>
      <c r="Y17" s="12">
        <v>21.06</v>
      </c>
      <c r="Z17" s="12">
        <v>20.59</v>
      </c>
      <c r="AA17" s="12">
        <v>20.92</v>
      </c>
      <c r="AB17" s="117">
        <v>1360900</v>
      </c>
      <c r="AC17" s="12">
        <v>20.92</v>
      </c>
      <c r="AD17" s="2">
        <f t="shared" si="1"/>
        <v>0.46999999999999886</v>
      </c>
      <c r="AE17" s="167">
        <f t="shared" si="2"/>
        <v>1.4548981571290032E-2</v>
      </c>
    </row>
    <row r="18" spans="1:31" x14ac:dyDescent="0.25">
      <c r="W18" s="162">
        <v>42296</v>
      </c>
      <c r="X18" s="12">
        <v>20.43</v>
      </c>
      <c r="Y18" s="12">
        <v>21.51</v>
      </c>
      <c r="Z18" s="12">
        <v>20.43</v>
      </c>
      <c r="AA18" s="12">
        <v>20.62</v>
      </c>
      <c r="AB18" s="117">
        <v>3217800</v>
      </c>
      <c r="AC18" s="12">
        <v>20.62</v>
      </c>
      <c r="AD18" s="2">
        <f t="shared" si="1"/>
        <v>1.0800000000000018</v>
      </c>
      <c r="AE18" s="167">
        <f t="shared" si="2"/>
        <v>3.894839337877487E-3</v>
      </c>
    </row>
    <row r="19" spans="1:31" x14ac:dyDescent="0.25">
      <c r="W19" s="162">
        <v>42293</v>
      </c>
      <c r="X19" s="12">
        <v>20.89</v>
      </c>
      <c r="Y19" s="12">
        <v>20.97</v>
      </c>
      <c r="Z19" s="12">
        <v>20.37</v>
      </c>
      <c r="AA19" s="12">
        <v>20.54</v>
      </c>
      <c r="AB19" s="117">
        <v>1281400</v>
      </c>
      <c r="AC19" s="12">
        <v>20.54</v>
      </c>
      <c r="AD19" s="2">
        <f t="shared" si="1"/>
        <v>0.59999999999999787</v>
      </c>
      <c r="AE19" s="167">
        <f t="shared" si="2"/>
        <v>-1.2500000000000067E-2</v>
      </c>
    </row>
    <row r="20" spans="1:31" x14ac:dyDescent="0.25">
      <c r="W20" s="162">
        <v>42292</v>
      </c>
      <c r="X20" s="12">
        <v>21.15</v>
      </c>
      <c r="Y20" s="12">
        <v>21.17</v>
      </c>
      <c r="Z20" s="12">
        <v>20.58</v>
      </c>
      <c r="AA20" s="12">
        <v>20.8</v>
      </c>
      <c r="AB20" s="117">
        <v>1043000</v>
      </c>
      <c r="AC20" s="12">
        <v>20.8</v>
      </c>
      <c r="AD20" s="2">
        <f t="shared" si="1"/>
        <v>0.59000000000000341</v>
      </c>
      <c r="AE20" s="167">
        <f t="shared" si="2"/>
        <v>-6.6857688634193169E-3</v>
      </c>
    </row>
    <row r="21" spans="1:31" x14ac:dyDescent="0.25">
      <c r="W21" s="162">
        <v>42291</v>
      </c>
      <c r="X21" s="12">
        <v>21.47</v>
      </c>
      <c r="Y21" s="12">
        <v>21.72</v>
      </c>
      <c r="Z21" s="12">
        <v>20.81</v>
      </c>
      <c r="AA21" s="12">
        <v>20.94</v>
      </c>
      <c r="AB21" s="117">
        <v>943300</v>
      </c>
      <c r="AC21" s="12">
        <v>20.94</v>
      </c>
      <c r="AD21" s="2">
        <f t="shared" si="1"/>
        <v>0.91000000000000014</v>
      </c>
      <c r="AE21" s="167">
        <f t="shared" si="2"/>
        <v>-2.0579981290925975E-2</v>
      </c>
    </row>
    <row r="22" spans="1:31" x14ac:dyDescent="0.25">
      <c r="W22" s="162">
        <v>42290</v>
      </c>
      <c r="X22" s="12">
        <v>21.7</v>
      </c>
      <c r="Y22" s="12">
        <v>22</v>
      </c>
      <c r="Z22" s="12">
        <v>21.3</v>
      </c>
      <c r="AA22" s="12">
        <v>21.38</v>
      </c>
      <c r="AB22" s="117">
        <v>1270200</v>
      </c>
      <c r="AC22" s="12">
        <v>21.38</v>
      </c>
      <c r="AD22" s="2">
        <f t="shared" si="1"/>
        <v>0.69999999999999929</v>
      </c>
      <c r="AE22" s="167">
        <f t="shared" si="2"/>
        <v>-2.0164986251145822E-2</v>
      </c>
    </row>
    <row r="23" spans="1:31" x14ac:dyDescent="0.25">
      <c r="W23" s="162">
        <v>42289</v>
      </c>
      <c r="X23" s="12">
        <v>21.57</v>
      </c>
      <c r="Y23" s="12">
        <v>21.82</v>
      </c>
      <c r="Z23" s="12">
        <v>21.13</v>
      </c>
      <c r="AA23" s="12">
        <v>21.82</v>
      </c>
      <c r="AB23" s="117">
        <v>1728900</v>
      </c>
      <c r="AC23" s="12">
        <v>21.82</v>
      </c>
      <c r="AD23" s="2">
        <f t="shared" si="1"/>
        <v>0.69000000000000128</v>
      </c>
      <c r="AE23" s="167">
        <f t="shared" si="2"/>
        <v>1.535597952536083E-2</v>
      </c>
    </row>
    <row r="24" spans="1:31" x14ac:dyDescent="0.25">
      <c r="W24" s="162">
        <v>42286</v>
      </c>
      <c r="X24" s="12">
        <v>21.13</v>
      </c>
      <c r="Y24" s="12">
        <v>21.58</v>
      </c>
      <c r="Z24" s="12">
        <v>20.67</v>
      </c>
      <c r="AA24" s="12">
        <v>21.49</v>
      </c>
      <c r="AB24" s="117">
        <v>1381700</v>
      </c>
      <c r="AC24" s="12">
        <v>21.49</v>
      </c>
      <c r="AD24" s="2">
        <f t="shared" si="1"/>
        <v>0.90999999999999659</v>
      </c>
      <c r="AE24" s="167">
        <f t="shared" si="2"/>
        <v>1.8483412322274795E-2</v>
      </c>
    </row>
    <row r="25" spans="1:31" x14ac:dyDescent="0.25">
      <c r="W25" s="162">
        <v>42285</v>
      </c>
      <c r="X25" s="12">
        <v>21.28</v>
      </c>
      <c r="Y25" s="12">
        <v>21.41</v>
      </c>
      <c r="Z25" s="12">
        <v>20.73</v>
      </c>
      <c r="AA25" s="12">
        <v>21.1</v>
      </c>
      <c r="AB25" s="117">
        <v>2832400</v>
      </c>
      <c r="AC25" s="12">
        <v>21.1</v>
      </c>
      <c r="AD25" s="2">
        <f t="shared" si="1"/>
        <v>0.67999999999999972</v>
      </c>
      <c r="AE25" s="167">
        <f t="shared" si="2"/>
        <v>-9.3896713615022609E-3</v>
      </c>
    </row>
    <row r="26" spans="1:31" x14ac:dyDescent="0.25">
      <c r="W26" s="162">
        <v>42284</v>
      </c>
      <c r="X26" s="12">
        <v>21.35</v>
      </c>
      <c r="Y26" s="12">
        <v>21.63</v>
      </c>
      <c r="Z26" s="12">
        <v>20.89</v>
      </c>
      <c r="AA26" s="12">
        <v>21.3</v>
      </c>
      <c r="AB26" s="117">
        <v>1874500</v>
      </c>
      <c r="AC26" s="12">
        <v>21.3</v>
      </c>
      <c r="AD26" s="2">
        <f t="shared" si="1"/>
        <v>0.73999999999999844</v>
      </c>
      <c r="AE26" s="167">
        <f t="shared" si="2"/>
        <v>6.1407652338214547E-3</v>
      </c>
    </row>
    <row r="27" spans="1:31" x14ac:dyDescent="0.25">
      <c r="W27" s="162">
        <v>42283</v>
      </c>
      <c r="X27" s="12">
        <v>21.35</v>
      </c>
      <c r="Y27" s="12">
        <v>21.8</v>
      </c>
      <c r="Z27" s="12">
        <v>21.02</v>
      </c>
      <c r="AA27" s="12">
        <v>21.17</v>
      </c>
      <c r="AB27" s="117">
        <v>2303200</v>
      </c>
      <c r="AC27" s="12">
        <v>21.17</v>
      </c>
      <c r="AD27" s="2">
        <f t="shared" si="1"/>
        <v>0.78000000000000114</v>
      </c>
      <c r="AE27" s="167">
        <f t="shared" si="2"/>
        <v>-1.0285179990649818E-2</v>
      </c>
    </row>
    <row r="28" spans="1:31" x14ac:dyDescent="0.25">
      <c r="W28" s="162">
        <v>42282</v>
      </c>
      <c r="X28" s="12">
        <v>20.66</v>
      </c>
      <c r="Y28" s="12">
        <v>21.51</v>
      </c>
      <c r="Z28" s="12">
        <v>20.66</v>
      </c>
      <c r="AA28" s="12">
        <v>21.39</v>
      </c>
      <c r="AB28" s="117">
        <v>3406000</v>
      </c>
      <c r="AC28" s="12">
        <v>21.39</v>
      </c>
      <c r="AD28" s="2">
        <f t="shared" si="1"/>
        <v>0.85000000000000142</v>
      </c>
      <c r="AE28" s="167">
        <f t="shared" si="2"/>
        <v>4.3923865300146581E-2</v>
      </c>
    </row>
    <row r="29" spans="1:31" x14ac:dyDescent="0.25">
      <c r="W29" s="162">
        <v>42279</v>
      </c>
      <c r="X29" s="12">
        <v>19.170000000000002</v>
      </c>
      <c r="Y29" s="12">
        <v>20.52</v>
      </c>
      <c r="Z29" s="12">
        <v>18.920000000000002</v>
      </c>
      <c r="AA29" s="12">
        <v>20.49</v>
      </c>
      <c r="AB29" s="117">
        <v>2301400</v>
      </c>
      <c r="AC29" s="12">
        <v>20.49</v>
      </c>
      <c r="AD29" s="2">
        <f t="shared" si="1"/>
        <v>1.5999999999999979</v>
      </c>
      <c r="AE29" s="167">
        <f t="shared" si="2"/>
        <v>4.9692622950819665E-2</v>
      </c>
    </row>
    <row r="30" spans="1:31" x14ac:dyDescent="0.25">
      <c r="W30" s="162">
        <v>42278</v>
      </c>
      <c r="X30" s="12">
        <v>19.13</v>
      </c>
      <c r="Y30" s="12">
        <v>19.579999999999998</v>
      </c>
      <c r="Z30" s="12">
        <v>18.739999999999998</v>
      </c>
      <c r="AA30" s="12">
        <v>19.52</v>
      </c>
      <c r="AB30" s="117">
        <v>2182800</v>
      </c>
      <c r="AC30" s="12">
        <v>19.52</v>
      </c>
      <c r="AD30" s="2">
        <f t="shared" si="1"/>
        <v>0.83999999999999986</v>
      </c>
      <c r="AE30" s="167">
        <f t="shared" si="2"/>
        <v>2.1454735740449982E-2</v>
      </c>
    </row>
    <row r="31" spans="1:31" x14ac:dyDescent="0.25">
      <c r="W31" s="162">
        <v>42277</v>
      </c>
      <c r="X31" s="12">
        <v>18.989999999999998</v>
      </c>
      <c r="Y31" s="12">
        <v>19.29</v>
      </c>
      <c r="Z31" s="12">
        <v>18.760000000000002</v>
      </c>
      <c r="AA31" s="12">
        <v>19.11</v>
      </c>
      <c r="AB31" s="117">
        <v>1456600</v>
      </c>
      <c r="AC31" s="12">
        <v>19.11</v>
      </c>
      <c r="AD31" s="2">
        <f t="shared" si="1"/>
        <v>0.52999999999999758</v>
      </c>
      <c r="AE31" s="167">
        <f t="shared" si="2"/>
        <v>2.5214592274678038E-2</v>
      </c>
    </row>
    <row r="32" spans="1:31" x14ac:dyDescent="0.25">
      <c r="W32" s="162">
        <v>42276</v>
      </c>
      <c r="X32" s="12">
        <v>18.8</v>
      </c>
      <c r="Y32" s="12">
        <v>19.05</v>
      </c>
      <c r="Z32" s="12">
        <v>18.46</v>
      </c>
      <c r="AA32" s="12">
        <v>18.64</v>
      </c>
      <c r="AB32" s="117">
        <v>1204700</v>
      </c>
      <c r="AC32" s="12">
        <v>18.64</v>
      </c>
      <c r="AD32" s="2">
        <f t="shared" si="1"/>
        <v>0.58999999999999986</v>
      </c>
      <c r="AE32" s="167">
        <f t="shared" si="2"/>
        <v>-5.3361792956242438E-3</v>
      </c>
    </row>
    <row r="33" spans="15:31" x14ac:dyDescent="0.25">
      <c r="W33" s="162">
        <v>42275</v>
      </c>
      <c r="X33" s="12">
        <v>19.28</v>
      </c>
      <c r="Y33" s="12">
        <v>19.28</v>
      </c>
      <c r="Z33" s="12">
        <v>18.64</v>
      </c>
      <c r="AA33" s="12">
        <v>18.739999999999998</v>
      </c>
      <c r="AB33" s="117">
        <v>1406600</v>
      </c>
      <c r="AC33" s="12">
        <v>18.739999999999998</v>
      </c>
      <c r="AD33" s="2">
        <f t="shared" si="1"/>
        <v>0.64000000000000057</v>
      </c>
      <c r="AE33" s="167">
        <f t="shared" si="2"/>
        <v>-3.2024793388429784E-2</v>
      </c>
    </row>
    <row r="34" spans="15:31" x14ac:dyDescent="0.25">
      <c r="W34" s="162">
        <v>42272</v>
      </c>
      <c r="X34" s="12">
        <v>19.8</v>
      </c>
      <c r="Y34" s="12">
        <v>19.8</v>
      </c>
      <c r="Z34" s="12">
        <v>19.21</v>
      </c>
      <c r="AA34" s="12">
        <v>19.36</v>
      </c>
      <c r="AB34" s="117">
        <v>1278800</v>
      </c>
      <c r="AC34" s="12">
        <v>19.36</v>
      </c>
      <c r="AD34" s="2">
        <f t="shared" si="1"/>
        <v>0.58999999999999986</v>
      </c>
      <c r="AE34" s="167">
        <f t="shared" si="2"/>
        <v>-8.1967213114754189E-3</v>
      </c>
    </row>
    <row r="35" spans="15:31" x14ac:dyDescent="0.25">
      <c r="W35" s="162">
        <v>42271</v>
      </c>
      <c r="X35" s="12">
        <v>19.79</v>
      </c>
      <c r="Y35" s="12">
        <v>19.989999999999998</v>
      </c>
      <c r="Z35" s="12">
        <v>19.100000000000001</v>
      </c>
      <c r="AA35" s="12">
        <v>19.52</v>
      </c>
      <c r="AB35" s="117">
        <v>1871400</v>
      </c>
      <c r="AC35" s="12">
        <v>19.52</v>
      </c>
      <c r="AD35" s="2">
        <f t="shared" si="1"/>
        <v>0.88999999999999702</v>
      </c>
      <c r="AE35" s="167">
        <f t="shared" si="2"/>
        <v>5.6671818650180228E-3</v>
      </c>
    </row>
    <row r="36" spans="15:31" x14ac:dyDescent="0.25">
      <c r="W36" s="162">
        <v>42270</v>
      </c>
      <c r="X36" s="12">
        <v>19.79</v>
      </c>
      <c r="Y36" s="12">
        <v>20</v>
      </c>
      <c r="Z36" s="12">
        <v>19.170000000000002</v>
      </c>
      <c r="AA36" s="12">
        <v>19.41</v>
      </c>
      <c r="AB36" s="117">
        <v>1122500</v>
      </c>
      <c r="AC36" s="12">
        <v>19.41</v>
      </c>
      <c r="AD36" s="2">
        <f t="shared" si="1"/>
        <v>0.82999999999999829</v>
      </c>
      <c r="AE36" s="167">
        <f t="shared" si="2"/>
        <v>-1.9201616978271829E-2</v>
      </c>
    </row>
    <row r="37" spans="15:31" x14ac:dyDescent="0.25">
      <c r="W37" s="162">
        <v>42269</v>
      </c>
      <c r="X37" s="12">
        <v>19.84</v>
      </c>
      <c r="Y37" s="12">
        <v>19.98</v>
      </c>
      <c r="Z37" s="12">
        <v>19.27</v>
      </c>
      <c r="AA37" s="12">
        <v>19.79</v>
      </c>
      <c r="AB37" s="117">
        <v>1282800</v>
      </c>
      <c r="AC37" s="12">
        <v>19.79</v>
      </c>
      <c r="AD37" s="2">
        <f t="shared" si="1"/>
        <v>0.71000000000000085</v>
      </c>
      <c r="AE37" s="167">
        <f t="shared" si="2"/>
        <v>-1.9811788013868403E-2</v>
      </c>
    </row>
    <row r="38" spans="15:31" x14ac:dyDescent="0.25">
      <c r="W38" s="162">
        <v>42268</v>
      </c>
      <c r="X38" s="12">
        <v>20.52</v>
      </c>
      <c r="Y38" s="12">
        <v>20.83</v>
      </c>
      <c r="Z38" s="12">
        <v>20.04</v>
      </c>
      <c r="AA38" s="12">
        <v>20.190000000000001</v>
      </c>
      <c r="AB38" s="117">
        <v>954200</v>
      </c>
      <c r="AC38" s="12">
        <v>20.190000000000001</v>
      </c>
      <c r="AD38" s="2">
        <f t="shared" si="1"/>
        <v>0.78999999999999915</v>
      </c>
      <c r="AE38" s="167">
        <f t="shared" si="2"/>
        <v>-9.8087297694947617E-3</v>
      </c>
    </row>
    <row r="39" spans="15:31" x14ac:dyDescent="0.25">
      <c r="W39" s="162">
        <v>42265</v>
      </c>
      <c r="X39" s="12">
        <v>20.37</v>
      </c>
      <c r="Y39" s="12">
        <v>20.69</v>
      </c>
      <c r="Z39" s="12">
        <v>20.170000000000002</v>
      </c>
      <c r="AA39" s="12">
        <v>20.39</v>
      </c>
      <c r="AB39" s="117">
        <v>1829900</v>
      </c>
      <c r="AC39" s="12">
        <v>20.39</v>
      </c>
      <c r="AD39" s="2">
        <f t="shared" si="1"/>
        <v>0.51999999999999957</v>
      </c>
      <c r="AE39" s="167">
        <f t="shared" si="2"/>
        <v>-1.2590799031476863E-2</v>
      </c>
    </row>
    <row r="40" spans="15:31" x14ac:dyDescent="0.25">
      <c r="W40" s="162">
        <v>42264</v>
      </c>
      <c r="X40" s="12">
        <v>20.47</v>
      </c>
      <c r="Y40" s="12">
        <v>20.97</v>
      </c>
      <c r="Z40" s="12">
        <v>20.34</v>
      </c>
      <c r="AA40" s="12">
        <v>20.65</v>
      </c>
      <c r="AB40" s="117">
        <v>1423000</v>
      </c>
      <c r="AC40" s="12">
        <v>20.65</v>
      </c>
      <c r="AD40" s="2">
        <f t="shared" si="1"/>
        <v>0.62999999999999901</v>
      </c>
      <c r="AE40" s="167">
        <f t="shared" si="2"/>
        <v>8.7933561309232466E-3</v>
      </c>
    </row>
    <row r="41" spans="15:31" x14ac:dyDescent="0.25">
      <c r="W41" s="162">
        <v>42263</v>
      </c>
      <c r="X41" s="12">
        <v>20.04</v>
      </c>
      <c r="Y41" s="12">
        <v>20.67</v>
      </c>
      <c r="Z41" s="12">
        <v>19.91</v>
      </c>
      <c r="AA41" s="12">
        <v>20.47</v>
      </c>
      <c r="AB41" s="117">
        <v>2081800</v>
      </c>
      <c r="AC41" s="12">
        <v>20.47</v>
      </c>
      <c r="AD41" s="2">
        <f t="shared" si="1"/>
        <v>0.76000000000000156</v>
      </c>
      <c r="AE41" s="167">
        <f t="shared" si="2"/>
        <v>1.6890213611524985E-2</v>
      </c>
    </row>
    <row r="42" spans="15:31" x14ac:dyDescent="0.25">
      <c r="W42" s="162">
        <v>42262</v>
      </c>
      <c r="X42" s="12">
        <v>19.52</v>
      </c>
      <c r="Y42" s="12">
        <v>20.170000000000002</v>
      </c>
      <c r="Z42" s="12">
        <v>19.5</v>
      </c>
      <c r="AA42" s="12">
        <v>20.13</v>
      </c>
      <c r="AB42" s="117">
        <v>2071300</v>
      </c>
      <c r="AC42" s="12">
        <v>20.13</v>
      </c>
      <c r="AD42" s="2">
        <f t="shared" si="1"/>
        <v>0.67000000000000171</v>
      </c>
      <c r="AE42" s="167">
        <f t="shared" si="2"/>
        <v>3.3898305084745672E-2</v>
      </c>
    </row>
    <row r="43" spans="15:31" x14ac:dyDescent="0.25">
      <c r="O43" s="47"/>
      <c r="W43" s="162">
        <v>42261</v>
      </c>
      <c r="X43" s="12">
        <v>19.46</v>
      </c>
      <c r="Y43" s="12">
        <v>19.62</v>
      </c>
      <c r="Z43" s="12">
        <v>19.2</v>
      </c>
      <c r="AA43" s="12">
        <v>19.47</v>
      </c>
      <c r="AB43" s="117">
        <v>1421200</v>
      </c>
      <c r="AC43" s="12">
        <v>19.47</v>
      </c>
      <c r="AD43" s="2">
        <f t="shared" si="1"/>
        <v>0.42000000000000171</v>
      </c>
      <c r="AE43" s="167">
        <f t="shared" si="2"/>
        <v>1.5432098765431057E-3</v>
      </c>
    </row>
    <row r="44" spans="15:31" ht="20.25" thickBot="1" x14ac:dyDescent="0.35">
      <c r="O44" s="322" t="s">
        <v>81</v>
      </c>
      <c r="P44" s="322"/>
      <c r="T44" s="113" t="s">
        <v>135</v>
      </c>
      <c r="W44" s="162">
        <v>42258</v>
      </c>
      <c r="X44" s="12">
        <v>18.670000000000002</v>
      </c>
      <c r="Y44" s="12">
        <v>19.46</v>
      </c>
      <c r="Z44" s="12">
        <v>18.66</v>
      </c>
      <c r="AA44" s="12">
        <v>19.440000000000001</v>
      </c>
      <c r="AB44" s="117">
        <v>2094800</v>
      </c>
      <c r="AC44" s="12">
        <v>19.440000000000001</v>
      </c>
      <c r="AD44" s="2">
        <f t="shared" si="1"/>
        <v>0.80000000000000071</v>
      </c>
      <c r="AE44" s="167">
        <f t="shared" si="2"/>
        <v>3.6247334754797356E-2</v>
      </c>
    </row>
    <row r="45" spans="15:31" ht="15.75" thickTop="1" x14ac:dyDescent="0.25">
      <c r="O45" s="105">
        <v>1.1000000000000001</v>
      </c>
      <c r="P45" s="105">
        <f>O45*$Q$4</f>
        <v>23.1</v>
      </c>
      <c r="Q45" s="2"/>
      <c r="T45" s="157" t="s">
        <v>119</v>
      </c>
      <c r="U45" s="120">
        <v>20.48</v>
      </c>
      <c r="W45" s="162">
        <v>42257</v>
      </c>
      <c r="X45" s="12">
        <v>18.21</v>
      </c>
      <c r="Y45" s="12">
        <v>18.920000000000002</v>
      </c>
      <c r="Z45" s="12">
        <v>18.21</v>
      </c>
      <c r="AA45" s="12">
        <v>18.760000000000002</v>
      </c>
      <c r="AB45" s="117">
        <v>2719900</v>
      </c>
      <c r="AC45" s="12">
        <v>18.760000000000002</v>
      </c>
      <c r="AD45" s="2">
        <f t="shared" si="1"/>
        <v>0.71000000000000085</v>
      </c>
      <c r="AE45" s="167">
        <f t="shared" si="2"/>
        <v>1.1866235167206085E-2</v>
      </c>
    </row>
    <row r="46" spans="15:31" x14ac:dyDescent="0.25">
      <c r="O46" s="105">
        <v>1.0900000000000001</v>
      </c>
      <c r="P46" s="105">
        <f t="shared" ref="P46:P65" si="3">O46*$Q$4</f>
        <v>22.89</v>
      </c>
      <c r="Q46" s="2"/>
      <c r="T46" s="115" t="s">
        <v>120</v>
      </c>
      <c r="U46" s="110">
        <v>20.420000000000002</v>
      </c>
      <c r="W46" s="162">
        <v>42256</v>
      </c>
      <c r="X46" s="12">
        <v>20.04</v>
      </c>
      <c r="Y46" s="12">
        <v>20.05</v>
      </c>
      <c r="Z46" s="12">
        <v>18.5</v>
      </c>
      <c r="AA46" s="12">
        <v>18.54</v>
      </c>
      <c r="AB46" s="117">
        <v>2118500</v>
      </c>
      <c r="AC46" s="12">
        <v>18.54</v>
      </c>
      <c r="AD46" s="2">
        <f t="shared" si="1"/>
        <v>1.5500000000000007</v>
      </c>
      <c r="AE46" s="167">
        <f t="shared" si="2"/>
        <v>-6.5524193548387122E-2</v>
      </c>
    </row>
    <row r="47" spans="15:31" x14ac:dyDescent="0.25">
      <c r="O47" s="105">
        <v>1.08</v>
      </c>
      <c r="P47" s="105">
        <f t="shared" si="3"/>
        <v>22.68</v>
      </c>
      <c r="Q47" s="2"/>
      <c r="T47" s="115" t="s">
        <v>121</v>
      </c>
      <c r="U47" s="110" t="s">
        <v>309</v>
      </c>
      <c r="W47" s="162">
        <v>42255</v>
      </c>
      <c r="X47" s="12">
        <v>19.64</v>
      </c>
      <c r="Y47" s="12">
        <v>19.91</v>
      </c>
      <c r="Z47" s="12">
        <v>19.5</v>
      </c>
      <c r="AA47" s="12">
        <v>19.84</v>
      </c>
      <c r="AB47" s="117">
        <v>1789100</v>
      </c>
      <c r="AC47" s="12">
        <v>19.84</v>
      </c>
      <c r="AD47" s="2">
        <f t="shared" si="1"/>
        <v>0.41000000000000014</v>
      </c>
      <c r="AE47" s="167">
        <f t="shared" si="2"/>
        <v>2.851218247796794E-2</v>
      </c>
    </row>
    <row r="48" spans="15:31" x14ac:dyDescent="0.25">
      <c r="O48" s="105">
        <v>1.07</v>
      </c>
      <c r="P48" s="105">
        <f t="shared" si="3"/>
        <v>22.470000000000002</v>
      </c>
      <c r="Q48" s="2"/>
      <c r="T48" s="115" t="s">
        <v>122</v>
      </c>
      <c r="U48" s="110" t="s">
        <v>310</v>
      </c>
      <c r="W48" s="162">
        <v>42251</v>
      </c>
      <c r="X48" s="12">
        <v>19.04</v>
      </c>
      <c r="Y48" s="12">
        <v>19.45</v>
      </c>
      <c r="Z48" s="12">
        <v>18.96</v>
      </c>
      <c r="AA48" s="12">
        <v>19.29</v>
      </c>
      <c r="AB48" s="117">
        <v>1811400</v>
      </c>
      <c r="AC48" s="12">
        <v>19.29</v>
      </c>
      <c r="AD48" s="2">
        <f t="shared" si="1"/>
        <v>0.48999999999999844</v>
      </c>
      <c r="AE48" s="167">
        <f t="shared" si="2"/>
        <v>-6.1823802163833985E-3</v>
      </c>
    </row>
    <row r="49" spans="15:31" x14ac:dyDescent="0.25">
      <c r="O49" s="105">
        <v>1.06</v>
      </c>
      <c r="P49" s="105">
        <f t="shared" si="3"/>
        <v>22.26</v>
      </c>
      <c r="Q49" s="2"/>
      <c r="T49" s="115" t="s">
        <v>123</v>
      </c>
      <c r="U49" s="110">
        <v>30.71</v>
      </c>
      <c r="W49" s="162">
        <v>42250</v>
      </c>
      <c r="X49" s="12">
        <v>19.010000000000002</v>
      </c>
      <c r="Y49" s="12">
        <v>19.489999999999998</v>
      </c>
      <c r="Z49" s="12">
        <v>18.93</v>
      </c>
      <c r="AA49" s="12">
        <v>19.41</v>
      </c>
      <c r="AB49" s="117">
        <v>1488000</v>
      </c>
      <c r="AC49" s="12">
        <v>19.41</v>
      </c>
      <c r="AD49" s="2">
        <f t="shared" si="1"/>
        <v>0.55999999999999872</v>
      </c>
      <c r="AE49" s="167">
        <f t="shared" si="2"/>
        <v>2.0504731861198833E-2</v>
      </c>
    </row>
    <row r="50" spans="15:31" x14ac:dyDescent="0.25">
      <c r="O50" s="105">
        <v>1.05</v>
      </c>
      <c r="P50" s="105">
        <f t="shared" si="3"/>
        <v>22.05</v>
      </c>
      <c r="Q50" s="2"/>
      <c r="T50" s="115" t="s">
        <v>124</v>
      </c>
      <c r="U50" s="110">
        <v>1.3347899999999999</v>
      </c>
      <c r="W50" s="162">
        <v>42249</v>
      </c>
      <c r="X50" s="12">
        <v>18.78</v>
      </c>
      <c r="Y50" s="12">
        <v>19.03</v>
      </c>
      <c r="Z50" s="12">
        <v>18.45</v>
      </c>
      <c r="AA50" s="12">
        <v>19.02</v>
      </c>
      <c r="AB50" s="117">
        <v>1093000</v>
      </c>
      <c r="AC50" s="12">
        <v>19.02</v>
      </c>
      <c r="AD50" s="2">
        <f t="shared" si="1"/>
        <v>0.58000000000000185</v>
      </c>
      <c r="AE50" s="167">
        <f t="shared" si="2"/>
        <v>3.0894308943089532E-2</v>
      </c>
    </row>
    <row r="51" spans="15:31" x14ac:dyDescent="0.25">
      <c r="O51" s="105">
        <v>1.04</v>
      </c>
      <c r="P51" s="105">
        <f t="shared" si="3"/>
        <v>21.84</v>
      </c>
      <c r="Q51" s="2"/>
      <c r="T51" s="115" t="s">
        <v>125</v>
      </c>
      <c r="U51" s="110" t="s">
        <v>168</v>
      </c>
      <c r="W51" s="162">
        <v>42248</v>
      </c>
      <c r="X51" s="12">
        <v>18.5</v>
      </c>
      <c r="Y51" s="12">
        <v>18.78</v>
      </c>
      <c r="Z51" s="12">
        <v>18.309999999999999</v>
      </c>
      <c r="AA51" s="12">
        <v>18.45</v>
      </c>
      <c r="AB51" s="117">
        <v>1584900</v>
      </c>
      <c r="AC51" s="12">
        <v>18.45</v>
      </c>
      <c r="AD51" s="2">
        <f t="shared" si="1"/>
        <v>0.47000000000000242</v>
      </c>
      <c r="AE51" s="167">
        <f t="shared" si="2"/>
        <v>-2.6898734177215222E-2</v>
      </c>
    </row>
    <row r="52" spans="15:31" x14ac:dyDescent="0.25">
      <c r="O52" s="105">
        <v>1.03</v>
      </c>
      <c r="P52" s="105">
        <f t="shared" si="3"/>
        <v>21.63</v>
      </c>
      <c r="Q52" s="2"/>
      <c r="T52" s="115"/>
      <c r="U52" s="110"/>
      <c r="W52" s="162">
        <v>42247</v>
      </c>
      <c r="X52" s="12">
        <v>18.760000000000002</v>
      </c>
      <c r="Y52" s="12">
        <v>19.309999999999999</v>
      </c>
      <c r="Z52" s="12">
        <v>18.59</v>
      </c>
      <c r="AA52" s="12">
        <v>18.96</v>
      </c>
      <c r="AB52" s="117">
        <v>1232700</v>
      </c>
      <c r="AC52" s="12">
        <v>18.96</v>
      </c>
      <c r="AD52" s="2">
        <f t="shared" si="1"/>
        <v>0.71999999999999886</v>
      </c>
      <c r="AE52" s="167">
        <f t="shared" si="2"/>
        <v>4.237288135593209E-3</v>
      </c>
    </row>
    <row r="53" spans="15:31" x14ac:dyDescent="0.25">
      <c r="O53" s="105">
        <v>1.02</v>
      </c>
      <c r="P53" s="105">
        <f t="shared" si="3"/>
        <v>21.42</v>
      </c>
      <c r="Q53" s="2"/>
      <c r="T53" s="115" t="s">
        <v>126</v>
      </c>
      <c r="U53" s="110" t="s">
        <v>311</v>
      </c>
      <c r="W53" s="162">
        <v>42244</v>
      </c>
      <c r="X53" s="12">
        <v>18.420000000000002</v>
      </c>
      <c r="Y53" s="12">
        <v>19.13</v>
      </c>
      <c r="Z53" s="12">
        <v>18.37</v>
      </c>
      <c r="AA53" s="12">
        <v>18.88</v>
      </c>
      <c r="AB53" s="117">
        <v>1443700</v>
      </c>
      <c r="AC53" s="12">
        <v>18.88</v>
      </c>
      <c r="AD53" s="2">
        <f t="shared" si="1"/>
        <v>0.75999999999999801</v>
      </c>
      <c r="AE53" s="167">
        <f t="shared" si="2"/>
        <v>2.4972855591747889E-2</v>
      </c>
    </row>
    <row r="54" spans="15:31" x14ac:dyDescent="0.25">
      <c r="O54" s="105">
        <v>1.01</v>
      </c>
      <c r="P54" s="105">
        <f t="shared" si="3"/>
        <v>21.21</v>
      </c>
      <c r="Q54" s="2"/>
      <c r="T54" s="115" t="s">
        <v>127</v>
      </c>
      <c r="U54" s="110" t="s">
        <v>204</v>
      </c>
      <c r="W54" s="162">
        <v>42243</v>
      </c>
      <c r="X54" s="12">
        <v>17.93</v>
      </c>
      <c r="Y54" s="12">
        <v>18.61</v>
      </c>
      <c r="Z54" s="12">
        <v>17.88</v>
      </c>
      <c r="AA54" s="12">
        <v>18.420000000000002</v>
      </c>
      <c r="AB54" s="117">
        <v>1506200</v>
      </c>
      <c r="AC54" s="12">
        <v>18.420000000000002</v>
      </c>
      <c r="AD54" s="2">
        <f t="shared" si="1"/>
        <v>0.73000000000000043</v>
      </c>
      <c r="AE54" s="167">
        <f t="shared" si="2"/>
        <v>3.8331454340473803E-2</v>
      </c>
    </row>
    <row r="55" spans="15:31" x14ac:dyDescent="0.25">
      <c r="O55" s="105">
        <v>1</v>
      </c>
      <c r="P55" s="105">
        <f t="shared" si="3"/>
        <v>21</v>
      </c>
      <c r="Q55" s="2"/>
      <c r="T55" s="115" t="s">
        <v>128</v>
      </c>
      <c r="U55" s="112">
        <v>1894070</v>
      </c>
      <c r="W55" s="162">
        <v>42242</v>
      </c>
      <c r="X55" s="12">
        <v>17.489999999999998</v>
      </c>
      <c r="Y55" s="12">
        <v>17.87</v>
      </c>
      <c r="Z55" s="12">
        <v>17.07</v>
      </c>
      <c r="AA55" s="12">
        <v>17.739999999999998</v>
      </c>
      <c r="AB55" s="117">
        <v>2174200</v>
      </c>
      <c r="AC55" s="12">
        <v>17.739999999999998</v>
      </c>
      <c r="AD55" s="2">
        <f t="shared" si="1"/>
        <v>0.80000000000000071</v>
      </c>
      <c r="AE55" s="167">
        <f t="shared" si="2"/>
        <v>4.1079812206572752E-2</v>
      </c>
    </row>
    <row r="56" spans="15:31" x14ac:dyDescent="0.25">
      <c r="O56" s="105">
        <v>0.99</v>
      </c>
      <c r="P56" s="105">
        <f t="shared" si="3"/>
        <v>20.79</v>
      </c>
      <c r="Q56" s="2"/>
      <c r="T56" s="115" t="s">
        <v>132</v>
      </c>
      <c r="U56" s="112">
        <v>2330750</v>
      </c>
      <c r="W56" s="162">
        <v>42241</v>
      </c>
      <c r="X56" s="12">
        <v>17.82</v>
      </c>
      <c r="Y56" s="12">
        <v>17.86</v>
      </c>
      <c r="Z56" s="12">
        <v>17.010000000000002</v>
      </c>
      <c r="AA56" s="12">
        <v>17.04</v>
      </c>
      <c r="AB56" s="117">
        <v>2507900</v>
      </c>
      <c r="AC56" s="12">
        <v>17.04</v>
      </c>
      <c r="AD56" s="2">
        <f t="shared" si="1"/>
        <v>0.84999999999999787</v>
      </c>
      <c r="AE56" s="167">
        <f t="shared" si="2"/>
        <v>-9.8779779198141515E-3</v>
      </c>
    </row>
    <row r="57" spans="15:31" x14ac:dyDescent="0.25">
      <c r="O57" s="105">
        <v>0.98</v>
      </c>
      <c r="P57" s="105">
        <f t="shared" si="3"/>
        <v>20.58</v>
      </c>
      <c r="Q57" s="2"/>
      <c r="T57" s="115" t="s">
        <v>129</v>
      </c>
      <c r="U57" s="110" t="s">
        <v>312</v>
      </c>
      <c r="W57" s="162">
        <v>42240</v>
      </c>
      <c r="X57" s="12">
        <v>17.47</v>
      </c>
      <c r="Y57" s="12">
        <v>18.149999999999999</v>
      </c>
      <c r="Z57" s="12">
        <v>16.760000000000002</v>
      </c>
      <c r="AA57" s="12">
        <v>17.21</v>
      </c>
      <c r="AB57" s="117">
        <v>3671300</v>
      </c>
      <c r="AC57" s="12">
        <v>17.21</v>
      </c>
      <c r="AD57" s="2">
        <f t="shared" si="1"/>
        <v>1.389999999999997</v>
      </c>
      <c r="AE57" s="167">
        <f t="shared" si="2"/>
        <v>-6.7713976164680334E-2</v>
      </c>
    </row>
    <row r="58" spans="15:31" x14ac:dyDescent="0.25">
      <c r="O58" s="105">
        <v>0.97</v>
      </c>
      <c r="P58" s="105">
        <f t="shared" si="3"/>
        <v>20.37</v>
      </c>
      <c r="T58" s="115" t="s">
        <v>133</v>
      </c>
      <c r="U58" s="110">
        <v>32.659999999999997</v>
      </c>
      <c r="W58" s="162">
        <v>42237</v>
      </c>
      <c r="X58" s="12">
        <v>18.75</v>
      </c>
      <c r="Y58" s="12">
        <v>19.04</v>
      </c>
      <c r="Z58" s="12">
        <v>18.29</v>
      </c>
      <c r="AA58" s="12">
        <v>18.46</v>
      </c>
      <c r="AB58" s="117">
        <v>2563200</v>
      </c>
      <c r="AC58" s="12">
        <v>18.46</v>
      </c>
      <c r="AD58" s="2">
        <f t="shared" si="1"/>
        <v>0.75</v>
      </c>
      <c r="AE58" s="167">
        <f t="shared" si="2"/>
        <v>-2.5343189017951406E-2</v>
      </c>
    </row>
    <row r="59" spans="15:31" x14ac:dyDescent="0.25">
      <c r="O59" s="105">
        <v>0.96</v>
      </c>
      <c r="P59" s="105">
        <f t="shared" si="3"/>
        <v>20.16</v>
      </c>
      <c r="T59" s="115" t="s">
        <v>134</v>
      </c>
      <c r="U59" s="110">
        <v>0.64</v>
      </c>
      <c r="W59" s="162">
        <v>42236</v>
      </c>
      <c r="X59" s="12">
        <v>19.559999999999999</v>
      </c>
      <c r="Y59" s="12">
        <v>19.66</v>
      </c>
      <c r="Z59" s="12">
        <v>18.93</v>
      </c>
      <c r="AA59" s="12">
        <v>18.940000000000001</v>
      </c>
      <c r="AB59" s="117">
        <v>2627200</v>
      </c>
      <c r="AC59" s="12">
        <v>18.940000000000001</v>
      </c>
      <c r="AD59" s="2">
        <f t="shared" si="1"/>
        <v>0.73000000000000043</v>
      </c>
      <c r="AE59" s="167">
        <f t="shared" si="2"/>
        <v>-4.1012658227848053E-2</v>
      </c>
    </row>
    <row r="60" spans="15:31" x14ac:dyDescent="0.25">
      <c r="O60" s="105">
        <v>0.95</v>
      </c>
      <c r="P60" s="105">
        <f t="shared" si="3"/>
        <v>19.95</v>
      </c>
      <c r="T60" s="115" t="s">
        <v>130</v>
      </c>
      <c r="U60" s="110" t="s">
        <v>148</v>
      </c>
      <c r="W60" s="162">
        <v>42235</v>
      </c>
      <c r="X60" s="12">
        <v>20.22</v>
      </c>
      <c r="Y60" s="12">
        <v>20.260000000000002</v>
      </c>
      <c r="Z60" s="12">
        <v>19.420000000000002</v>
      </c>
      <c r="AA60" s="12">
        <v>19.75</v>
      </c>
      <c r="AB60" s="117">
        <v>2511500</v>
      </c>
      <c r="AC60" s="12">
        <v>19.75</v>
      </c>
      <c r="AD60" s="2">
        <f t="shared" si="1"/>
        <v>0.83999999999999986</v>
      </c>
      <c r="AE60" s="167">
        <f t="shared" si="2"/>
        <v>-3.2337089661930385E-2</v>
      </c>
    </row>
    <row r="61" spans="15:31" x14ac:dyDescent="0.25">
      <c r="O61" s="105">
        <v>0.94</v>
      </c>
      <c r="P61" s="105">
        <f t="shared" si="3"/>
        <v>19.739999999999998</v>
      </c>
      <c r="W61" s="162">
        <v>42234</v>
      </c>
      <c r="X61" s="12">
        <v>20.71</v>
      </c>
      <c r="Y61" s="12">
        <v>20.98</v>
      </c>
      <c r="Z61" s="12">
        <v>20.34</v>
      </c>
      <c r="AA61" s="12">
        <v>20.41</v>
      </c>
      <c r="AB61" s="117">
        <v>921300</v>
      </c>
      <c r="AC61" s="12">
        <v>20.41</v>
      </c>
      <c r="AD61" s="2">
        <f t="shared" si="1"/>
        <v>0.64000000000000057</v>
      </c>
      <c r="AE61" s="167">
        <f t="shared" si="2"/>
        <v>-1.9221528111484809E-2</v>
      </c>
    </row>
    <row r="62" spans="15:31" x14ac:dyDescent="0.25">
      <c r="O62" s="105">
        <v>0.93</v>
      </c>
      <c r="P62" s="105">
        <f t="shared" si="3"/>
        <v>19.53</v>
      </c>
      <c r="W62" s="162">
        <v>42233</v>
      </c>
      <c r="X62" s="12">
        <v>20.64</v>
      </c>
      <c r="Y62" s="12">
        <v>20.82</v>
      </c>
      <c r="Z62" s="12">
        <v>20.2</v>
      </c>
      <c r="AA62" s="12">
        <v>20.81</v>
      </c>
      <c r="AB62" s="117">
        <v>1080700</v>
      </c>
      <c r="AC62" s="12">
        <v>20.81</v>
      </c>
      <c r="AD62" s="2">
        <f t="shared" si="1"/>
        <v>0.62000000000000099</v>
      </c>
      <c r="AE62" s="167">
        <f t="shared" si="2"/>
        <v>1.9098922624877446E-2</v>
      </c>
    </row>
    <row r="63" spans="15:31" x14ac:dyDescent="0.25">
      <c r="O63" s="105">
        <v>0.92</v>
      </c>
      <c r="P63" s="105">
        <f t="shared" si="3"/>
        <v>19.32</v>
      </c>
      <c r="W63" s="162">
        <v>42230</v>
      </c>
      <c r="X63" s="12">
        <v>20.399999999999999</v>
      </c>
      <c r="Y63" s="12">
        <v>20.49</v>
      </c>
      <c r="Z63" s="12">
        <v>20.149999999999999</v>
      </c>
      <c r="AA63" s="12">
        <v>20.420000000000002</v>
      </c>
      <c r="AB63" s="117">
        <v>1193600</v>
      </c>
      <c r="AC63" s="12">
        <v>20.420000000000002</v>
      </c>
      <c r="AD63" s="2">
        <f t="shared" si="1"/>
        <v>0.33999999999999986</v>
      </c>
      <c r="AE63" s="167">
        <f t="shared" si="2"/>
        <v>2.4545900834560541E-3</v>
      </c>
    </row>
    <row r="64" spans="15:31" x14ac:dyDescent="0.25">
      <c r="O64" s="105">
        <v>0.91</v>
      </c>
      <c r="P64" s="105">
        <f t="shared" si="3"/>
        <v>19.11</v>
      </c>
      <c r="W64" s="162">
        <v>42229</v>
      </c>
      <c r="X64" s="12">
        <v>20.66</v>
      </c>
      <c r="Y64" s="12">
        <v>20.72</v>
      </c>
      <c r="Z64" s="12">
        <v>20.350000000000001</v>
      </c>
      <c r="AA64" s="12">
        <v>20.37</v>
      </c>
      <c r="AB64" s="117">
        <v>1395900</v>
      </c>
      <c r="AC64" s="12">
        <v>20.37</v>
      </c>
      <c r="AD64" s="2">
        <f t="shared" si="1"/>
        <v>0.36999999999999744</v>
      </c>
      <c r="AE64" s="167">
        <f t="shared" si="2"/>
        <v>-1.5942028985507117E-2</v>
      </c>
    </row>
    <row r="65" spans="15:31" x14ac:dyDescent="0.25">
      <c r="O65" s="105">
        <v>0.9</v>
      </c>
      <c r="P65" s="105">
        <f t="shared" si="3"/>
        <v>18.900000000000002</v>
      </c>
      <c r="W65" s="162">
        <v>42228</v>
      </c>
      <c r="X65" s="12">
        <v>20.82</v>
      </c>
      <c r="Y65" s="12">
        <v>20.93</v>
      </c>
      <c r="Z65" s="12">
        <v>19.93</v>
      </c>
      <c r="AA65" s="12">
        <v>20.7</v>
      </c>
      <c r="AB65" s="117">
        <v>1863000</v>
      </c>
      <c r="AC65" s="12">
        <v>20.7</v>
      </c>
      <c r="AD65" s="2">
        <f t="shared" si="1"/>
        <v>1</v>
      </c>
      <c r="AE65" s="167">
        <f t="shared" si="2"/>
        <v>-2.2201228153046926E-2</v>
      </c>
    </row>
    <row r="66" spans="15:31" x14ac:dyDescent="0.25">
      <c r="O66" s="47"/>
      <c r="W66" s="162">
        <v>42227</v>
      </c>
      <c r="X66" s="12">
        <v>21.05</v>
      </c>
      <c r="Y66" s="12">
        <v>21.6</v>
      </c>
      <c r="Z66" s="12">
        <v>20.79</v>
      </c>
      <c r="AA66" s="12">
        <v>21.17</v>
      </c>
      <c r="AB66" s="117">
        <v>2574800</v>
      </c>
      <c r="AC66" s="12">
        <v>21.17</v>
      </c>
      <c r="AD66" s="2">
        <f t="shared" si="1"/>
        <v>0.81000000000000227</v>
      </c>
      <c r="AE66" s="167">
        <f t="shared" si="2"/>
        <v>5.2231718898387847E-3</v>
      </c>
    </row>
    <row r="67" spans="15:31" x14ac:dyDescent="0.25">
      <c r="W67" s="162">
        <v>42226</v>
      </c>
      <c r="X67" s="12">
        <v>20.7</v>
      </c>
      <c r="Y67" s="12">
        <v>21.09</v>
      </c>
      <c r="Z67" s="12">
        <v>20.39</v>
      </c>
      <c r="AA67" s="12">
        <v>21.06</v>
      </c>
      <c r="AB67" s="117">
        <v>2766000</v>
      </c>
      <c r="AC67" s="12">
        <v>21.06</v>
      </c>
      <c r="AD67" s="2">
        <f t="shared" ref="AD67:AD68" si="4">Y67-Z67</f>
        <v>0.69999999999999929</v>
      </c>
      <c r="AE67" s="167" t="e">
        <f t="shared" ref="AE67:AE68" si="5">AC67/AC68-1</f>
        <v>#DIV/0!</v>
      </c>
    </row>
    <row r="68" spans="15:31" x14ac:dyDescent="0.25">
      <c r="W68" s="12" t="s">
        <v>144</v>
      </c>
      <c r="X68" s="12"/>
      <c r="Y68" s="12"/>
      <c r="Z68" s="12"/>
      <c r="AA68" s="12"/>
      <c r="AB68" s="12"/>
      <c r="AC68" s="12"/>
      <c r="AD68" s="2">
        <f t="shared" si="4"/>
        <v>0</v>
      </c>
      <c r="AE68" s="167" t="e">
        <f t="shared" si="5"/>
        <v>#DIV/0!</v>
      </c>
    </row>
  </sheetData>
  <mergeCells count="1">
    <mergeCell ref="O44:P44"/>
  </mergeCells>
  <conditionalFormatting sqref="Q7">
    <cfRule type="expression" dxfId="63" priority="6">
      <formula>Q7&gt;0</formula>
    </cfRule>
    <cfRule type="expression" dxfId="62" priority="7">
      <formula>Q7&lt;0</formula>
    </cfRule>
  </conditionalFormatting>
  <conditionalFormatting sqref="O45:O65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{AFC2F75C-5180-4BA3-8468-3853A15827E0}</x14:id>
        </ext>
      </extLst>
    </cfRule>
  </conditionalFormatting>
  <conditionalFormatting sqref="AE1:AE68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FC2F75C-5180-4BA3-8468-3853A15827E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20" max="20" width="24" customWidth="1"/>
    <col min="21" max="21" width="34.85546875" customWidth="1"/>
    <col min="22" max="22" width="21.28515625" customWidth="1"/>
    <col min="23" max="23" width="12.42578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110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111</v>
      </c>
      <c r="K1" s="24" t="s">
        <v>61</v>
      </c>
      <c r="L1" s="13" t="s">
        <v>80</v>
      </c>
      <c r="M1" s="13" t="s">
        <v>38</v>
      </c>
      <c r="T1" s="13" t="s">
        <v>71</v>
      </c>
      <c r="W1" s="115" t="s">
        <v>136</v>
      </c>
      <c r="X1" s="115" t="s">
        <v>137</v>
      </c>
      <c r="Y1" s="115" t="s">
        <v>138</v>
      </c>
      <c r="Z1" s="115" t="s">
        <v>139</v>
      </c>
      <c r="AA1" s="115" t="s">
        <v>140</v>
      </c>
      <c r="AB1" s="115" t="s">
        <v>141</v>
      </c>
      <c r="AC1" s="115" t="s">
        <v>142</v>
      </c>
      <c r="AD1" s="13" t="s">
        <v>165</v>
      </c>
      <c r="AE1" s="13" t="s">
        <v>167</v>
      </c>
    </row>
    <row r="2" spans="1:31" x14ac:dyDescent="0.25">
      <c r="A2" s="6" t="s">
        <v>24</v>
      </c>
      <c r="B2" s="1">
        <v>42156</v>
      </c>
      <c r="C2" s="7">
        <v>5</v>
      </c>
      <c r="D2" s="57">
        <v>48.55</v>
      </c>
      <c r="E2" s="57">
        <v>0</v>
      </c>
      <c r="F2" s="57">
        <f>C2*D2</f>
        <v>242.75</v>
      </c>
      <c r="G2" s="1">
        <v>42186</v>
      </c>
      <c r="H2" s="7">
        <v>100</v>
      </c>
      <c r="I2" s="57">
        <v>44.99</v>
      </c>
      <c r="J2" s="57">
        <v>0.08</v>
      </c>
      <c r="K2" s="57">
        <f>H2*I2-J2</f>
        <v>4498.92</v>
      </c>
      <c r="L2" t="s">
        <v>84</v>
      </c>
      <c r="O2" t="s">
        <v>57</v>
      </c>
      <c r="Q2">
        <f>C16-H16</f>
        <v>150</v>
      </c>
      <c r="T2" t="s">
        <v>87</v>
      </c>
      <c r="U2" t="s">
        <v>88</v>
      </c>
      <c r="W2" s="162">
        <v>42318</v>
      </c>
      <c r="X2" s="12">
        <v>42.39</v>
      </c>
      <c r="Y2" s="12">
        <v>43.17</v>
      </c>
      <c r="Z2" s="12">
        <v>42.05</v>
      </c>
      <c r="AA2" s="12">
        <v>43.1</v>
      </c>
      <c r="AB2" s="117">
        <v>2297000</v>
      </c>
      <c r="AC2" s="12">
        <v>43.1</v>
      </c>
      <c r="AD2" s="2">
        <f>Y2-Z2</f>
        <v>1.1200000000000045</v>
      </c>
      <c r="AE2" s="167">
        <f>AC2/AC3-1</f>
        <v>6.0690943043884005E-3</v>
      </c>
    </row>
    <row r="3" spans="1:31" x14ac:dyDescent="0.25">
      <c r="A3" s="26" t="s">
        <v>74</v>
      </c>
      <c r="B3" s="1">
        <v>42156</v>
      </c>
      <c r="C3" s="7">
        <v>5</v>
      </c>
      <c r="D3" s="57">
        <v>47.01</v>
      </c>
      <c r="E3" s="57">
        <v>0</v>
      </c>
      <c r="F3" s="57">
        <f t="shared" ref="F3:F12" si="0">C3*D3</f>
        <v>235.04999999999998</v>
      </c>
      <c r="G3" s="1">
        <v>42227</v>
      </c>
      <c r="H3" s="7">
        <v>100</v>
      </c>
      <c r="I3" s="57">
        <v>43</v>
      </c>
      <c r="J3" s="57">
        <v>0.08</v>
      </c>
      <c r="K3" s="57">
        <f>H3*I3-J3</f>
        <v>4299.92</v>
      </c>
      <c r="O3" t="s">
        <v>58</v>
      </c>
      <c r="Q3" s="2">
        <f>(F16-K16)/Q2</f>
        <v>41.035666666666678</v>
      </c>
      <c r="T3" s="1">
        <v>42312</v>
      </c>
      <c r="U3" t="s">
        <v>237</v>
      </c>
      <c r="W3" s="162">
        <v>42317</v>
      </c>
      <c r="X3" s="12">
        <v>43.53</v>
      </c>
      <c r="Y3" s="12">
        <v>44.19</v>
      </c>
      <c r="Z3" s="12">
        <v>42.38</v>
      </c>
      <c r="AA3" s="12">
        <v>42.84</v>
      </c>
      <c r="AB3" s="117">
        <v>3574300</v>
      </c>
      <c r="AC3" s="12">
        <v>42.84</v>
      </c>
      <c r="AD3" s="2">
        <f t="shared" ref="AD3:AD66" si="1">Y3-Z3</f>
        <v>1.8099999999999952</v>
      </c>
      <c r="AE3" s="167">
        <f t="shared" ref="AE3:AE66" si="2">AC3/AC4-1</f>
        <v>-1.4719411223550916E-2</v>
      </c>
    </row>
    <row r="4" spans="1:31" x14ac:dyDescent="0.25">
      <c r="B4" s="1">
        <v>42156</v>
      </c>
      <c r="C4" s="7">
        <v>10</v>
      </c>
      <c r="D4" s="57">
        <v>46.5</v>
      </c>
      <c r="E4" s="57">
        <v>0</v>
      </c>
      <c r="F4" s="57">
        <f t="shared" si="0"/>
        <v>465</v>
      </c>
      <c r="G4" s="1">
        <v>42312</v>
      </c>
      <c r="H4" s="104">
        <v>40</v>
      </c>
      <c r="I4" s="57">
        <v>42.5</v>
      </c>
      <c r="J4" s="57">
        <v>0.03</v>
      </c>
      <c r="K4" s="57">
        <f>H4*I4-J4</f>
        <v>1699.97</v>
      </c>
      <c r="O4" t="s">
        <v>66</v>
      </c>
      <c r="Q4" s="70">
        <v>43.1</v>
      </c>
      <c r="W4" s="162">
        <v>42314</v>
      </c>
      <c r="X4" s="12">
        <v>43.13</v>
      </c>
      <c r="Y4" s="12">
        <v>43.93</v>
      </c>
      <c r="Z4" s="12">
        <v>42.97</v>
      </c>
      <c r="AA4" s="12">
        <v>43.48</v>
      </c>
      <c r="AB4" s="117">
        <v>3772400</v>
      </c>
      <c r="AC4" s="12">
        <v>43.48</v>
      </c>
      <c r="AD4" s="2">
        <f t="shared" si="1"/>
        <v>0.96000000000000085</v>
      </c>
      <c r="AE4" s="167">
        <f t="shared" si="2"/>
        <v>-2.2993791676262365E-4</v>
      </c>
    </row>
    <row r="5" spans="1:31" x14ac:dyDescent="0.25">
      <c r="B5" s="1">
        <v>42156</v>
      </c>
      <c r="C5" s="4">
        <v>50</v>
      </c>
      <c r="D5" s="3">
        <v>45.95</v>
      </c>
      <c r="E5" s="3">
        <v>0</v>
      </c>
      <c r="F5" s="3">
        <f t="shared" si="0"/>
        <v>2297.5</v>
      </c>
      <c r="G5" s="1">
        <v>42318</v>
      </c>
      <c r="H5" s="104">
        <v>14</v>
      </c>
      <c r="I5" s="57">
        <v>43.5</v>
      </c>
      <c r="J5" s="57">
        <v>0.01</v>
      </c>
      <c r="K5" s="57">
        <f t="shared" ref="K5:K7" si="3">H5*I5-J5</f>
        <v>608.99</v>
      </c>
      <c r="O5" t="s">
        <v>67</v>
      </c>
      <c r="Q5" s="3">
        <f>Q4*Q2</f>
        <v>6465</v>
      </c>
      <c r="W5" s="162">
        <v>42313</v>
      </c>
      <c r="X5" s="12">
        <v>43.11</v>
      </c>
      <c r="Y5" s="12">
        <v>43.93</v>
      </c>
      <c r="Z5" s="12">
        <v>42.9</v>
      </c>
      <c r="AA5" s="12">
        <v>43.49</v>
      </c>
      <c r="AB5" s="117">
        <v>5228400</v>
      </c>
      <c r="AC5" s="12">
        <v>43.49</v>
      </c>
      <c r="AD5" s="2">
        <f t="shared" si="1"/>
        <v>1.0300000000000011</v>
      </c>
      <c r="AE5" s="167">
        <f t="shared" si="2"/>
        <v>2.161146347192866E-2</v>
      </c>
    </row>
    <row r="6" spans="1:31" x14ac:dyDescent="0.25">
      <c r="B6" s="1">
        <v>42156</v>
      </c>
      <c r="C6" s="7">
        <v>30</v>
      </c>
      <c r="D6" s="57">
        <v>45.95</v>
      </c>
      <c r="E6" s="57">
        <v>0</v>
      </c>
      <c r="F6" s="57">
        <f t="shared" si="0"/>
        <v>1378.5</v>
      </c>
      <c r="G6" s="1">
        <v>42318</v>
      </c>
      <c r="H6" s="104">
        <v>26</v>
      </c>
      <c r="I6" s="57">
        <v>43.78</v>
      </c>
      <c r="J6" s="57">
        <v>0.02</v>
      </c>
      <c r="K6" s="57">
        <f t="shared" si="3"/>
        <v>1138.26</v>
      </c>
      <c r="O6" t="s">
        <v>64</v>
      </c>
      <c r="Q6" s="2">
        <f>Q3*Q2</f>
        <v>6155.3500000000022</v>
      </c>
      <c r="W6" s="162">
        <v>42312</v>
      </c>
      <c r="X6" s="12">
        <v>39.99</v>
      </c>
      <c r="Y6" s="12">
        <v>44.8</v>
      </c>
      <c r="Z6" s="12">
        <v>39.549999999999997</v>
      </c>
      <c r="AA6" s="12">
        <v>42.57</v>
      </c>
      <c r="AB6" s="117">
        <v>20652400</v>
      </c>
      <c r="AC6" s="12">
        <v>42.57</v>
      </c>
      <c r="AD6" s="2">
        <f t="shared" si="1"/>
        <v>5.25</v>
      </c>
      <c r="AE6" s="167">
        <f t="shared" si="2"/>
        <v>8.2655137334689766E-2</v>
      </c>
    </row>
    <row r="7" spans="1:31" ht="15.75" x14ac:dyDescent="0.25">
      <c r="B7" s="1">
        <v>42186</v>
      </c>
      <c r="C7" s="7">
        <v>100</v>
      </c>
      <c r="D7" s="57">
        <v>44.9</v>
      </c>
      <c r="E7" s="57">
        <v>0</v>
      </c>
      <c r="F7" s="57">
        <f t="shared" si="0"/>
        <v>4490</v>
      </c>
      <c r="G7" s="1">
        <v>42320</v>
      </c>
      <c r="H7" s="104">
        <v>10</v>
      </c>
      <c r="I7" s="57">
        <v>43.9</v>
      </c>
      <c r="J7" s="57">
        <v>0.01</v>
      </c>
      <c r="K7" s="57">
        <f t="shared" si="3"/>
        <v>438.99</v>
      </c>
      <c r="O7" t="s">
        <v>65</v>
      </c>
      <c r="Q7" s="2">
        <f>Q5-Q6</f>
        <v>309.64999999999782</v>
      </c>
      <c r="R7" s="251"/>
      <c r="W7" s="162">
        <v>42311</v>
      </c>
      <c r="X7" s="12">
        <v>38.89</v>
      </c>
      <c r="Y7" s="12">
        <v>39.69</v>
      </c>
      <c r="Z7" s="12">
        <v>38.53</v>
      </c>
      <c r="AA7" s="12">
        <v>39.32</v>
      </c>
      <c r="AB7" s="117">
        <v>5695500</v>
      </c>
      <c r="AC7" s="12">
        <v>39.32</v>
      </c>
      <c r="AD7" s="2">
        <f t="shared" si="1"/>
        <v>1.1599999999999966</v>
      </c>
      <c r="AE7" s="167">
        <f t="shared" si="2"/>
        <v>9.2402464065708401E-3</v>
      </c>
    </row>
    <row r="8" spans="1:31" x14ac:dyDescent="0.25">
      <c r="B8" s="1">
        <v>42206</v>
      </c>
      <c r="C8" s="7">
        <v>20</v>
      </c>
      <c r="D8" s="57">
        <v>41.2</v>
      </c>
      <c r="E8" s="57">
        <v>0</v>
      </c>
      <c r="F8" s="57">
        <f t="shared" si="0"/>
        <v>824</v>
      </c>
      <c r="H8" s="93"/>
      <c r="W8" s="162">
        <v>42310</v>
      </c>
      <c r="X8" s="12">
        <v>38.92</v>
      </c>
      <c r="Y8" s="12">
        <v>39.090000000000003</v>
      </c>
      <c r="Z8" s="12">
        <v>37.9</v>
      </c>
      <c r="AA8" s="12">
        <v>38.96</v>
      </c>
      <c r="AB8" s="117">
        <v>4349200</v>
      </c>
      <c r="AC8" s="12">
        <v>38.96</v>
      </c>
      <c r="AD8" s="2">
        <f t="shared" si="1"/>
        <v>1.1900000000000048</v>
      </c>
      <c r="AE8" s="167">
        <f t="shared" si="2"/>
        <v>8.2815734989647449E-3</v>
      </c>
    </row>
    <row r="9" spans="1:31" x14ac:dyDescent="0.25">
      <c r="B9" s="1">
        <v>42207</v>
      </c>
      <c r="C9" s="4">
        <v>20</v>
      </c>
      <c r="D9" s="3">
        <v>40.68</v>
      </c>
      <c r="E9" s="3">
        <v>0</v>
      </c>
      <c r="F9" s="3">
        <f t="shared" si="0"/>
        <v>813.6</v>
      </c>
      <c r="H9" s="93"/>
      <c r="W9" s="162">
        <v>42307</v>
      </c>
      <c r="X9" s="12">
        <v>38.979999999999997</v>
      </c>
      <c r="Y9" s="12">
        <v>39</v>
      </c>
      <c r="Z9" s="12">
        <v>38.020000000000003</v>
      </c>
      <c r="AA9" s="12">
        <v>38.64</v>
      </c>
      <c r="AB9" s="117">
        <v>4768300</v>
      </c>
      <c r="AC9" s="12">
        <v>38.64</v>
      </c>
      <c r="AD9" s="2">
        <f t="shared" si="1"/>
        <v>0.97999999999999687</v>
      </c>
      <c r="AE9" s="167">
        <f t="shared" si="2"/>
        <v>-1.2923235978288261E-3</v>
      </c>
    </row>
    <row r="10" spans="1:31" x14ac:dyDescent="0.25">
      <c r="B10" s="1">
        <v>42292</v>
      </c>
      <c r="C10" s="7">
        <v>40</v>
      </c>
      <c r="D10" s="57">
        <v>41.65</v>
      </c>
      <c r="E10" s="57">
        <v>0</v>
      </c>
      <c r="F10" s="57">
        <f t="shared" si="0"/>
        <v>1666</v>
      </c>
      <c r="H10" s="93"/>
      <c r="W10" s="162">
        <v>42306</v>
      </c>
      <c r="X10" s="12">
        <v>38.76</v>
      </c>
      <c r="Y10" s="12">
        <v>38.79</v>
      </c>
      <c r="Z10" s="12">
        <v>37.909999999999997</v>
      </c>
      <c r="AA10" s="12">
        <v>38.69</v>
      </c>
      <c r="AB10" s="117">
        <v>4809100</v>
      </c>
      <c r="AC10" s="12">
        <v>38.69</v>
      </c>
      <c r="AD10" s="2">
        <f t="shared" si="1"/>
        <v>0.88000000000000256</v>
      </c>
      <c r="AE10" s="167">
        <f t="shared" si="2"/>
        <v>3.8920601971976776E-3</v>
      </c>
    </row>
    <row r="11" spans="1:31" x14ac:dyDescent="0.25">
      <c r="B11" s="1">
        <v>42298</v>
      </c>
      <c r="C11" s="7">
        <v>80</v>
      </c>
      <c r="D11" s="57">
        <v>40.450000000000003</v>
      </c>
      <c r="E11" s="57">
        <v>0</v>
      </c>
      <c r="F11" s="57">
        <f t="shared" si="0"/>
        <v>3236</v>
      </c>
      <c r="H11" s="93"/>
      <c r="W11" s="162">
        <v>42305</v>
      </c>
      <c r="X11" s="12">
        <v>39.380000000000003</v>
      </c>
      <c r="Y11" s="12">
        <v>39.479999999999997</v>
      </c>
      <c r="Z11" s="12">
        <v>38.18</v>
      </c>
      <c r="AA11" s="12">
        <v>38.54</v>
      </c>
      <c r="AB11" s="117">
        <v>4030300</v>
      </c>
      <c r="AC11" s="12">
        <v>38.54</v>
      </c>
      <c r="AD11" s="2">
        <f t="shared" si="1"/>
        <v>1.2999999999999972</v>
      </c>
      <c r="AE11" s="167">
        <f t="shared" si="2"/>
        <v>-3.6194415718717732E-3</v>
      </c>
    </row>
    <row r="12" spans="1:31" x14ac:dyDescent="0.25">
      <c r="B12" s="1">
        <v>42298</v>
      </c>
      <c r="C12" s="4">
        <v>80</v>
      </c>
      <c r="D12" s="3">
        <v>39.9</v>
      </c>
      <c r="E12" s="3">
        <v>0</v>
      </c>
      <c r="F12" s="3">
        <f t="shared" si="0"/>
        <v>3192</v>
      </c>
      <c r="W12" s="162">
        <v>42304</v>
      </c>
      <c r="X12" s="12">
        <v>39.43</v>
      </c>
      <c r="Y12" s="12">
        <v>39.799999999999997</v>
      </c>
      <c r="Z12" s="12">
        <v>38.58</v>
      </c>
      <c r="AA12" s="12">
        <v>38.68</v>
      </c>
      <c r="AB12" s="117">
        <v>2853500</v>
      </c>
      <c r="AC12" s="12">
        <v>38.68</v>
      </c>
      <c r="AD12" s="2">
        <f t="shared" si="1"/>
        <v>1.2199999999999989</v>
      </c>
      <c r="AE12" s="167">
        <f t="shared" si="2"/>
        <v>-2.0639834881320818E-3</v>
      </c>
    </row>
    <row r="13" spans="1:31" x14ac:dyDescent="0.25">
      <c r="C13" s="4"/>
      <c r="D13" s="3"/>
      <c r="E13" s="3"/>
      <c r="F13" s="3"/>
      <c r="W13" s="162">
        <v>42303</v>
      </c>
      <c r="X13" s="12">
        <v>38.6</v>
      </c>
      <c r="Y13" s="12">
        <v>39.25</v>
      </c>
      <c r="Z13" s="12">
        <v>38.5</v>
      </c>
      <c r="AA13" s="12">
        <v>38.76</v>
      </c>
      <c r="AB13" s="117">
        <v>4257500</v>
      </c>
      <c r="AC13" s="12">
        <v>38.76</v>
      </c>
      <c r="AD13" s="2">
        <f t="shared" si="1"/>
        <v>0.75</v>
      </c>
      <c r="AE13" s="167">
        <f t="shared" si="2"/>
        <v>5.9693745133662102E-3</v>
      </c>
    </row>
    <row r="14" spans="1:31" x14ac:dyDescent="0.25">
      <c r="W14" s="162">
        <v>42300</v>
      </c>
      <c r="X14" s="12">
        <v>39.89</v>
      </c>
      <c r="Y14" s="12">
        <v>39.89</v>
      </c>
      <c r="Z14" s="12">
        <v>38.340000000000003</v>
      </c>
      <c r="AA14" s="12">
        <v>38.53</v>
      </c>
      <c r="AB14" s="117">
        <v>5859100</v>
      </c>
      <c r="AC14" s="12">
        <v>38.53</v>
      </c>
      <c r="AD14" s="2">
        <f t="shared" si="1"/>
        <v>1.5499999999999972</v>
      </c>
      <c r="AE14" s="167">
        <f t="shared" si="2"/>
        <v>-2.3568170299037017E-2</v>
      </c>
    </row>
    <row r="15" spans="1:31" x14ac:dyDescent="0.25">
      <c r="W15" s="162">
        <v>42299</v>
      </c>
      <c r="X15" s="12">
        <v>40.26</v>
      </c>
      <c r="Y15" s="12">
        <v>40.340000000000003</v>
      </c>
      <c r="Z15" s="12">
        <v>39.33</v>
      </c>
      <c r="AA15" s="12">
        <v>39.46</v>
      </c>
      <c r="AB15" s="117">
        <v>3816000</v>
      </c>
      <c r="AC15" s="12">
        <v>39.46</v>
      </c>
      <c r="AD15" s="2">
        <f t="shared" si="1"/>
        <v>1.0100000000000051</v>
      </c>
      <c r="AE15" s="167">
        <f t="shared" si="2"/>
        <v>-3.5353535353535026E-3</v>
      </c>
    </row>
    <row r="16" spans="1:31" x14ac:dyDescent="0.25">
      <c r="A16" s="49" t="s">
        <v>85</v>
      </c>
      <c r="B16" s="50"/>
      <c r="C16" s="50">
        <f>SUM(C2:C13)</f>
        <v>440</v>
      </c>
      <c r="D16" s="51"/>
      <c r="E16" s="51"/>
      <c r="F16" s="51">
        <f>SUM(F2:F13)</f>
        <v>18840.400000000001</v>
      </c>
      <c r="G16" s="50"/>
      <c r="H16" s="50">
        <f>SUM(H2:H9)</f>
        <v>290</v>
      </c>
      <c r="I16" s="51"/>
      <c r="J16" s="51"/>
      <c r="K16" s="51">
        <f>SUM(K2:K9)</f>
        <v>12685.05</v>
      </c>
      <c r="L16" s="50"/>
      <c r="M16" s="50"/>
      <c r="W16" s="162">
        <v>42298</v>
      </c>
      <c r="X16" s="12">
        <v>40.340000000000003</v>
      </c>
      <c r="Y16" s="12">
        <v>40.4</v>
      </c>
      <c r="Z16" s="12">
        <v>39.54</v>
      </c>
      <c r="AA16" s="12">
        <v>39.6</v>
      </c>
      <c r="AB16" s="117">
        <v>3356300</v>
      </c>
      <c r="AC16" s="12">
        <v>39.6</v>
      </c>
      <c r="AD16" s="2">
        <f t="shared" si="1"/>
        <v>0.85999999999999943</v>
      </c>
      <c r="AE16" s="167">
        <f t="shared" si="2"/>
        <v>-7.5187969924811471E-3</v>
      </c>
    </row>
    <row r="17" spans="2:31" x14ac:dyDescent="0.25">
      <c r="G17" s="2"/>
      <c r="W17" s="162">
        <v>42297</v>
      </c>
      <c r="X17" s="12">
        <v>39.880000000000003</v>
      </c>
      <c r="Y17" s="12">
        <v>40.51</v>
      </c>
      <c r="Z17" s="12">
        <v>39.69</v>
      </c>
      <c r="AA17" s="12">
        <v>39.9</v>
      </c>
      <c r="AB17" s="117">
        <v>3001700</v>
      </c>
      <c r="AC17" s="12">
        <v>39.9</v>
      </c>
      <c r="AD17" s="2">
        <f t="shared" si="1"/>
        <v>0.82000000000000028</v>
      </c>
      <c r="AE17" s="167">
        <f t="shared" si="2"/>
        <v>3.2687955745536179E-3</v>
      </c>
    </row>
    <row r="18" spans="2:31" x14ac:dyDescent="0.25">
      <c r="B18" s="253" t="s">
        <v>136</v>
      </c>
      <c r="C18" s="253" t="s">
        <v>235</v>
      </c>
      <c r="D18" s="254" t="s">
        <v>234</v>
      </c>
      <c r="E18" s="256" t="s">
        <v>236</v>
      </c>
      <c r="F18" s="257" t="s">
        <v>65</v>
      </c>
      <c r="H18" s="93"/>
      <c r="W18" s="162">
        <v>42296</v>
      </c>
      <c r="X18" s="12">
        <v>40.159999999999997</v>
      </c>
      <c r="Y18" s="12">
        <v>40.33</v>
      </c>
      <c r="Z18" s="12">
        <v>39.090000000000003</v>
      </c>
      <c r="AA18" s="12">
        <v>39.770000000000003</v>
      </c>
      <c r="AB18" s="117">
        <v>4450400</v>
      </c>
      <c r="AC18" s="12">
        <v>39.770000000000003</v>
      </c>
      <c r="AD18" s="2">
        <f t="shared" si="1"/>
        <v>1.2399999999999949</v>
      </c>
      <c r="AE18" s="167">
        <f t="shared" si="2"/>
        <v>-1.2661370407149874E-2</v>
      </c>
    </row>
    <row r="19" spans="2:31" x14ac:dyDescent="0.25">
      <c r="B19" s="255">
        <v>42304</v>
      </c>
      <c r="C19" s="12">
        <v>240</v>
      </c>
      <c r="D19" s="53">
        <v>41.84</v>
      </c>
      <c r="E19" s="53">
        <v>38.68</v>
      </c>
      <c r="F19" s="53">
        <v>-758.36</v>
      </c>
      <c r="H19" s="93"/>
      <c r="W19" s="162">
        <v>42293</v>
      </c>
      <c r="X19" s="12">
        <v>41.87</v>
      </c>
      <c r="Y19" s="12">
        <v>41.87</v>
      </c>
      <c r="Z19" s="12">
        <v>39.9</v>
      </c>
      <c r="AA19" s="12">
        <v>40.28</v>
      </c>
      <c r="AB19" s="117">
        <v>5316000</v>
      </c>
      <c r="AC19" s="12">
        <v>40.28</v>
      </c>
      <c r="AD19" s="2">
        <f t="shared" si="1"/>
        <v>1.9699999999999989</v>
      </c>
      <c r="AE19" s="167">
        <f t="shared" si="2"/>
        <v>-3.5209580838323373E-2</v>
      </c>
    </row>
    <row r="20" spans="2:31" x14ac:dyDescent="0.25">
      <c r="B20" s="255">
        <v>42312</v>
      </c>
      <c r="C20" s="12">
        <v>200</v>
      </c>
      <c r="D20" s="53">
        <v>41.71</v>
      </c>
      <c r="E20" s="53">
        <v>42.57</v>
      </c>
      <c r="F20" s="53">
        <v>172.41</v>
      </c>
      <c r="G20" t="s">
        <v>241</v>
      </c>
      <c r="H20" s="93"/>
      <c r="W20" s="162">
        <v>42292</v>
      </c>
      <c r="X20" s="12">
        <v>42.04</v>
      </c>
      <c r="Y20" s="12">
        <v>42.04</v>
      </c>
      <c r="Z20" s="12">
        <v>40.69</v>
      </c>
      <c r="AA20" s="12">
        <v>41.75</v>
      </c>
      <c r="AB20" s="117">
        <v>2044000</v>
      </c>
      <c r="AC20" s="12">
        <v>41.75</v>
      </c>
      <c r="AD20" s="2">
        <f t="shared" si="1"/>
        <v>1.3500000000000014</v>
      </c>
      <c r="AE20" s="167">
        <f t="shared" si="2"/>
        <v>-2.394636015324858E-4</v>
      </c>
    </row>
    <row r="21" spans="2:31" x14ac:dyDescent="0.25">
      <c r="B21" s="255">
        <v>42313</v>
      </c>
      <c r="C21" s="12">
        <v>160</v>
      </c>
      <c r="D21" s="53">
        <v>41.21</v>
      </c>
      <c r="E21" s="53">
        <v>43.49</v>
      </c>
      <c r="F21" s="53">
        <v>364.06</v>
      </c>
      <c r="H21" s="93"/>
      <c r="W21" s="162">
        <v>42291</v>
      </c>
      <c r="X21" s="12">
        <v>41.75</v>
      </c>
      <c r="Y21" s="12">
        <v>42.18</v>
      </c>
      <c r="Z21" s="12">
        <v>41.33</v>
      </c>
      <c r="AA21" s="12">
        <v>41.76</v>
      </c>
      <c r="AB21" s="117">
        <v>1423200</v>
      </c>
      <c r="AC21" s="12">
        <v>41.76</v>
      </c>
      <c r="AD21" s="2">
        <f t="shared" si="1"/>
        <v>0.85000000000000142</v>
      </c>
      <c r="AE21" s="167">
        <f t="shared" si="2"/>
        <v>5.0541516245488083E-3</v>
      </c>
    </row>
    <row r="22" spans="2:31" x14ac:dyDescent="0.25">
      <c r="B22" s="255">
        <v>42314</v>
      </c>
      <c r="C22" s="12">
        <v>150</v>
      </c>
      <c r="D22" s="53">
        <v>41.04</v>
      </c>
      <c r="E22" s="53">
        <v>43.48</v>
      </c>
      <c r="F22" s="53">
        <v>366.65</v>
      </c>
      <c r="H22" s="93"/>
      <c r="W22" s="162">
        <v>42290</v>
      </c>
      <c r="X22" s="12">
        <v>41.71</v>
      </c>
      <c r="Y22" s="12">
        <v>42.19</v>
      </c>
      <c r="Z22" s="12">
        <v>40.81</v>
      </c>
      <c r="AA22" s="12">
        <v>41.55</v>
      </c>
      <c r="AB22" s="117">
        <v>1677900</v>
      </c>
      <c r="AC22" s="12">
        <v>41.55</v>
      </c>
      <c r="AD22" s="2">
        <f t="shared" si="1"/>
        <v>1.3799999999999955</v>
      </c>
      <c r="AE22" s="167">
        <f t="shared" si="2"/>
        <v>-8.8263358778627454E-3</v>
      </c>
    </row>
    <row r="23" spans="2:31" x14ac:dyDescent="0.25">
      <c r="B23" s="12"/>
      <c r="C23" s="12"/>
      <c r="D23" s="53"/>
      <c r="E23" s="53"/>
      <c r="F23" s="53"/>
      <c r="H23" s="93"/>
      <c r="W23" s="162">
        <v>42289</v>
      </c>
      <c r="X23" s="12">
        <v>42.97</v>
      </c>
      <c r="Y23" s="12">
        <v>43</v>
      </c>
      <c r="Z23" s="12">
        <v>41.57</v>
      </c>
      <c r="AA23" s="12">
        <v>41.92</v>
      </c>
      <c r="AB23" s="117">
        <v>1698400</v>
      </c>
      <c r="AC23" s="12">
        <v>41.92</v>
      </c>
      <c r="AD23" s="2">
        <f t="shared" si="1"/>
        <v>1.4299999999999997</v>
      </c>
      <c r="AE23" s="167">
        <f t="shared" si="2"/>
        <v>-1.5731392345621042E-2</v>
      </c>
    </row>
    <row r="24" spans="2:31" x14ac:dyDescent="0.25">
      <c r="B24" s="12"/>
      <c r="C24" s="12"/>
      <c r="D24" s="53"/>
      <c r="E24" s="53"/>
      <c r="F24" s="53"/>
      <c r="H24" s="93"/>
      <c r="W24" s="162">
        <v>42286</v>
      </c>
      <c r="X24" s="12">
        <v>42.9</v>
      </c>
      <c r="Y24" s="12">
        <v>43.24</v>
      </c>
      <c r="Z24" s="12">
        <v>41.95</v>
      </c>
      <c r="AA24" s="12">
        <v>42.59</v>
      </c>
      <c r="AB24" s="117">
        <v>2126800</v>
      </c>
      <c r="AC24" s="12">
        <v>42.59</v>
      </c>
      <c r="AD24" s="2">
        <f t="shared" si="1"/>
        <v>1.2899999999999991</v>
      </c>
      <c r="AE24" s="167">
        <f t="shared" si="2"/>
        <v>-2.1144564467938332E-2</v>
      </c>
    </row>
    <row r="25" spans="2:31" x14ac:dyDescent="0.25">
      <c r="B25" s="12"/>
      <c r="C25" s="12"/>
      <c r="D25" s="53"/>
      <c r="E25" s="53"/>
      <c r="F25" s="53"/>
      <c r="H25" s="93"/>
      <c r="W25" s="162">
        <v>42285</v>
      </c>
      <c r="X25" s="12">
        <v>42.27</v>
      </c>
      <c r="Y25" s="12">
        <v>43.68</v>
      </c>
      <c r="Z25" s="12">
        <v>42.22</v>
      </c>
      <c r="AA25" s="12">
        <v>43.51</v>
      </c>
      <c r="AB25" s="117">
        <v>2057500</v>
      </c>
      <c r="AC25" s="12">
        <v>43.51</v>
      </c>
      <c r="AD25" s="2">
        <f t="shared" si="1"/>
        <v>1.4600000000000009</v>
      </c>
      <c r="AE25" s="167">
        <f t="shared" si="2"/>
        <v>1.8492509363295939E-2</v>
      </c>
    </row>
    <row r="26" spans="2:31" x14ac:dyDescent="0.25">
      <c r="B26" s="12"/>
      <c r="C26" s="12"/>
      <c r="D26" s="53"/>
      <c r="E26" s="53"/>
      <c r="F26" s="53"/>
      <c r="H26" s="93"/>
      <c r="W26" s="162">
        <v>42284</v>
      </c>
      <c r="X26" s="12">
        <v>43.33</v>
      </c>
      <c r="Y26" s="12">
        <v>43.84</v>
      </c>
      <c r="Z26" s="12">
        <v>42.13</v>
      </c>
      <c r="AA26" s="12">
        <v>42.72</v>
      </c>
      <c r="AB26" s="117">
        <v>2752500</v>
      </c>
      <c r="AC26" s="12">
        <v>42.72</v>
      </c>
      <c r="AD26" s="2">
        <f t="shared" si="1"/>
        <v>1.7100000000000009</v>
      </c>
      <c r="AE26" s="167">
        <f t="shared" si="2"/>
        <v>-1.4987318422872931E-2</v>
      </c>
    </row>
    <row r="27" spans="2:31" x14ac:dyDescent="0.25">
      <c r="B27" s="12"/>
      <c r="C27" s="12"/>
      <c r="D27" s="53"/>
      <c r="E27" s="53"/>
      <c r="F27" s="53"/>
      <c r="H27" s="93"/>
      <c r="W27" s="162">
        <v>42283</v>
      </c>
      <c r="X27" s="12">
        <v>43.96</v>
      </c>
      <c r="Y27" s="12">
        <v>44.38</v>
      </c>
      <c r="Z27" s="12">
        <v>43.3</v>
      </c>
      <c r="AA27" s="12">
        <v>43.37</v>
      </c>
      <c r="AB27" s="117">
        <v>1992800</v>
      </c>
      <c r="AC27" s="12">
        <v>43.37</v>
      </c>
      <c r="AD27" s="2">
        <f t="shared" si="1"/>
        <v>1.0800000000000054</v>
      </c>
      <c r="AE27" s="167">
        <f t="shared" si="2"/>
        <v>-1.1847801321485552E-2</v>
      </c>
    </row>
    <row r="28" spans="2:31" x14ac:dyDescent="0.25">
      <c r="B28" s="12"/>
      <c r="C28" s="12"/>
      <c r="D28" s="53"/>
      <c r="E28" s="53"/>
      <c r="F28" s="53"/>
      <c r="H28" s="93"/>
      <c r="W28" s="162">
        <v>42282</v>
      </c>
      <c r="X28" s="12">
        <v>43.74</v>
      </c>
      <c r="Y28" s="12">
        <v>44.29</v>
      </c>
      <c r="Z28" s="12">
        <v>43.14</v>
      </c>
      <c r="AA28" s="12">
        <v>43.89</v>
      </c>
      <c r="AB28" s="117">
        <v>1696700</v>
      </c>
      <c r="AC28" s="12">
        <v>43.89</v>
      </c>
      <c r="AD28" s="2">
        <f t="shared" si="1"/>
        <v>1.1499999999999986</v>
      </c>
      <c r="AE28" s="167">
        <f t="shared" si="2"/>
        <v>8.2701585113713616E-3</v>
      </c>
    </row>
    <row r="29" spans="2:31" x14ac:dyDescent="0.25">
      <c r="W29" s="162">
        <v>42279</v>
      </c>
      <c r="X29" s="12">
        <v>41.17</v>
      </c>
      <c r="Y29" s="12">
        <v>43.56</v>
      </c>
      <c r="Z29" s="12">
        <v>40.74</v>
      </c>
      <c r="AA29" s="12">
        <v>43.53</v>
      </c>
      <c r="AB29" s="117">
        <v>2547500</v>
      </c>
      <c r="AC29" s="12">
        <v>43.53</v>
      </c>
      <c r="AD29" s="2">
        <f t="shared" si="1"/>
        <v>2.8200000000000003</v>
      </c>
      <c r="AE29" s="167">
        <f t="shared" si="2"/>
        <v>4.4887181949111898E-2</v>
      </c>
    </row>
    <row r="30" spans="2:31" x14ac:dyDescent="0.25">
      <c r="W30" s="162">
        <v>42278</v>
      </c>
      <c r="X30" s="12">
        <v>42.21</v>
      </c>
      <c r="Y30" s="12">
        <v>42.61</v>
      </c>
      <c r="Z30" s="12">
        <v>41</v>
      </c>
      <c r="AA30" s="12">
        <v>41.66</v>
      </c>
      <c r="AB30" s="117">
        <v>2146000</v>
      </c>
      <c r="AC30" s="12">
        <v>41.66</v>
      </c>
      <c r="AD30" s="2">
        <f t="shared" si="1"/>
        <v>1.6099999999999994</v>
      </c>
      <c r="AE30" s="167">
        <f t="shared" si="2"/>
        <v>-1.3731060606060774E-2</v>
      </c>
    </row>
    <row r="31" spans="2:31" x14ac:dyDescent="0.25">
      <c r="W31" s="162">
        <v>42277</v>
      </c>
      <c r="X31" s="12">
        <v>41.16</v>
      </c>
      <c r="Y31" s="12">
        <v>42.29</v>
      </c>
      <c r="Z31" s="12">
        <v>40.93</v>
      </c>
      <c r="AA31" s="12">
        <v>42.24</v>
      </c>
      <c r="AB31" s="117">
        <v>2511700</v>
      </c>
      <c r="AC31" s="12">
        <v>42.24</v>
      </c>
      <c r="AD31" s="2">
        <f t="shared" si="1"/>
        <v>1.3599999999999994</v>
      </c>
      <c r="AE31" s="167">
        <f t="shared" si="2"/>
        <v>3.7837837837837895E-2</v>
      </c>
    </row>
    <row r="32" spans="2:31" x14ac:dyDescent="0.25">
      <c r="W32" s="162">
        <v>42276</v>
      </c>
      <c r="X32" s="12">
        <v>40.520000000000003</v>
      </c>
      <c r="Y32" s="12">
        <v>41.28</v>
      </c>
      <c r="Z32" s="12">
        <v>40.119999999999997</v>
      </c>
      <c r="AA32" s="12">
        <v>40.700000000000003</v>
      </c>
      <c r="AB32" s="117">
        <v>2384000</v>
      </c>
      <c r="AC32" s="12">
        <v>40.700000000000003</v>
      </c>
      <c r="AD32" s="2">
        <f t="shared" si="1"/>
        <v>1.1600000000000037</v>
      </c>
      <c r="AE32" s="167">
        <f t="shared" si="2"/>
        <v>3.6991368680643344E-3</v>
      </c>
    </row>
    <row r="33" spans="15:31" x14ac:dyDescent="0.25">
      <c r="W33" s="162">
        <v>42275</v>
      </c>
      <c r="X33" s="12">
        <v>42.24</v>
      </c>
      <c r="Y33" s="12">
        <v>42.37</v>
      </c>
      <c r="Z33" s="12">
        <v>40.42</v>
      </c>
      <c r="AA33" s="12">
        <v>40.549999999999997</v>
      </c>
      <c r="AB33" s="117">
        <v>2440700</v>
      </c>
      <c r="AC33" s="12">
        <v>40.549999999999997</v>
      </c>
      <c r="AD33" s="2">
        <f t="shared" si="1"/>
        <v>1.9499999999999957</v>
      </c>
      <c r="AE33" s="167">
        <f t="shared" si="2"/>
        <v>-4.3632075471698117E-2</v>
      </c>
    </row>
    <row r="34" spans="15:31" x14ac:dyDescent="0.25">
      <c r="W34" s="162">
        <v>42272</v>
      </c>
      <c r="X34" s="12">
        <v>43.18</v>
      </c>
      <c r="Y34" s="12">
        <v>43.28</v>
      </c>
      <c r="Z34" s="12">
        <v>42.15</v>
      </c>
      <c r="AA34" s="12">
        <v>42.4</v>
      </c>
      <c r="AB34" s="117">
        <v>1727400</v>
      </c>
      <c r="AC34" s="12">
        <v>42.4</v>
      </c>
      <c r="AD34" s="2">
        <f t="shared" si="1"/>
        <v>1.1300000000000026</v>
      </c>
      <c r="AE34" s="167">
        <f t="shared" si="2"/>
        <v>-7.4906367041198685E-3</v>
      </c>
    </row>
    <row r="35" spans="15:31" x14ac:dyDescent="0.25">
      <c r="W35" s="162">
        <v>42271</v>
      </c>
      <c r="X35" s="12">
        <v>42</v>
      </c>
      <c r="Y35" s="12">
        <v>42.87</v>
      </c>
      <c r="Z35" s="12">
        <v>41.62</v>
      </c>
      <c r="AA35" s="12">
        <v>42.72</v>
      </c>
      <c r="AB35" s="117">
        <v>2058600</v>
      </c>
      <c r="AC35" s="12">
        <v>42.72</v>
      </c>
      <c r="AD35" s="2">
        <f t="shared" si="1"/>
        <v>1.25</v>
      </c>
      <c r="AE35" s="167">
        <f t="shared" si="2"/>
        <v>1.2802275960170695E-2</v>
      </c>
    </row>
    <row r="36" spans="15:31" x14ac:dyDescent="0.25">
      <c r="W36" s="162">
        <v>42270</v>
      </c>
      <c r="X36" s="12">
        <v>43.08</v>
      </c>
      <c r="Y36" s="12">
        <v>43.24</v>
      </c>
      <c r="Z36" s="12">
        <v>42.02</v>
      </c>
      <c r="AA36" s="12">
        <v>42.18</v>
      </c>
      <c r="AB36" s="117">
        <v>1842100</v>
      </c>
      <c r="AC36" s="12">
        <v>42.18</v>
      </c>
      <c r="AD36" s="2">
        <f t="shared" si="1"/>
        <v>1.2199999999999989</v>
      </c>
      <c r="AE36" s="167">
        <f t="shared" si="2"/>
        <v>-2.0664035291386162E-2</v>
      </c>
    </row>
    <row r="37" spans="15:31" x14ac:dyDescent="0.25">
      <c r="W37" s="162">
        <v>42269</v>
      </c>
      <c r="X37" s="12">
        <v>42.87</v>
      </c>
      <c r="Y37" s="12">
        <v>43.34</v>
      </c>
      <c r="Z37" s="12">
        <v>42.58</v>
      </c>
      <c r="AA37" s="12">
        <v>43.07</v>
      </c>
      <c r="AB37" s="117">
        <v>1733900</v>
      </c>
      <c r="AC37" s="12">
        <v>43.07</v>
      </c>
      <c r="AD37" s="2">
        <f t="shared" si="1"/>
        <v>0.76000000000000512</v>
      </c>
      <c r="AE37" s="167">
        <f t="shared" si="2"/>
        <v>-1.1475786091347251E-2</v>
      </c>
    </row>
    <row r="38" spans="15:31" x14ac:dyDescent="0.25">
      <c r="W38" s="162">
        <v>42268</v>
      </c>
      <c r="X38" s="12">
        <v>43.45</v>
      </c>
      <c r="Y38" s="12">
        <v>44.22</v>
      </c>
      <c r="Z38" s="12">
        <v>43.11</v>
      </c>
      <c r="AA38" s="12">
        <v>43.57</v>
      </c>
      <c r="AB38" s="117">
        <v>1739600</v>
      </c>
      <c r="AC38" s="12">
        <v>43.57</v>
      </c>
      <c r="AD38" s="2">
        <f t="shared" si="1"/>
        <v>1.1099999999999994</v>
      </c>
      <c r="AE38" s="167">
        <f t="shared" si="2"/>
        <v>1.0670378102528355E-2</v>
      </c>
    </row>
    <row r="39" spans="15:31" x14ac:dyDescent="0.25">
      <c r="W39" s="162">
        <v>42265</v>
      </c>
      <c r="X39" s="12">
        <v>43.46</v>
      </c>
      <c r="Y39" s="12">
        <v>43.99</v>
      </c>
      <c r="Z39" s="12">
        <v>42.87</v>
      </c>
      <c r="AA39" s="12">
        <v>43.11</v>
      </c>
      <c r="AB39" s="117">
        <v>4457000</v>
      </c>
      <c r="AC39" s="12">
        <v>43.11</v>
      </c>
      <c r="AD39" s="2">
        <f t="shared" si="1"/>
        <v>1.1200000000000045</v>
      </c>
      <c r="AE39" s="167">
        <f t="shared" si="2"/>
        <v>-2.7959413754227724E-2</v>
      </c>
    </row>
    <row r="40" spans="15:31" x14ac:dyDescent="0.25">
      <c r="W40" s="162">
        <v>42264</v>
      </c>
      <c r="X40" s="12">
        <v>43.95</v>
      </c>
      <c r="Y40" s="12">
        <v>45.15</v>
      </c>
      <c r="Z40" s="12">
        <v>43.74</v>
      </c>
      <c r="AA40" s="12">
        <v>44.35</v>
      </c>
      <c r="AB40" s="117">
        <v>2016500</v>
      </c>
      <c r="AC40" s="12">
        <v>44.35</v>
      </c>
      <c r="AD40" s="2">
        <f t="shared" si="1"/>
        <v>1.4099999999999966</v>
      </c>
      <c r="AE40" s="167">
        <f t="shared" si="2"/>
        <v>-1.7065602836879301E-2</v>
      </c>
    </row>
    <row r="41" spans="15:31" x14ac:dyDescent="0.25">
      <c r="W41" s="162">
        <v>42263</v>
      </c>
      <c r="X41" s="12">
        <v>43.46</v>
      </c>
      <c r="Y41" s="12">
        <v>45.34</v>
      </c>
      <c r="Z41" s="12">
        <v>43.46</v>
      </c>
      <c r="AA41" s="12">
        <v>45.12</v>
      </c>
      <c r="AB41" s="117">
        <v>2789500</v>
      </c>
      <c r="AC41" s="12">
        <v>45.12</v>
      </c>
      <c r="AD41" s="2">
        <f t="shared" si="1"/>
        <v>1.8800000000000026</v>
      </c>
      <c r="AE41" s="167">
        <f t="shared" si="2"/>
        <v>2.8727770177838563E-2</v>
      </c>
    </row>
    <row r="42" spans="15:31" x14ac:dyDescent="0.25">
      <c r="W42" s="162">
        <v>42262</v>
      </c>
      <c r="X42" s="12">
        <v>43.04</v>
      </c>
      <c r="Y42" s="12">
        <v>44.07</v>
      </c>
      <c r="Z42" s="12">
        <v>43.01</v>
      </c>
      <c r="AA42" s="12">
        <v>43.86</v>
      </c>
      <c r="AB42" s="117">
        <v>1985000</v>
      </c>
      <c r="AC42" s="12">
        <v>43.86</v>
      </c>
      <c r="AD42" s="2">
        <f t="shared" si="1"/>
        <v>1.0600000000000023</v>
      </c>
      <c r="AE42" s="167">
        <f t="shared" si="2"/>
        <v>1.6454229432213197E-2</v>
      </c>
    </row>
    <row r="43" spans="15:31" x14ac:dyDescent="0.25">
      <c r="W43" s="162">
        <v>42261</v>
      </c>
      <c r="X43" s="12">
        <v>44.05</v>
      </c>
      <c r="Y43" s="12">
        <v>44.12</v>
      </c>
      <c r="Z43" s="12">
        <v>42.91</v>
      </c>
      <c r="AA43" s="12">
        <v>43.15</v>
      </c>
      <c r="AB43" s="117">
        <v>2020300</v>
      </c>
      <c r="AC43" s="12">
        <v>43.15</v>
      </c>
      <c r="AD43" s="2">
        <f t="shared" si="1"/>
        <v>1.2100000000000009</v>
      </c>
      <c r="AE43" s="167">
        <f t="shared" si="2"/>
        <v>-2.2650056625141524E-2</v>
      </c>
    </row>
    <row r="44" spans="15:31" x14ac:dyDescent="0.25">
      <c r="W44" s="162">
        <v>42258</v>
      </c>
      <c r="X44" s="12">
        <v>43.49</v>
      </c>
      <c r="Y44" s="12">
        <v>44.15</v>
      </c>
      <c r="Z44" s="12">
        <v>43.2</v>
      </c>
      <c r="AA44" s="12">
        <v>44.15</v>
      </c>
      <c r="AB44" s="117">
        <v>2012000</v>
      </c>
      <c r="AC44" s="12">
        <v>44.15</v>
      </c>
      <c r="AD44" s="2">
        <f t="shared" si="1"/>
        <v>0.94999999999999574</v>
      </c>
      <c r="AE44" s="167">
        <f t="shared" si="2"/>
        <v>1.0528725108720494E-2</v>
      </c>
    </row>
    <row r="45" spans="15:31" x14ac:dyDescent="0.25">
      <c r="O45" s="47"/>
      <c r="R45" s="47"/>
      <c r="W45" s="162">
        <v>42257</v>
      </c>
      <c r="X45" s="12">
        <v>43.64</v>
      </c>
      <c r="Y45" s="12">
        <v>44.13</v>
      </c>
      <c r="Z45" s="12">
        <v>43.35</v>
      </c>
      <c r="AA45" s="12">
        <v>43.69</v>
      </c>
      <c r="AB45" s="117">
        <v>1766100</v>
      </c>
      <c r="AC45" s="12">
        <v>43.69</v>
      </c>
      <c r="AD45" s="2">
        <f t="shared" si="1"/>
        <v>0.78000000000000114</v>
      </c>
      <c r="AE45" s="167">
        <f t="shared" si="2"/>
        <v>-5.2367941712204713E-3</v>
      </c>
    </row>
    <row r="46" spans="15:31" ht="20.25" thickBot="1" x14ac:dyDescent="0.35">
      <c r="O46" s="198" t="s">
        <v>81</v>
      </c>
      <c r="P46" s="198"/>
      <c r="Q46" s="47"/>
      <c r="R46" s="47"/>
      <c r="T46" s="113" t="s">
        <v>135</v>
      </c>
      <c r="W46" s="162">
        <v>42256</v>
      </c>
      <c r="X46" s="12">
        <v>44.94</v>
      </c>
      <c r="Y46" s="12">
        <v>45.43</v>
      </c>
      <c r="Z46" s="12">
        <v>43.83</v>
      </c>
      <c r="AA46" s="12">
        <v>43.92</v>
      </c>
      <c r="AB46" s="117">
        <v>2286700</v>
      </c>
      <c r="AC46" s="12">
        <v>43.92</v>
      </c>
      <c r="AD46" s="2">
        <f t="shared" si="1"/>
        <v>1.6000000000000014</v>
      </c>
      <c r="AE46" s="167">
        <f t="shared" si="2"/>
        <v>-1.3033707865168553E-2</v>
      </c>
    </row>
    <row r="47" spans="15:31" ht="15.75" thickTop="1" x14ac:dyDescent="0.25">
      <c r="O47" s="105">
        <v>1.1000000000000001</v>
      </c>
      <c r="P47" s="105">
        <f>O47*$Q$4</f>
        <v>47.410000000000004</v>
      </c>
      <c r="Q47" s="47"/>
      <c r="R47" s="47"/>
      <c r="T47" s="157" t="s">
        <v>119</v>
      </c>
      <c r="U47" s="120">
        <v>42.84</v>
      </c>
      <c r="W47" s="162">
        <v>42255</v>
      </c>
      <c r="X47" s="12">
        <v>44.83</v>
      </c>
      <c r="Y47" s="12">
        <v>45.28</v>
      </c>
      <c r="Z47" s="12">
        <v>44.15</v>
      </c>
      <c r="AA47" s="12">
        <v>44.5</v>
      </c>
      <c r="AB47" s="117">
        <v>2793000</v>
      </c>
      <c r="AC47" s="12">
        <v>44.5</v>
      </c>
      <c r="AD47" s="2">
        <f t="shared" si="1"/>
        <v>1.1300000000000026</v>
      </c>
      <c r="AE47" s="167">
        <f t="shared" si="2"/>
        <v>1.2744651797906181E-2</v>
      </c>
    </row>
    <row r="48" spans="15:31" x14ac:dyDescent="0.25">
      <c r="O48" s="105">
        <v>1.0900000000000001</v>
      </c>
      <c r="P48" s="105">
        <f t="shared" ref="P48:P67" si="4">O48*$Q$4</f>
        <v>46.979000000000006</v>
      </c>
      <c r="Q48" s="47"/>
      <c r="R48" s="47"/>
      <c r="T48" s="115" t="s">
        <v>120</v>
      </c>
      <c r="U48" s="110">
        <v>42.41</v>
      </c>
      <c r="W48" s="162">
        <v>42251</v>
      </c>
      <c r="X48" s="12">
        <v>43.8</v>
      </c>
      <c r="Y48" s="12">
        <v>44.18</v>
      </c>
      <c r="Z48" s="12">
        <v>43.32</v>
      </c>
      <c r="AA48" s="12">
        <v>43.94</v>
      </c>
      <c r="AB48" s="117">
        <v>3165900</v>
      </c>
      <c r="AC48" s="12">
        <v>43.94</v>
      </c>
      <c r="AD48" s="2">
        <f t="shared" si="1"/>
        <v>0.85999999999999943</v>
      </c>
      <c r="AE48" s="167">
        <f t="shared" si="2"/>
        <v>-2.1816562778272597E-2</v>
      </c>
    </row>
    <row r="49" spans="15:31" x14ac:dyDescent="0.25">
      <c r="O49" s="105">
        <v>1.08</v>
      </c>
      <c r="P49" s="105">
        <f t="shared" si="4"/>
        <v>46.548000000000002</v>
      </c>
      <c r="Q49" s="47"/>
      <c r="R49" s="47"/>
      <c r="T49" s="115" t="s">
        <v>121</v>
      </c>
      <c r="U49" s="110" t="s">
        <v>313</v>
      </c>
      <c r="W49" s="162">
        <v>42250</v>
      </c>
      <c r="X49" s="12">
        <v>44.49</v>
      </c>
      <c r="Y49" s="12">
        <v>45.23</v>
      </c>
      <c r="Z49" s="12">
        <v>44.32</v>
      </c>
      <c r="AA49" s="12">
        <v>44.92</v>
      </c>
      <c r="AB49" s="117">
        <v>2888700</v>
      </c>
      <c r="AC49" s="12">
        <v>44.92</v>
      </c>
      <c r="AD49" s="2">
        <f t="shared" si="1"/>
        <v>0.90999999999999659</v>
      </c>
      <c r="AE49" s="167">
        <f t="shared" si="2"/>
        <v>9.2114131655809395E-3</v>
      </c>
    </row>
    <row r="50" spans="15:31" x14ac:dyDescent="0.25">
      <c r="O50" s="105">
        <v>1.07</v>
      </c>
      <c r="P50" s="105">
        <f t="shared" si="4"/>
        <v>46.117000000000004</v>
      </c>
      <c r="Q50" s="105"/>
      <c r="R50" s="47"/>
      <c r="T50" s="115" t="s">
        <v>122</v>
      </c>
      <c r="U50" s="110" t="s">
        <v>314</v>
      </c>
      <c r="W50" s="162">
        <v>42249</v>
      </c>
      <c r="X50" s="12">
        <v>43.31</v>
      </c>
      <c r="Y50" s="12">
        <v>44.51</v>
      </c>
      <c r="Z50" s="12">
        <v>43.07</v>
      </c>
      <c r="AA50" s="12">
        <v>44.51</v>
      </c>
      <c r="AB50" s="117">
        <v>3056400</v>
      </c>
      <c r="AC50" s="12">
        <v>44.51</v>
      </c>
      <c r="AD50" s="2">
        <f t="shared" si="1"/>
        <v>1.4399999999999977</v>
      </c>
      <c r="AE50" s="167">
        <f t="shared" si="2"/>
        <v>4.0196307548492571E-2</v>
      </c>
    </row>
    <row r="51" spans="15:31" x14ac:dyDescent="0.25">
      <c r="O51" s="105">
        <v>1.06</v>
      </c>
      <c r="P51" s="105">
        <f t="shared" si="4"/>
        <v>45.686000000000007</v>
      </c>
      <c r="Q51" s="105"/>
      <c r="R51" s="47"/>
      <c r="T51" s="115" t="s">
        <v>123</v>
      </c>
      <c r="U51" s="110">
        <v>50.58</v>
      </c>
      <c r="W51" s="162">
        <v>42248</v>
      </c>
      <c r="X51" s="12">
        <v>42.79</v>
      </c>
      <c r="Y51" s="12">
        <v>43.41</v>
      </c>
      <c r="Z51" s="12">
        <v>42.3</v>
      </c>
      <c r="AA51" s="12">
        <v>42.79</v>
      </c>
      <c r="AB51" s="117">
        <v>3158800</v>
      </c>
      <c r="AC51" s="12">
        <v>42.79</v>
      </c>
      <c r="AD51" s="2">
        <f t="shared" si="1"/>
        <v>1.1099999999999994</v>
      </c>
      <c r="AE51" s="167">
        <f t="shared" si="2"/>
        <v>-1.5416474919466183E-2</v>
      </c>
    </row>
    <row r="52" spans="15:31" x14ac:dyDescent="0.25">
      <c r="O52" s="105">
        <v>1.05</v>
      </c>
      <c r="P52" s="105">
        <f t="shared" si="4"/>
        <v>45.255000000000003</v>
      </c>
      <c r="Q52" s="105"/>
      <c r="R52" s="47"/>
      <c r="T52" s="115" t="s">
        <v>124</v>
      </c>
      <c r="U52" s="110">
        <v>0.51678599999999997</v>
      </c>
      <c r="W52" s="162">
        <v>42247</v>
      </c>
      <c r="X52" s="12">
        <v>43.17</v>
      </c>
      <c r="Y52" s="12">
        <v>44.12</v>
      </c>
      <c r="Z52" s="12">
        <v>42.69</v>
      </c>
      <c r="AA52" s="12">
        <v>43.46</v>
      </c>
      <c r="AB52" s="117">
        <v>2734000</v>
      </c>
      <c r="AC52" s="12">
        <v>43.46</v>
      </c>
      <c r="AD52" s="2">
        <f t="shared" si="1"/>
        <v>1.4299999999999997</v>
      </c>
      <c r="AE52" s="167">
        <f t="shared" si="2"/>
        <v>6.717627982395058E-3</v>
      </c>
    </row>
    <row r="53" spans="15:31" x14ac:dyDescent="0.25">
      <c r="O53" s="105">
        <v>1.04</v>
      </c>
      <c r="P53" s="105">
        <f t="shared" si="4"/>
        <v>44.824000000000005</v>
      </c>
      <c r="Q53" s="105"/>
      <c r="R53" s="47"/>
      <c r="T53" s="115" t="s">
        <v>125</v>
      </c>
      <c r="U53" s="110" t="s">
        <v>168</v>
      </c>
      <c r="W53" s="162">
        <v>42244</v>
      </c>
      <c r="X53" s="12">
        <v>43</v>
      </c>
      <c r="Y53" s="12">
        <v>43.85</v>
      </c>
      <c r="Z53" s="12">
        <v>42.86</v>
      </c>
      <c r="AA53" s="12">
        <v>43.17</v>
      </c>
      <c r="AB53" s="117">
        <v>2824800</v>
      </c>
      <c r="AC53" s="12">
        <v>43.17</v>
      </c>
      <c r="AD53" s="2">
        <f t="shared" si="1"/>
        <v>0.99000000000000199</v>
      </c>
      <c r="AE53" s="167">
        <f t="shared" si="2"/>
        <v>-2.5415896487984702E-3</v>
      </c>
    </row>
    <row r="54" spans="15:31" x14ac:dyDescent="0.25">
      <c r="O54" s="105">
        <v>1.03</v>
      </c>
      <c r="P54" s="105">
        <f t="shared" si="4"/>
        <v>44.393000000000001</v>
      </c>
      <c r="Q54" s="105"/>
      <c r="R54" s="47"/>
      <c r="T54" s="115"/>
      <c r="U54" s="110"/>
      <c r="W54" s="162">
        <v>42243</v>
      </c>
      <c r="X54" s="12">
        <v>41.56</v>
      </c>
      <c r="Y54" s="12">
        <v>43.44</v>
      </c>
      <c r="Z54" s="12">
        <v>41.39</v>
      </c>
      <c r="AA54" s="12">
        <v>43.28</v>
      </c>
      <c r="AB54" s="117">
        <v>5911000</v>
      </c>
      <c r="AC54" s="12">
        <v>43.28</v>
      </c>
      <c r="AD54" s="2">
        <f t="shared" si="1"/>
        <v>2.0499999999999972</v>
      </c>
      <c r="AE54" s="167">
        <f t="shared" si="2"/>
        <v>5.381056732408096E-2</v>
      </c>
    </row>
    <row r="55" spans="15:31" x14ac:dyDescent="0.25">
      <c r="O55" s="105">
        <v>1.02</v>
      </c>
      <c r="P55" s="105">
        <f t="shared" si="4"/>
        <v>43.962000000000003</v>
      </c>
      <c r="Q55" s="105"/>
      <c r="R55" s="47"/>
      <c r="T55" s="115" t="s">
        <v>126</v>
      </c>
      <c r="U55" s="110" t="s">
        <v>315</v>
      </c>
      <c r="W55" s="162">
        <v>42242</v>
      </c>
      <c r="X55" s="12">
        <v>40.01</v>
      </c>
      <c r="Y55" s="12">
        <v>41.3</v>
      </c>
      <c r="Z55" s="12">
        <v>39.57</v>
      </c>
      <c r="AA55" s="12">
        <v>41.07</v>
      </c>
      <c r="AB55" s="117">
        <v>4507600</v>
      </c>
      <c r="AC55" s="12">
        <v>41.07</v>
      </c>
      <c r="AD55" s="2">
        <f t="shared" si="1"/>
        <v>1.7299999999999969</v>
      </c>
      <c r="AE55" s="167">
        <f t="shared" si="2"/>
        <v>4.2650418888042552E-2</v>
      </c>
    </row>
    <row r="56" spans="15:31" x14ac:dyDescent="0.25">
      <c r="O56" s="105">
        <v>1.01</v>
      </c>
      <c r="P56" s="105">
        <f t="shared" si="4"/>
        <v>43.530999999999999</v>
      </c>
      <c r="Q56" s="105"/>
      <c r="R56" s="47"/>
      <c r="T56" s="115" t="s">
        <v>127</v>
      </c>
      <c r="U56" s="110" t="s">
        <v>245</v>
      </c>
      <c r="W56" s="162">
        <v>42241</v>
      </c>
      <c r="X56" s="12">
        <v>39.54</v>
      </c>
      <c r="Y56" s="12">
        <v>40.93</v>
      </c>
      <c r="Z56" s="12">
        <v>38.75</v>
      </c>
      <c r="AA56" s="12">
        <v>39.39</v>
      </c>
      <c r="AB56" s="117">
        <v>5213000</v>
      </c>
      <c r="AC56" s="12">
        <v>39.39</v>
      </c>
      <c r="AD56" s="2">
        <f t="shared" si="1"/>
        <v>2.1799999999999997</v>
      </c>
      <c r="AE56" s="167">
        <f t="shared" si="2"/>
        <v>3.4944823962165028E-2</v>
      </c>
    </row>
    <row r="57" spans="15:31" x14ac:dyDescent="0.25">
      <c r="O57" s="105">
        <v>1</v>
      </c>
      <c r="P57" s="105">
        <f t="shared" si="4"/>
        <v>43.1</v>
      </c>
      <c r="Q57" s="105"/>
      <c r="R57" s="47"/>
      <c r="T57" s="115" t="s">
        <v>128</v>
      </c>
      <c r="U57" s="112">
        <v>2301240</v>
      </c>
      <c r="W57" s="162">
        <v>42240</v>
      </c>
      <c r="X57" s="12">
        <v>36.75</v>
      </c>
      <c r="Y57" s="12">
        <v>39.74</v>
      </c>
      <c r="Z57" s="12">
        <v>36.630000000000003</v>
      </c>
      <c r="AA57" s="12">
        <v>38.06</v>
      </c>
      <c r="AB57" s="117">
        <v>6863000</v>
      </c>
      <c r="AC57" s="12">
        <v>38.06</v>
      </c>
      <c r="AD57" s="2">
        <f t="shared" si="1"/>
        <v>3.1099999999999994</v>
      </c>
      <c r="AE57" s="167">
        <f t="shared" si="2"/>
        <v>-5.0399201596806331E-2</v>
      </c>
    </row>
    <row r="58" spans="15:31" x14ac:dyDescent="0.25">
      <c r="O58" s="105">
        <v>0.99</v>
      </c>
      <c r="P58" s="105">
        <f t="shared" si="4"/>
        <v>42.669000000000004</v>
      </c>
      <c r="Q58" s="105"/>
      <c r="R58" s="47"/>
      <c r="T58" s="115" t="s">
        <v>132</v>
      </c>
      <c r="U58" s="112">
        <v>3568370</v>
      </c>
      <c r="W58" s="162">
        <v>42237</v>
      </c>
      <c r="X58" s="12">
        <v>41.69</v>
      </c>
      <c r="Y58" s="12">
        <v>41.87</v>
      </c>
      <c r="Z58" s="12">
        <v>40.07</v>
      </c>
      <c r="AA58" s="12">
        <v>40.08</v>
      </c>
      <c r="AB58" s="117">
        <v>5463700</v>
      </c>
      <c r="AC58" s="12">
        <v>40.08</v>
      </c>
      <c r="AD58" s="2">
        <f t="shared" si="1"/>
        <v>1.7999999999999972</v>
      </c>
      <c r="AE58" s="167">
        <f t="shared" si="2"/>
        <v>-4.933586337760909E-2</v>
      </c>
    </row>
    <row r="59" spans="15:31" x14ac:dyDescent="0.25">
      <c r="O59" s="105">
        <v>0.98</v>
      </c>
      <c r="P59" s="105">
        <f t="shared" si="4"/>
        <v>42.238</v>
      </c>
      <c r="Q59" s="105"/>
      <c r="T59" s="115" t="s">
        <v>129</v>
      </c>
      <c r="U59" s="110" t="s">
        <v>316</v>
      </c>
      <c r="W59" s="162">
        <v>42236</v>
      </c>
      <c r="X59" s="12">
        <v>42.86</v>
      </c>
      <c r="Y59" s="12">
        <v>43.16</v>
      </c>
      <c r="Z59" s="12">
        <v>42.15</v>
      </c>
      <c r="AA59" s="12">
        <v>42.16</v>
      </c>
      <c r="AB59" s="117">
        <v>3579200</v>
      </c>
      <c r="AC59" s="12">
        <v>42.16</v>
      </c>
      <c r="AD59" s="2">
        <f t="shared" si="1"/>
        <v>1.009999999999998</v>
      </c>
      <c r="AE59" s="167">
        <f t="shared" si="2"/>
        <v>-2.3622047244094557E-2</v>
      </c>
    </row>
    <row r="60" spans="15:31" x14ac:dyDescent="0.25">
      <c r="O60" s="105">
        <v>0.97</v>
      </c>
      <c r="P60" s="105">
        <f t="shared" si="4"/>
        <v>41.807000000000002</v>
      </c>
      <c r="Q60" s="105"/>
      <c r="T60" s="115" t="s">
        <v>133</v>
      </c>
      <c r="U60" s="110">
        <v>10.08</v>
      </c>
      <c r="W60" s="162">
        <v>42235</v>
      </c>
      <c r="X60" s="12">
        <v>42.81</v>
      </c>
      <c r="Y60" s="12">
        <v>43.5</v>
      </c>
      <c r="Z60" s="12">
        <v>42.09</v>
      </c>
      <c r="AA60" s="12">
        <v>43.18</v>
      </c>
      <c r="AB60" s="117">
        <v>3675700</v>
      </c>
      <c r="AC60" s="12">
        <v>43.18</v>
      </c>
      <c r="AD60" s="2">
        <f t="shared" si="1"/>
        <v>1.4099999999999966</v>
      </c>
      <c r="AE60" s="167">
        <f t="shared" si="2"/>
        <v>6.9962686567164312E-3</v>
      </c>
    </row>
    <row r="61" spans="15:31" x14ac:dyDescent="0.25">
      <c r="O61" s="105">
        <v>0.96</v>
      </c>
      <c r="P61" s="105">
        <f t="shared" si="4"/>
        <v>41.375999999999998</v>
      </c>
      <c r="Q61" s="105"/>
      <c r="T61" s="115" t="s">
        <v>134</v>
      </c>
      <c r="U61" s="110">
        <v>4.2699999999999996</v>
      </c>
      <c r="W61" s="162">
        <v>42234</v>
      </c>
      <c r="X61" s="12">
        <v>43.1</v>
      </c>
      <c r="Y61" s="12">
        <v>43.47</v>
      </c>
      <c r="Z61" s="12">
        <v>41.97</v>
      </c>
      <c r="AA61" s="12">
        <v>42.88</v>
      </c>
      <c r="AB61" s="117">
        <v>3757000</v>
      </c>
      <c r="AC61" s="12">
        <v>42.88</v>
      </c>
      <c r="AD61" s="2">
        <f t="shared" si="1"/>
        <v>1.5</v>
      </c>
      <c r="AE61" s="167">
        <f t="shared" si="2"/>
        <v>-1.4705882352941235E-2</v>
      </c>
    </row>
    <row r="62" spans="15:31" x14ac:dyDescent="0.25">
      <c r="O62" s="105">
        <v>0.95</v>
      </c>
      <c r="P62" s="105">
        <f t="shared" si="4"/>
        <v>40.945</v>
      </c>
      <c r="Q62" s="105"/>
      <c r="T62" s="115" t="s">
        <v>130</v>
      </c>
      <c r="U62" s="110" t="s">
        <v>148</v>
      </c>
      <c r="W62" s="162">
        <v>42233</v>
      </c>
      <c r="X62" s="12">
        <v>43.06</v>
      </c>
      <c r="Y62" s="12">
        <v>43.7</v>
      </c>
      <c r="Z62" s="12">
        <v>42.6</v>
      </c>
      <c r="AA62" s="12">
        <v>43.52</v>
      </c>
      <c r="AB62" s="117">
        <v>2873000</v>
      </c>
      <c r="AC62" s="12">
        <v>43.52</v>
      </c>
      <c r="AD62" s="2">
        <f t="shared" si="1"/>
        <v>1.1000000000000014</v>
      </c>
      <c r="AE62" s="167">
        <f t="shared" si="2"/>
        <v>3.4586119437400864E-3</v>
      </c>
    </row>
    <row r="63" spans="15:31" x14ac:dyDescent="0.25">
      <c r="O63" s="105">
        <v>0.94</v>
      </c>
      <c r="P63" s="105">
        <f t="shared" si="4"/>
        <v>40.513999999999996</v>
      </c>
      <c r="Q63" s="105"/>
      <c r="W63" s="162">
        <v>42230</v>
      </c>
      <c r="X63" s="12">
        <v>43.65</v>
      </c>
      <c r="Y63" s="12">
        <v>44</v>
      </c>
      <c r="Z63" s="12">
        <v>43.31</v>
      </c>
      <c r="AA63" s="12">
        <v>43.37</v>
      </c>
      <c r="AB63" s="117">
        <v>3565700</v>
      </c>
      <c r="AC63" s="12">
        <v>43.37</v>
      </c>
      <c r="AD63" s="2">
        <f t="shared" si="1"/>
        <v>0.68999999999999773</v>
      </c>
      <c r="AE63" s="167">
        <f t="shared" si="2"/>
        <v>-5.5033249254758942E-3</v>
      </c>
    </row>
    <row r="64" spans="15:31" x14ac:dyDescent="0.25">
      <c r="O64" s="105">
        <v>0.93</v>
      </c>
      <c r="P64" s="105">
        <f t="shared" si="4"/>
        <v>40.083000000000006</v>
      </c>
      <c r="Q64" s="105"/>
      <c r="W64" s="162">
        <v>42229</v>
      </c>
      <c r="X64" s="12">
        <v>44.34</v>
      </c>
      <c r="Y64" s="12">
        <v>44.44</v>
      </c>
      <c r="Z64" s="12">
        <v>43.57</v>
      </c>
      <c r="AA64" s="12">
        <v>43.61</v>
      </c>
      <c r="AB64" s="117">
        <v>3785100</v>
      </c>
      <c r="AC64" s="12">
        <v>43.61</v>
      </c>
      <c r="AD64" s="2">
        <f t="shared" si="1"/>
        <v>0.86999999999999744</v>
      </c>
      <c r="AE64" s="167">
        <f t="shared" si="2"/>
        <v>-1.8676867686768683E-2</v>
      </c>
    </row>
    <row r="65" spans="15:31" x14ac:dyDescent="0.25">
      <c r="O65" s="105">
        <v>0.92</v>
      </c>
      <c r="P65" s="105">
        <f t="shared" si="4"/>
        <v>39.652000000000001</v>
      </c>
      <c r="Q65" s="105"/>
      <c r="W65" s="162">
        <v>42228</v>
      </c>
      <c r="X65" s="12">
        <v>44.99</v>
      </c>
      <c r="Y65" s="12">
        <v>44.99</v>
      </c>
      <c r="Z65" s="12">
        <v>43.44</v>
      </c>
      <c r="AA65" s="12">
        <v>44.44</v>
      </c>
      <c r="AB65" s="117">
        <v>5259600</v>
      </c>
      <c r="AC65" s="12">
        <v>44.44</v>
      </c>
      <c r="AD65" s="2">
        <f t="shared" si="1"/>
        <v>1.5500000000000043</v>
      </c>
      <c r="AE65" s="167">
        <f t="shared" si="2"/>
        <v>-2.049812651531846E-2</v>
      </c>
    </row>
    <row r="66" spans="15:31" x14ac:dyDescent="0.25">
      <c r="O66" s="105">
        <v>0.91</v>
      </c>
      <c r="P66" s="105">
        <f t="shared" si="4"/>
        <v>39.221000000000004</v>
      </c>
      <c r="Q66" s="105"/>
      <c r="W66" s="162">
        <v>42227</v>
      </c>
      <c r="X66" s="12">
        <v>44.68</v>
      </c>
      <c r="Y66" s="12">
        <v>45.82</v>
      </c>
      <c r="Z66" s="12">
        <v>44.5</v>
      </c>
      <c r="AA66" s="12">
        <v>45.37</v>
      </c>
      <c r="AB66" s="117">
        <v>4810300</v>
      </c>
      <c r="AC66" s="12">
        <v>45.37</v>
      </c>
      <c r="AD66" s="2">
        <f t="shared" si="1"/>
        <v>1.3200000000000003</v>
      </c>
      <c r="AE66" s="167">
        <f t="shared" si="2"/>
        <v>1.7663943475381139E-3</v>
      </c>
    </row>
    <row r="67" spans="15:31" x14ac:dyDescent="0.25">
      <c r="O67" s="105">
        <v>0.9</v>
      </c>
      <c r="P67" s="105">
        <f t="shared" si="4"/>
        <v>38.79</v>
      </c>
      <c r="Q67" s="105"/>
      <c r="W67" s="162">
        <v>42226</v>
      </c>
      <c r="X67" s="12">
        <v>44.12</v>
      </c>
      <c r="Y67" s="12">
        <v>45.47</v>
      </c>
      <c r="Z67" s="12">
        <v>44.02</v>
      </c>
      <c r="AA67" s="12">
        <v>45.29</v>
      </c>
      <c r="AB67" s="117">
        <v>4119500</v>
      </c>
      <c r="AC67" s="12">
        <v>45.29</v>
      </c>
      <c r="AD67" s="2">
        <f t="shared" ref="AD67:AD68" si="5">Y67-Z67</f>
        <v>1.4499999999999957</v>
      </c>
      <c r="AE67" s="167" t="e">
        <f t="shared" ref="AE67:AE68" si="6">AC67/AC68-1</f>
        <v>#DIV/0!</v>
      </c>
    </row>
    <row r="68" spans="15:31" x14ac:dyDescent="0.25">
      <c r="O68" s="47"/>
      <c r="W68" s="12" t="s">
        <v>144</v>
      </c>
      <c r="X68" s="12"/>
      <c r="Y68" s="12"/>
      <c r="Z68" s="12"/>
      <c r="AA68" s="12"/>
      <c r="AB68" s="12"/>
      <c r="AC68" s="12"/>
      <c r="AD68" s="2">
        <f t="shared" si="5"/>
        <v>0</v>
      </c>
      <c r="AE68" s="167" t="e">
        <f t="shared" si="6"/>
        <v>#DIV/0!</v>
      </c>
    </row>
    <row r="69" spans="15:31" x14ac:dyDescent="0.25">
      <c r="O69" s="47"/>
    </row>
  </sheetData>
  <conditionalFormatting sqref="Q7">
    <cfRule type="expression" dxfId="61" priority="9">
      <formula>Q7&gt;0</formula>
    </cfRule>
    <cfRule type="expression" dxfId="60" priority="10">
      <formula>Q7&lt;0</formula>
    </cfRule>
  </conditionalFormatting>
  <conditionalFormatting sqref="O47:O67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{B94A9B37-FCA5-42D7-AD22-B2BC9ACACC2A}</x14:id>
        </ext>
      </extLst>
    </cfRule>
  </conditionalFormatting>
  <conditionalFormatting sqref="AE1:AE68">
    <cfRule type="iconSet" priority="3">
      <iconSet iconSet="3Arrows">
        <cfvo type="percent" val="0"/>
        <cfvo type="num" val="0"/>
        <cfvo type="num" val="0"/>
      </iconSet>
    </cfRule>
  </conditionalFormatting>
  <conditionalFormatting sqref="F19:F27">
    <cfRule type="expression" dxfId="59" priority="1">
      <formula>F19&gt;0</formula>
    </cfRule>
    <cfRule type="expression" dxfId="58" priority="2">
      <formula>F19&lt;0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94A9B37-FCA5-42D7-AD22-B2BC9ACACC2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3" max="13" width="9.140625" style="2"/>
    <col min="18" max="18" width="21.28515625" customWidth="1"/>
    <col min="20" max="20" width="18.5703125" style="108" bestFit="1" customWidth="1"/>
    <col min="21" max="21" width="11.7109375" customWidth="1"/>
    <col min="24" max="24" width="11.7109375" customWidth="1"/>
    <col min="25" max="25" width="7.7109375" customWidth="1"/>
    <col min="26" max="28" width="6" bestFit="1" customWidth="1"/>
    <col min="29" max="29" width="10.140625" bestFit="1" customWidth="1"/>
    <col min="30" max="30" width="10.28515625" bestFit="1" customWidth="1"/>
    <col min="32" max="32" width="14.140625" customWidth="1"/>
  </cols>
  <sheetData>
    <row r="1" spans="1:32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110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111</v>
      </c>
      <c r="K1" s="24" t="s">
        <v>61</v>
      </c>
      <c r="L1" s="13" t="s">
        <v>80</v>
      </c>
      <c r="M1" s="24" t="s">
        <v>38</v>
      </c>
      <c r="T1" s="106" t="s">
        <v>107</v>
      </c>
      <c r="X1" s="130" t="s">
        <v>136</v>
      </c>
      <c r="Y1" s="130" t="s">
        <v>137</v>
      </c>
      <c r="Z1" s="130" t="s">
        <v>138</v>
      </c>
      <c r="AA1" s="130" t="s">
        <v>139</v>
      </c>
      <c r="AB1" s="130" t="s">
        <v>140</v>
      </c>
      <c r="AC1" s="130" t="s">
        <v>141</v>
      </c>
      <c r="AD1" s="130" t="s">
        <v>142</v>
      </c>
      <c r="AE1" s="13" t="s">
        <v>165</v>
      </c>
      <c r="AF1" s="13" t="s">
        <v>167</v>
      </c>
    </row>
    <row r="2" spans="1:32" x14ac:dyDescent="0.25">
      <c r="A2" s="6" t="s">
        <v>45</v>
      </c>
      <c r="B2" s="1">
        <v>42185</v>
      </c>
      <c r="C2" s="7">
        <v>10</v>
      </c>
      <c r="D2" s="57">
        <v>65.45</v>
      </c>
      <c r="E2" s="57">
        <v>0</v>
      </c>
      <c r="F2" s="57">
        <f t="shared" ref="F2:F10" si="0">C2*D2</f>
        <v>654.5</v>
      </c>
      <c r="G2" s="1">
        <v>42226</v>
      </c>
      <c r="H2" s="7">
        <v>30</v>
      </c>
      <c r="I2" s="57">
        <v>62.9</v>
      </c>
      <c r="J2" s="57">
        <v>0.03</v>
      </c>
      <c r="K2" s="57">
        <f>H2*I2-J2</f>
        <v>1886.97</v>
      </c>
      <c r="L2" s="1">
        <v>42278</v>
      </c>
      <c r="M2" s="2">
        <v>30</v>
      </c>
      <c r="O2" s="13" t="s">
        <v>57</v>
      </c>
      <c r="Q2">
        <f>C12-H12</f>
        <v>70</v>
      </c>
      <c r="T2" s="107" t="s">
        <v>190</v>
      </c>
      <c r="X2" s="132">
        <v>42318</v>
      </c>
      <c r="Y2" s="11">
        <v>63.49</v>
      </c>
      <c r="Z2" s="11">
        <v>63.64</v>
      </c>
      <c r="AA2" s="11">
        <v>63.12</v>
      </c>
      <c r="AB2" s="11">
        <v>63.32</v>
      </c>
      <c r="AC2" s="126">
        <v>1810600</v>
      </c>
      <c r="AD2" s="11">
        <v>63.32</v>
      </c>
      <c r="AE2" s="2">
        <f>Z2-AA2</f>
        <v>0.52000000000000313</v>
      </c>
      <c r="AF2" s="167">
        <f>AD2/AD3-1</f>
        <v>-3.1486146095718315E-3</v>
      </c>
    </row>
    <row r="3" spans="1:32" x14ac:dyDescent="0.25">
      <c r="A3" s="26" t="s">
        <v>74</v>
      </c>
      <c r="B3" s="1">
        <v>42223</v>
      </c>
      <c r="C3" s="7">
        <v>20</v>
      </c>
      <c r="D3" s="57">
        <v>63.52</v>
      </c>
      <c r="E3" s="57">
        <v>0</v>
      </c>
      <c r="F3" s="57">
        <f t="shared" si="0"/>
        <v>1270.4000000000001</v>
      </c>
      <c r="G3" s="1">
        <v>42235</v>
      </c>
      <c r="H3" s="7">
        <v>30</v>
      </c>
      <c r="I3" s="57">
        <v>63.59</v>
      </c>
      <c r="J3" s="57">
        <v>0.04</v>
      </c>
      <c r="K3" s="57">
        <f>H3*I3-J3</f>
        <v>1907.66</v>
      </c>
      <c r="O3" s="13" t="s">
        <v>58</v>
      </c>
      <c r="Q3" s="2">
        <f>(F12-K12-M12)/Q2</f>
        <v>58.411999999999999</v>
      </c>
      <c r="T3" s="107"/>
      <c r="X3" s="132">
        <v>42317</v>
      </c>
      <c r="Y3" s="11">
        <v>64.03</v>
      </c>
      <c r="Z3" s="11">
        <v>64.05</v>
      </c>
      <c r="AA3" s="11">
        <v>63.21</v>
      </c>
      <c r="AB3" s="11">
        <v>63.52</v>
      </c>
      <c r="AC3" s="126">
        <v>2446100</v>
      </c>
      <c r="AD3" s="11">
        <v>63.52</v>
      </c>
      <c r="AE3" s="2">
        <f t="shared" ref="AE3:AE66" si="1">Z3-AA3</f>
        <v>0.83999999999999631</v>
      </c>
      <c r="AF3" s="167">
        <f t="shared" ref="AF3:AF66" si="2">AD3/AD4-1</f>
        <v>-8.5843608553143325E-3</v>
      </c>
    </row>
    <row r="4" spans="1:32" x14ac:dyDescent="0.25">
      <c r="B4" s="1">
        <v>42223</v>
      </c>
      <c r="C4" s="7">
        <v>40</v>
      </c>
      <c r="D4" s="57">
        <v>62.45</v>
      </c>
      <c r="E4" s="57">
        <v>0</v>
      </c>
      <c r="F4" s="57">
        <f t="shared" si="0"/>
        <v>2498</v>
      </c>
      <c r="G4" s="1">
        <v>42284</v>
      </c>
      <c r="H4" s="104">
        <v>50</v>
      </c>
      <c r="I4" s="57">
        <v>59.05</v>
      </c>
      <c r="J4" s="57">
        <v>0.05</v>
      </c>
      <c r="K4" s="57">
        <f>H4*I4-J4</f>
        <v>2952.45</v>
      </c>
      <c r="O4" s="13" t="s">
        <v>66</v>
      </c>
      <c r="Q4" s="70">
        <v>63.32</v>
      </c>
      <c r="X4" s="132">
        <v>42314</v>
      </c>
      <c r="Y4" s="11">
        <v>63.99</v>
      </c>
      <c r="Z4" s="11">
        <v>64.5</v>
      </c>
      <c r="AA4" s="11">
        <v>63.42</v>
      </c>
      <c r="AB4" s="11">
        <v>64.069999999999993</v>
      </c>
      <c r="AC4" s="126">
        <v>3060500</v>
      </c>
      <c r="AD4" s="11">
        <v>64.069999999999993</v>
      </c>
      <c r="AE4" s="2">
        <f t="shared" si="1"/>
        <v>1.0799999999999983</v>
      </c>
      <c r="AF4" s="167">
        <f t="shared" si="2"/>
        <v>8.1825334382374937E-3</v>
      </c>
    </row>
    <row r="5" spans="1:32" x14ac:dyDescent="0.25">
      <c r="B5" s="1">
        <v>42223</v>
      </c>
      <c r="C5" s="7">
        <v>30</v>
      </c>
      <c r="D5" s="57">
        <v>62</v>
      </c>
      <c r="E5" s="57">
        <v>0</v>
      </c>
      <c r="F5" s="57">
        <f t="shared" si="0"/>
        <v>1860</v>
      </c>
      <c r="G5" s="1">
        <v>42314</v>
      </c>
      <c r="H5" s="104">
        <v>100</v>
      </c>
      <c r="I5" s="57">
        <v>63.1</v>
      </c>
      <c r="J5" s="57">
        <v>0.12</v>
      </c>
      <c r="K5" s="57">
        <f>H5*I5-J5</f>
        <v>6309.88</v>
      </c>
      <c r="O5" s="13" t="s">
        <v>67</v>
      </c>
      <c r="Q5" s="3">
        <f>Q4*Q2</f>
        <v>4432.3999999999996</v>
      </c>
      <c r="T5" s="107"/>
      <c r="U5" s="89"/>
      <c r="X5" s="132">
        <v>42313</v>
      </c>
      <c r="Y5" s="11">
        <v>62.96</v>
      </c>
      <c r="Z5" s="11">
        <v>63.72</v>
      </c>
      <c r="AA5" s="11">
        <v>62.9</v>
      </c>
      <c r="AB5" s="11">
        <v>63.55</v>
      </c>
      <c r="AC5" s="126">
        <v>3230800</v>
      </c>
      <c r="AD5" s="11">
        <v>63.55</v>
      </c>
      <c r="AE5" s="2">
        <f t="shared" si="1"/>
        <v>0.82000000000000028</v>
      </c>
      <c r="AF5" s="167">
        <f t="shared" si="2"/>
        <v>1.0494514231197183E-2</v>
      </c>
    </row>
    <row r="6" spans="1:32" x14ac:dyDescent="0.25">
      <c r="B6" s="1">
        <v>42223</v>
      </c>
      <c r="C6" s="7">
        <v>30</v>
      </c>
      <c r="D6" s="57">
        <v>62.98</v>
      </c>
      <c r="E6" s="57">
        <v>0</v>
      </c>
      <c r="F6" s="57">
        <f t="shared" si="0"/>
        <v>1889.3999999999999</v>
      </c>
      <c r="O6" s="13" t="s">
        <v>64</v>
      </c>
      <c r="Q6" s="2">
        <f>Q3*Q2</f>
        <v>4088.84</v>
      </c>
      <c r="X6" s="132">
        <v>42312</v>
      </c>
      <c r="Y6" s="11">
        <v>63.1</v>
      </c>
      <c r="Z6" s="11">
        <v>63.31</v>
      </c>
      <c r="AA6" s="11">
        <v>62.23</v>
      </c>
      <c r="AB6" s="11">
        <v>62.89</v>
      </c>
      <c r="AC6" s="126">
        <v>3656400</v>
      </c>
      <c r="AD6" s="11">
        <v>62.89</v>
      </c>
      <c r="AE6" s="2">
        <f t="shared" si="1"/>
        <v>1.0800000000000054</v>
      </c>
      <c r="AF6" s="167">
        <f t="shared" si="2"/>
        <v>-4.2748575047497628E-3</v>
      </c>
    </row>
    <row r="7" spans="1:32" ht="15.75" x14ac:dyDescent="0.25">
      <c r="B7" s="1">
        <v>42223</v>
      </c>
      <c r="C7" s="7">
        <v>30</v>
      </c>
      <c r="D7" s="57">
        <v>61.3</v>
      </c>
      <c r="E7" s="57">
        <v>0</v>
      </c>
      <c r="F7" s="57">
        <f t="shared" si="0"/>
        <v>1839</v>
      </c>
      <c r="O7" s="13" t="s">
        <v>65</v>
      </c>
      <c r="Q7" s="2">
        <f>Q5-Q6</f>
        <v>343.55999999999949</v>
      </c>
      <c r="R7" s="262"/>
      <c r="T7" s="107"/>
      <c r="X7" s="132">
        <v>42311</v>
      </c>
      <c r="Y7" s="11">
        <v>62.92</v>
      </c>
      <c r="Z7" s="11">
        <v>63.36</v>
      </c>
      <c r="AA7" s="11">
        <v>61.64</v>
      </c>
      <c r="AB7" s="11">
        <v>63.16</v>
      </c>
      <c r="AC7" s="126">
        <v>6267700</v>
      </c>
      <c r="AD7" s="11">
        <v>63.16</v>
      </c>
      <c r="AE7" s="2">
        <f t="shared" si="1"/>
        <v>1.7199999999999989</v>
      </c>
      <c r="AF7" s="167">
        <f t="shared" si="2"/>
        <v>2.2006472491909346E-2</v>
      </c>
    </row>
    <row r="8" spans="1:32" x14ac:dyDescent="0.25">
      <c r="B8" s="1">
        <v>42270</v>
      </c>
      <c r="C8" s="7">
        <v>50</v>
      </c>
      <c r="D8" s="57">
        <v>58.15</v>
      </c>
      <c r="E8" s="57">
        <v>0</v>
      </c>
      <c r="F8" s="57">
        <f t="shared" si="0"/>
        <v>2907.5</v>
      </c>
      <c r="G8" s="2"/>
      <c r="H8" s="2"/>
      <c r="R8" s="205"/>
      <c r="T8" s="107"/>
      <c r="X8" s="132">
        <v>42310</v>
      </c>
      <c r="Y8" s="11">
        <v>62.1</v>
      </c>
      <c r="Z8" s="11">
        <v>62.33</v>
      </c>
      <c r="AA8" s="11">
        <v>61.45</v>
      </c>
      <c r="AB8" s="11">
        <v>61.8</v>
      </c>
      <c r="AC8" s="126">
        <v>5323200</v>
      </c>
      <c r="AD8" s="11">
        <v>61.8</v>
      </c>
      <c r="AE8" s="2">
        <f t="shared" si="1"/>
        <v>0.87999999999999545</v>
      </c>
      <c r="AF8" s="167">
        <f t="shared" si="2"/>
        <v>-1.2928248222366934E-3</v>
      </c>
    </row>
    <row r="9" spans="1:32" x14ac:dyDescent="0.25">
      <c r="B9" s="1">
        <v>42282</v>
      </c>
      <c r="C9" s="4">
        <v>20</v>
      </c>
      <c r="D9" s="3">
        <v>57.85</v>
      </c>
      <c r="E9" s="3">
        <v>0</v>
      </c>
      <c r="F9" s="3">
        <f t="shared" si="0"/>
        <v>1157</v>
      </c>
      <c r="G9" s="2"/>
      <c r="X9" s="132">
        <v>42307</v>
      </c>
      <c r="Y9" s="11">
        <v>62.84</v>
      </c>
      <c r="Z9" s="11">
        <v>62.94</v>
      </c>
      <c r="AA9" s="11">
        <v>61.85</v>
      </c>
      <c r="AB9" s="11">
        <v>61.88</v>
      </c>
      <c r="AC9" s="126">
        <v>3887800</v>
      </c>
      <c r="AD9" s="11">
        <v>61.88</v>
      </c>
      <c r="AE9" s="2">
        <f t="shared" si="1"/>
        <v>1.0899999999999963</v>
      </c>
      <c r="AF9" s="167">
        <f t="shared" si="2"/>
        <v>-1.4492753623188359E-2</v>
      </c>
    </row>
    <row r="10" spans="1:32" x14ac:dyDescent="0.25">
      <c r="B10" s="1">
        <v>42313</v>
      </c>
      <c r="C10" s="4">
        <v>50</v>
      </c>
      <c r="D10" s="2">
        <v>62</v>
      </c>
      <c r="E10" s="2">
        <v>0</v>
      </c>
      <c r="F10" s="2">
        <f t="shared" si="0"/>
        <v>3100</v>
      </c>
      <c r="T10" s="150">
        <v>42310</v>
      </c>
      <c r="U10" s="89" t="s">
        <v>242</v>
      </c>
      <c r="X10" s="132">
        <v>42306</v>
      </c>
      <c r="Y10" s="11">
        <v>62.16</v>
      </c>
      <c r="Z10" s="11">
        <v>62.93</v>
      </c>
      <c r="AA10" s="11">
        <v>62.07</v>
      </c>
      <c r="AB10" s="11">
        <v>62.79</v>
      </c>
      <c r="AC10" s="126">
        <v>2700800</v>
      </c>
      <c r="AD10" s="11">
        <v>62.79</v>
      </c>
      <c r="AE10" s="2">
        <f t="shared" si="1"/>
        <v>0.85999999999999943</v>
      </c>
      <c r="AF10" s="167">
        <f t="shared" si="2"/>
        <v>7.7034183919113541E-3</v>
      </c>
    </row>
    <row r="11" spans="1:32" x14ac:dyDescent="0.25">
      <c r="T11" s="150">
        <v>42311</v>
      </c>
      <c r="U11" s="89" t="s">
        <v>189</v>
      </c>
      <c r="X11" s="132">
        <v>42305</v>
      </c>
      <c r="Y11" s="11">
        <v>60.61</v>
      </c>
      <c r="Z11" s="11">
        <v>62.31</v>
      </c>
      <c r="AA11" s="11">
        <v>60.47</v>
      </c>
      <c r="AB11" s="11">
        <v>62.31</v>
      </c>
      <c r="AC11" s="126">
        <v>3847600</v>
      </c>
      <c r="AD11" s="11">
        <v>62.31</v>
      </c>
      <c r="AE11" s="2">
        <f t="shared" si="1"/>
        <v>1.8400000000000034</v>
      </c>
      <c r="AF11" s="167">
        <f t="shared" si="2"/>
        <v>3.350472715209829E-2</v>
      </c>
    </row>
    <row r="12" spans="1:32" x14ac:dyDescent="0.25">
      <c r="A12" s="45" t="s">
        <v>85</v>
      </c>
      <c r="B12" s="16"/>
      <c r="C12" s="16">
        <f>SUM(C2:C11)</f>
        <v>280</v>
      </c>
      <c r="D12" s="21"/>
      <c r="E12" s="21"/>
      <c r="F12" s="21">
        <f>SUM(F2:F11)</f>
        <v>17175.8</v>
      </c>
      <c r="G12" s="16"/>
      <c r="H12" s="16">
        <f>SUM(H2:H11)</f>
        <v>210</v>
      </c>
      <c r="I12" s="21"/>
      <c r="J12" s="21"/>
      <c r="K12" s="21">
        <f>SUM(K2:K11)</f>
        <v>13056.96</v>
      </c>
      <c r="L12" s="21"/>
      <c r="M12" s="21">
        <f>SUM(M2:M11)</f>
        <v>30</v>
      </c>
      <c r="X12" s="132">
        <v>42304</v>
      </c>
      <c r="Y12" s="11">
        <v>61.39</v>
      </c>
      <c r="Z12" s="11">
        <v>61.59</v>
      </c>
      <c r="AA12" s="11">
        <v>60.21</v>
      </c>
      <c r="AB12" s="11">
        <v>60.29</v>
      </c>
      <c r="AC12" s="126">
        <v>4571300</v>
      </c>
      <c r="AD12" s="11">
        <v>60.29</v>
      </c>
      <c r="AE12" s="2">
        <f t="shared" si="1"/>
        <v>1.3800000000000026</v>
      </c>
      <c r="AF12" s="167">
        <f t="shared" si="2"/>
        <v>-2.474927208023292E-2</v>
      </c>
    </row>
    <row r="13" spans="1:32" x14ac:dyDescent="0.25">
      <c r="X13" s="132">
        <v>42303</v>
      </c>
      <c r="Y13" s="11">
        <v>61.83</v>
      </c>
      <c r="Z13" s="11">
        <v>62.09</v>
      </c>
      <c r="AA13" s="11">
        <v>61.59</v>
      </c>
      <c r="AB13" s="11">
        <v>61.82</v>
      </c>
      <c r="AC13" s="126">
        <v>2260400</v>
      </c>
      <c r="AD13" s="11">
        <v>61.82</v>
      </c>
      <c r="AE13" s="2">
        <f t="shared" si="1"/>
        <v>0.5</v>
      </c>
      <c r="AF13" s="167">
        <f t="shared" si="2"/>
        <v>2.2697795071335847E-3</v>
      </c>
    </row>
    <row r="14" spans="1:32" x14ac:dyDescent="0.25">
      <c r="B14" s="253" t="s">
        <v>136</v>
      </c>
      <c r="C14" s="253" t="s">
        <v>235</v>
      </c>
      <c r="D14" s="254" t="s">
        <v>234</v>
      </c>
      <c r="E14" s="256" t="s">
        <v>236</v>
      </c>
      <c r="F14" s="257" t="s">
        <v>65</v>
      </c>
      <c r="X14" s="132">
        <v>42300</v>
      </c>
      <c r="Y14" s="11">
        <v>61.92</v>
      </c>
      <c r="Z14" s="11">
        <v>62</v>
      </c>
      <c r="AA14" s="11">
        <v>61.49</v>
      </c>
      <c r="AB14" s="11">
        <v>61.68</v>
      </c>
      <c r="AC14" s="126">
        <v>3187700</v>
      </c>
      <c r="AD14" s="11">
        <v>61.68</v>
      </c>
      <c r="AE14" s="2">
        <f t="shared" si="1"/>
        <v>0.50999999999999801</v>
      </c>
      <c r="AF14" s="167">
        <f t="shared" si="2"/>
        <v>2.1121039805036546E-3</v>
      </c>
    </row>
    <row r="15" spans="1:32" x14ac:dyDescent="0.25">
      <c r="B15" s="255">
        <v>42304</v>
      </c>
      <c r="C15" s="12">
        <v>120</v>
      </c>
      <c r="D15" s="53">
        <v>60.82</v>
      </c>
      <c r="E15" s="53">
        <v>60.29</v>
      </c>
      <c r="F15" s="53">
        <v>-63.92</v>
      </c>
      <c r="X15" s="132">
        <v>42299</v>
      </c>
      <c r="Y15" s="11">
        <v>61</v>
      </c>
      <c r="Z15" s="11">
        <v>61.64</v>
      </c>
      <c r="AA15" s="11">
        <v>60.62</v>
      </c>
      <c r="AB15" s="11">
        <v>61.55</v>
      </c>
      <c r="AC15" s="126">
        <v>2834700</v>
      </c>
      <c r="AD15" s="11">
        <v>61.55</v>
      </c>
      <c r="AE15" s="2">
        <f t="shared" si="1"/>
        <v>1.0200000000000031</v>
      </c>
      <c r="AF15" s="167">
        <f t="shared" si="2"/>
        <v>1.483924154987637E-2</v>
      </c>
    </row>
    <row r="16" spans="1:32" x14ac:dyDescent="0.25">
      <c r="A16" s="44"/>
      <c r="B16" s="255">
        <v>42310</v>
      </c>
      <c r="C16" s="12">
        <v>170</v>
      </c>
      <c r="D16" s="53">
        <v>61.17</v>
      </c>
      <c r="E16" s="53">
        <v>61.8</v>
      </c>
      <c r="F16" s="53">
        <v>107.28</v>
      </c>
      <c r="X16" s="132">
        <v>42298</v>
      </c>
      <c r="Y16" s="11">
        <v>61.64</v>
      </c>
      <c r="Z16" s="11">
        <v>61.97</v>
      </c>
      <c r="AA16" s="11">
        <v>60.58</v>
      </c>
      <c r="AB16" s="11">
        <v>60.65</v>
      </c>
      <c r="AC16" s="126">
        <v>4371300</v>
      </c>
      <c r="AD16" s="11">
        <v>60.65</v>
      </c>
      <c r="AE16" s="2">
        <f t="shared" si="1"/>
        <v>1.3900000000000006</v>
      </c>
      <c r="AF16" s="167">
        <f t="shared" si="2"/>
        <v>-1.285807291666663E-2</v>
      </c>
    </row>
    <row r="17" spans="1:32" x14ac:dyDescent="0.25">
      <c r="A17" s="44"/>
      <c r="B17" s="255">
        <v>42311</v>
      </c>
      <c r="C17" s="12">
        <v>70</v>
      </c>
      <c r="D17" s="53">
        <v>58.41</v>
      </c>
      <c r="E17" s="53">
        <v>63.16</v>
      </c>
      <c r="F17" s="53">
        <v>332.36</v>
      </c>
      <c r="X17" s="132">
        <v>42297</v>
      </c>
      <c r="Y17" s="11">
        <v>61.64</v>
      </c>
      <c r="Z17" s="11">
        <v>62.22</v>
      </c>
      <c r="AA17" s="11">
        <v>61.38</v>
      </c>
      <c r="AB17" s="11">
        <v>61.44</v>
      </c>
      <c r="AC17" s="126">
        <v>3168100</v>
      </c>
      <c r="AD17" s="11">
        <v>61.44</v>
      </c>
      <c r="AE17" s="2">
        <f t="shared" si="1"/>
        <v>0.83999999999999631</v>
      </c>
      <c r="AF17" s="167">
        <f t="shared" si="2"/>
        <v>-2.4354603019971499E-3</v>
      </c>
    </row>
    <row r="18" spans="1:32" x14ac:dyDescent="0.25">
      <c r="A18" s="44"/>
      <c r="B18" s="12"/>
      <c r="C18" s="12"/>
      <c r="D18" s="53"/>
      <c r="E18" s="53"/>
      <c r="F18" s="53"/>
      <c r="X18" s="132">
        <v>42296</v>
      </c>
      <c r="Y18" s="11">
        <v>61.03</v>
      </c>
      <c r="Z18" s="11">
        <v>61.65</v>
      </c>
      <c r="AA18" s="11">
        <v>60.8</v>
      </c>
      <c r="AB18" s="11">
        <v>61.59</v>
      </c>
      <c r="AC18" s="126">
        <v>2427200</v>
      </c>
      <c r="AD18" s="11">
        <v>61.59</v>
      </c>
      <c r="AE18" s="2">
        <f t="shared" si="1"/>
        <v>0.85000000000000142</v>
      </c>
      <c r="AF18" s="167">
        <f t="shared" si="2"/>
        <v>6.3725490196078205E-3</v>
      </c>
    </row>
    <row r="19" spans="1:32" x14ac:dyDescent="0.25">
      <c r="B19" s="12"/>
      <c r="C19" s="12"/>
      <c r="D19" s="53"/>
      <c r="E19" s="53"/>
      <c r="F19" s="53"/>
      <c r="I19" s="258"/>
      <c r="X19" s="132">
        <v>42293</v>
      </c>
      <c r="Y19" s="11">
        <v>61.44</v>
      </c>
      <c r="Z19" s="11">
        <v>61.51</v>
      </c>
      <c r="AA19" s="11">
        <v>60.66</v>
      </c>
      <c r="AB19" s="11">
        <v>61.2</v>
      </c>
      <c r="AC19" s="126">
        <v>3285000</v>
      </c>
      <c r="AD19" s="11">
        <v>61.2</v>
      </c>
      <c r="AE19" s="2">
        <f t="shared" si="1"/>
        <v>0.85000000000000142</v>
      </c>
      <c r="AF19" s="167">
        <f t="shared" si="2"/>
        <v>-6.3321967851923677E-3</v>
      </c>
    </row>
    <row r="20" spans="1:32" x14ac:dyDescent="0.25">
      <c r="B20" s="12"/>
      <c r="C20" s="12"/>
      <c r="D20" s="53"/>
      <c r="E20" s="53"/>
      <c r="F20" s="53"/>
      <c r="X20" s="132">
        <v>42292</v>
      </c>
      <c r="Y20" s="11">
        <v>60.43</v>
      </c>
      <c r="Z20" s="11">
        <v>61.69</v>
      </c>
      <c r="AA20" s="11">
        <v>60.27</v>
      </c>
      <c r="AB20" s="11">
        <v>61.59</v>
      </c>
      <c r="AC20" s="126">
        <v>2906600</v>
      </c>
      <c r="AD20" s="11">
        <v>61.59</v>
      </c>
      <c r="AE20" s="2">
        <f t="shared" si="1"/>
        <v>1.4199999999999946</v>
      </c>
      <c r="AF20" s="167">
        <f t="shared" si="2"/>
        <v>2.8900768459739545E-2</v>
      </c>
    </row>
    <row r="21" spans="1:32" x14ac:dyDescent="0.25">
      <c r="B21" s="12"/>
      <c r="C21" s="12"/>
      <c r="D21" s="53"/>
      <c r="E21" s="53"/>
      <c r="F21" s="53"/>
      <c r="X21" s="132">
        <v>42291</v>
      </c>
      <c r="Y21" s="11">
        <v>60.5</v>
      </c>
      <c r="Z21" s="11">
        <v>60.6</v>
      </c>
      <c r="AA21" s="11">
        <v>59.78</v>
      </c>
      <c r="AB21" s="11">
        <v>59.86</v>
      </c>
      <c r="AC21" s="126">
        <v>2389100</v>
      </c>
      <c r="AD21" s="11">
        <v>59.86</v>
      </c>
      <c r="AE21" s="2">
        <f t="shared" si="1"/>
        <v>0.82000000000000028</v>
      </c>
      <c r="AF21" s="167">
        <f t="shared" si="2"/>
        <v>-1.2862796833773116E-2</v>
      </c>
    </row>
    <row r="22" spans="1:32" x14ac:dyDescent="0.25">
      <c r="B22" s="12"/>
      <c r="C22" s="12"/>
      <c r="D22" s="53"/>
      <c r="E22" s="53"/>
      <c r="F22" s="53"/>
      <c r="X22" s="132">
        <v>42290</v>
      </c>
      <c r="Y22" s="11">
        <v>60.73</v>
      </c>
      <c r="Z22" s="11">
        <v>61.14</v>
      </c>
      <c r="AA22" s="11">
        <v>60.62</v>
      </c>
      <c r="AB22" s="11">
        <v>60.64</v>
      </c>
      <c r="AC22" s="126">
        <v>1643300</v>
      </c>
      <c r="AD22" s="11">
        <v>60.64</v>
      </c>
      <c r="AE22" s="2">
        <f t="shared" si="1"/>
        <v>0.52000000000000313</v>
      </c>
      <c r="AF22" s="167">
        <f t="shared" si="2"/>
        <v>-4.4327696601542677E-3</v>
      </c>
    </row>
    <row r="23" spans="1:32" x14ac:dyDescent="0.25">
      <c r="B23" s="12"/>
      <c r="C23" s="12"/>
      <c r="D23" s="53"/>
      <c r="E23" s="53"/>
      <c r="F23" s="53"/>
      <c r="X23" s="132">
        <v>42289</v>
      </c>
      <c r="Y23" s="11">
        <v>60.54</v>
      </c>
      <c r="Z23" s="11">
        <v>61.14</v>
      </c>
      <c r="AA23" s="11">
        <v>60.44</v>
      </c>
      <c r="AB23" s="11">
        <v>60.91</v>
      </c>
      <c r="AC23" s="126">
        <v>1397700</v>
      </c>
      <c r="AD23" s="11">
        <v>60.91</v>
      </c>
      <c r="AE23" s="2">
        <f t="shared" si="1"/>
        <v>0.70000000000000284</v>
      </c>
      <c r="AF23" s="167">
        <f t="shared" si="2"/>
        <v>7.7763070814029778E-3</v>
      </c>
    </row>
    <row r="24" spans="1:32" x14ac:dyDescent="0.25">
      <c r="B24" s="12"/>
      <c r="C24" s="12"/>
      <c r="D24" s="53"/>
      <c r="E24" s="53"/>
      <c r="F24" s="53"/>
      <c r="X24" s="132">
        <v>42286</v>
      </c>
      <c r="Y24" s="11">
        <v>61.17</v>
      </c>
      <c r="Z24" s="11">
        <v>61.33</v>
      </c>
      <c r="AA24" s="11">
        <v>60.31</v>
      </c>
      <c r="AB24" s="11">
        <v>60.44</v>
      </c>
      <c r="AC24" s="126">
        <v>2433800</v>
      </c>
      <c r="AD24" s="11">
        <v>60.44</v>
      </c>
      <c r="AE24" s="2">
        <f t="shared" si="1"/>
        <v>1.019999999999996</v>
      </c>
      <c r="AF24" s="167">
        <f t="shared" si="2"/>
        <v>-1.1125654450261813E-2</v>
      </c>
    </row>
    <row r="25" spans="1:32" x14ac:dyDescent="0.25">
      <c r="X25" s="132">
        <v>42285</v>
      </c>
      <c r="Y25" s="11">
        <v>59.88</v>
      </c>
      <c r="Z25" s="11">
        <v>61.23</v>
      </c>
      <c r="AA25" s="11">
        <v>59.74</v>
      </c>
      <c r="AB25" s="11">
        <v>61.12</v>
      </c>
      <c r="AC25" s="126">
        <v>2474000</v>
      </c>
      <c r="AD25" s="11">
        <v>61.12</v>
      </c>
      <c r="AE25" s="2">
        <f t="shared" si="1"/>
        <v>1.4899999999999949</v>
      </c>
      <c r="AF25" s="167">
        <f t="shared" si="2"/>
        <v>1.7988007994670152E-2</v>
      </c>
    </row>
    <row r="26" spans="1:32" x14ac:dyDescent="0.25">
      <c r="X26" s="132">
        <v>42284</v>
      </c>
      <c r="Y26" s="11">
        <v>60.2</v>
      </c>
      <c r="Z26" s="11">
        <v>60.7</v>
      </c>
      <c r="AA26" s="11">
        <v>59.82</v>
      </c>
      <c r="AB26" s="11">
        <v>60.04</v>
      </c>
      <c r="AC26" s="126">
        <v>2419300</v>
      </c>
      <c r="AD26" s="11">
        <v>60.04</v>
      </c>
      <c r="AE26" s="2">
        <f t="shared" si="1"/>
        <v>0.88000000000000256</v>
      </c>
      <c r="AF26" s="167">
        <f t="shared" si="2"/>
        <v>2.6720106880426808E-3</v>
      </c>
    </row>
    <row r="27" spans="1:32" x14ac:dyDescent="0.25">
      <c r="X27" s="132">
        <v>42283</v>
      </c>
      <c r="Y27" s="11">
        <v>59.74</v>
      </c>
      <c r="Z27" s="11">
        <v>60.27</v>
      </c>
      <c r="AA27" s="11">
        <v>59.59</v>
      </c>
      <c r="AB27" s="11">
        <v>59.88</v>
      </c>
      <c r="AC27" s="126">
        <v>2144500</v>
      </c>
      <c r="AD27" s="11">
        <v>59.88</v>
      </c>
      <c r="AE27" s="2">
        <f t="shared" si="1"/>
        <v>0.67999999999999972</v>
      </c>
      <c r="AF27" s="167">
        <f t="shared" si="2"/>
        <v>-3.3388981636051085E-4</v>
      </c>
    </row>
    <row r="28" spans="1:32" x14ac:dyDescent="0.25">
      <c r="X28" s="132">
        <v>42282</v>
      </c>
      <c r="Y28" s="11">
        <v>59.46</v>
      </c>
      <c r="Z28" s="11">
        <v>60.14</v>
      </c>
      <c r="AA28" s="11">
        <v>59.42</v>
      </c>
      <c r="AB28" s="11">
        <v>59.9</v>
      </c>
      <c r="AC28" s="126">
        <v>2173200</v>
      </c>
      <c r="AD28" s="11">
        <v>59.9</v>
      </c>
      <c r="AE28" s="2">
        <f t="shared" si="1"/>
        <v>0.71999999999999886</v>
      </c>
      <c r="AF28" s="167">
        <f t="shared" si="2"/>
        <v>1.2679628064243387E-2</v>
      </c>
    </row>
    <row r="29" spans="1:32" x14ac:dyDescent="0.25">
      <c r="X29" s="132">
        <v>42279</v>
      </c>
      <c r="Y29" s="11">
        <v>57.14</v>
      </c>
      <c r="Z29" s="11">
        <v>59.15</v>
      </c>
      <c r="AA29" s="11">
        <v>56.97</v>
      </c>
      <c r="AB29" s="11">
        <v>59.15</v>
      </c>
      <c r="AC29" s="126">
        <v>3167300</v>
      </c>
      <c r="AD29" s="11">
        <v>59.15</v>
      </c>
      <c r="AE29" s="2">
        <f t="shared" si="1"/>
        <v>2.1799999999999997</v>
      </c>
      <c r="AF29" s="167">
        <f t="shared" si="2"/>
        <v>2.0355356218733744E-2</v>
      </c>
    </row>
    <row r="30" spans="1:32" x14ac:dyDescent="0.25">
      <c r="X30" s="132">
        <v>42278</v>
      </c>
      <c r="Y30" s="11">
        <v>58.25</v>
      </c>
      <c r="Z30" s="11">
        <v>58.44</v>
      </c>
      <c r="AA30" s="11">
        <v>57.33</v>
      </c>
      <c r="AB30" s="11">
        <v>57.97</v>
      </c>
      <c r="AC30" s="126">
        <v>3853100</v>
      </c>
      <c r="AD30" s="11">
        <v>57.97</v>
      </c>
      <c r="AE30" s="2">
        <f t="shared" si="1"/>
        <v>1.1099999999999994</v>
      </c>
      <c r="AF30" s="167">
        <f t="shared" si="2"/>
        <v>-4.63598901098905E-3</v>
      </c>
    </row>
    <row r="31" spans="1:32" x14ac:dyDescent="0.25">
      <c r="X31" s="132">
        <v>42277</v>
      </c>
      <c r="Y31" s="11">
        <v>58.87</v>
      </c>
      <c r="Z31" s="11">
        <v>58.97</v>
      </c>
      <c r="AA31" s="11">
        <v>57.79</v>
      </c>
      <c r="AB31" s="11">
        <v>58.24</v>
      </c>
      <c r="AC31" s="126">
        <v>3891200</v>
      </c>
      <c r="AD31" s="11">
        <v>58.24</v>
      </c>
      <c r="AE31" s="2">
        <f t="shared" si="1"/>
        <v>1.1799999999999997</v>
      </c>
      <c r="AF31" s="167">
        <f t="shared" si="2"/>
        <v>-2.0562028786840214E-3</v>
      </c>
    </row>
    <row r="32" spans="1:32" x14ac:dyDescent="0.25">
      <c r="X32" s="132">
        <v>42276</v>
      </c>
      <c r="Y32" s="11">
        <v>57.73</v>
      </c>
      <c r="Z32" s="11">
        <v>58.44</v>
      </c>
      <c r="AA32" s="11">
        <v>57.47</v>
      </c>
      <c r="AB32" s="11">
        <v>58.36</v>
      </c>
      <c r="AC32" s="126">
        <v>3909600</v>
      </c>
      <c r="AD32" s="11">
        <v>58.36</v>
      </c>
      <c r="AE32" s="2">
        <f t="shared" si="1"/>
        <v>0.96999999999999886</v>
      </c>
      <c r="AF32" s="167">
        <f t="shared" si="2"/>
        <v>1.0737790093522603E-2</v>
      </c>
    </row>
    <row r="33" spans="15:32" x14ac:dyDescent="0.25">
      <c r="X33" s="132">
        <v>42275</v>
      </c>
      <c r="Y33" s="11">
        <v>58.53</v>
      </c>
      <c r="Z33" s="11">
        <v>58.77</v>
      </c>
      <c r="AA33" s="11">
        <v>57.46</v>
      </c>
      <c r="AB33" s="11">
        <v>57.74</v>
      </c>
      <c r="AC33" s="126">
        <v>3516400</v>
      </c>
      <c r="AD33" s="11">
        <v>57.74</v>
      </c>
      <c r="AE33" s="2">
        <f t="shared" si="1"/>
        <v>1.3100000000000023</v>
      </c>
      <c r="AF33" s="167">
        <f t="shared" si="2"/>
        <v>-2.1190032208848963E-2</v>
      </c>
    </row>
    <row r="34" spans="15:32" x14ac:dyDescent="0.25">
      <c r="X34" s="132">
        <v>42272</v>
      </c>
      <c r="Y34" s="11">
        <v>59.12</v>
      </c>
      <c r="Z34" s="11">
        <v>59.92</v>
      </c>
      <c r="AA34" s="11">
        <v>58.87</v>
      </c>
      <c r="AB34" s="11">
        <v>58.99</v>
      </c>
      <c r="AC34" s="126">
        <v>3893400</v>
      </c>
      <c r="AD34" s="11">
        <v>58.99</v>
      </c>
      <c r="AE34" s="2">
        <f t="shared" si="1"/>
        <v>1.0500000000000043</v>
      </c>
      <c r="AF34" s="167">
        <f t="shared" si="2"/>
        <v>6.8271036012972353E-3</v>
      </c>
    </row>
    <row r="35" spans="15:32" ht="20.25" thickBot="1" x14ac:dyDescent="0.35">
      <c r="O35" s="322" t="s">
        <v>81</v>
      </c>
      <c r="P35" s="322"/>
      <c r="T35" s="134" t="s">
        <v>105</v>
      </c>
      <c r="U35" s="2"/>
      <c r="X35" s="132">
        <v>42271</v>
      </c>
      <c r="Y35" s="11">
        <v>58.12</v>
      </c>
      <c r="Z35" s="11">
        <v>58.81</v>
      </c>
      <c r="AA35" s="11">
        <v>57.77</v>
      </c>
      <c r="AB35" s="11">
        <v>58.59</v>
      </c>
      <c r="AC35" s="126">
        <v>2541300</v>
      </c>
      <c r="AD35" s="11">
        <v>58.59</v>
      </c>
      <c r="AE35" s="2">
        <f t="shared" si="1"/>
        <v>1.0399999999999991</v>
      </c>
      <c r="AF35" s="167">
        <f t="shared" si="2"/>
        <v>1.3672876431380931E-3</v>
      </c>
    </row>
    <row r="36" spans="15:32" ht="15.75" thickTop="1" x14ac:dyDescent="0.25">
      <c r="O36" s="105">
        <v>1.1000000000000001</v>
      </c>
      <c r="P36" s="105">
        <f>O36*$Q$4</f>
        <v>69.652000000000001</v>
      </c>
      <c r="Q36" s="2"/>
      <c r="T36" s="135" t="s">
        <v>119</v>
      </c>
      <c r="U36" s="128">
        <v>63.52</v>
      </c>
      <c r="X36" s="132">
        <v>42270</v>
      </c>
      <c r="Y36" s="11">
        <v>58.04</v>
      </c>
      <c r="Z36" s="11">
        <v>58.67</v>
      </c>
      <c r="AA36" s="11">
        <v>58.03</v>
      </c>
      <c r="AB36" s="11">
        <v>58.51</v>
      </c>
      <c r="AC36" s="126">
        <v>2406100</v>
      </c>
      <c r="AD36" s="11">
        <v>58.51</v>
      </c>
      <c r="AE36" s="2">
        <f t="shared" si="1"/>
        <v>0.64000000000000057</v>
      </c>
      <c r="AF36" s="167">
        <f t="shared" si="2"/>
        <v>7.0567986230636315E-3</v>
      </c>
    </row>
    <row r="37" spans="15:32" ht="15" customHeight="1" x14ac:dyDescent="0.25">
      <c r="O37" s="105">
        <v>1.0900000000000001</v>
      </c>
      <c r="P37" s="105">
        <f t="shared" ref="P37:P56" si="3">O37*$Q$4</f>
        <v>69.018799999999999</v>
      </c>
      <c r="Q37" s="2"/>
      <c r="T37" s="135" t="s">
        <v>120</v>
      </c>
      <c r="U37" s="128">
        <v>63.49</v>
      </c>
      <c r="X37" s="132">
        <v>42269</v>
      </c>
      <c r="Y37" s="11">
        <v>58.16</v>
      </c>
      <c r="Z37" s="11">
        <v>58.21</v>
      </c>
      <c r="AA37" s="11">
        <v>57.69</v>
      </c>
      <c r="AB37" s="11">
        <v>58.1</v>
      </c>
      <c r="AC37" s="126">
        <v>2403500</v>
      </c>
      <c r="AD37" s="11">
        <v>58.1</v>
      </c>
      <c r="AE37" s="2">
        <f t="shared" si="1"/>
        <v>0.52000000000000313</v>
      </c>
      <c r="AF37" s="167">
        <f t="shared" si="2"/>
        <v>-7.8551912568306514E-3</v>
      </c>
    </row>
    <row r="38" spans="15:32" x14ac:dyDescent="0.25">
      <c r="O38" s="105">
        <v>1.08</v>
      </c>
      <c r="P38" s="105">
        <f t="shared" si="3"/>
        <v>68.385600000000011</v>
      </c>
      <c r="Q38" s="2"/>
      <c r="T38" s="135" t="s">
        <v>121</v>
      </c>
      <c r="U38" s="128" t="s">
        <v>317</v>
      </c>
      <c r="X38" s="132">
        <v>42268</v>
      </c>
      <c r="Y38" s="11">
        <v>58.15</v>
      </c>
      <c r="Z38" s="11">
        <v>58.88</v>
      </c>
      <c r="AA38" s="11">
        <v>57.95</v>
      </c>
      <c r="AB38" s="11">
        <v>58.56</v>
      </c>
      <c r="AC38" s="126">
        <v>2513600</v>
      </c>
      <c r="AD38" s="11">
        <v>58.56</v>
      </c>
      <c r="AE38" s="2">
        <f t="shared" si="1"/>
        <v>0.92999999999999972</v>
      </c>
      <c r="AF38" s="167">
        <f t="shared" si="2"/>
        <v>1.719645648775403E-2</v>
      </c>
    </row>
    <row r="39" spans="15:32" x14ac:dyDescent="0.25">
      <c r="O39" s="105">
        <v>1.07</v>
      </c>
      <c r="P39" s="105">
        <f t="shared" si="3"/>
        <v>67.752400000000009</v>
      </c>
      <c r="Q39" s="2"/>
      <c r="T39" s="135" t="s">
        <v>122</v>
      </c>
      <c r="U39" s="128" t="s">
        <v>268</v>
      </c>
      <c r="X39" s="132">
        <v>42265</v>
      </c>
      <c r="Y39" s="11">
        <v>58.04</v>
      </c>
      <c r="Z39" s="11">
        <v>58.53</v>
      </c>
      <c r="AA39" s="11">
        <v>57.44</v>
      </c>
      <c r="AB39" s="11">
        <v>57.57</v>
      </c>
      <c r="AC39" s="126">
        <v>5184200</v>
      </c>
      <c r="AD39" s="11">
        <v>57.57</v>
      </c>
      <c r="AE39" s="2">
        <f t="shared" si="1"/>
        <v>1.0900000000000034</v>
      </c>
      <c r="AF39" s="167">
        <f t="shared" si="2"/>
        <v>-2.4071876589252472E-2</v>
      </c>
    </row>
    <row r="40" spans="15:32" x14ac:dyDescent="0.25">
      <c r="O40" s="105">
        <v>1.06</v>
      </c>
      <c r="P40" s="105">
        <f t="shared" si="3"/>
        <v>67.119200000000006</v>
      </c>
      <c r="Q40" s="2"/>
      <c r="T40" s="135" t="s">
        <v>123</v>
      </c>
      <c r="U40" s="128">
        <v>69.430000000000007</v>
      </c>
      <c r="X40" s="132">
        <v>42264</v>
      </c>
      <c r="Y40" s="11">
        <v>59.25</v>
      </c>
      <c r="Z40" s="11">
        <v>59.81</v>
      </c>
      <c r="AA40" s="11">
        <v>58.83</v>
      </c>
      <c r="AB40" s="11">
        <v>58.99</v>
      </c>
      <c r="AC40" s="126">
        <v>4716900</v>
      </c>
      <c r="AD40" s="11">
        <v>58.99</v>
      </c>
      <c r="AE40" s="2">
        <f t="shared" si="1"/>
        <v>0.98000000000000398</v>
      </c>
      <c r="AF40" s="167">
        <f t="shared" si="2"/>
        <v>-3.5472972972973027E-3</v>
      </c>
    </row>
    <row r="41" spans="15:32" x14ac:dyDescent="0.25">
      <c r="O41" s="105">
        <v>1.05</v>
      </c>
      <c r="P41" s="105">
        <f t="shared" si="3"/>
        <v>66.486000000000004</v>
      </c>
      <c r="Q41" s="2"/>
      <c r="T41" s="135" t="s">
        <v>124</v>
      </c>
      <c r="U41" s="128">
        <v>1.21193</v>
      </c>
      <c r="X41" s="132">
        <v>42263</v>
      </c>
      <c r="Y41" s="11">
        <v>59.04</v>
      </c>
      <c r="Z41" s="11">
        <v>59.34</v>
      </c>
      <c r="AA41" s="11">
        <v>58.81</v>
      </c>
      <c r="AB41" s="11">
        <v>59.2</v>
      </c>
      <c r="AC41" s="126">
        <v>3589900</v>
      </c>
      <c r="AD41" s="11">
        <v>59.2</v>
      </c>
      <c r="AE41" s="2">
        <f t="shared" si="1"/>
        <v>0.53000000000000114</v>
      </c>
      <c r="AF41" s="167">
        <f t="shared" si="2"/>
        <v>3.7300779925399929E-3</v>
      </c>
    </row>
    <row r="42" spans="15:32" x14ac:dyDescent="0.25">
      <c r="O42" s="105">
        <v>1.04</v>
      </c>
      <c r="P42" s="105">
        <f t="shared" si="3"/>
        <v>65.852800000000002</v>
      </c>
      <c r="Q42" s="2"/>
      <c r="T42" s="135" t="s">
        <v>125</v>
      </c>
      <c r="U42" s="128" t="s">
        <v>168</v>
      </c>
      <c r="X42" s="132">
        <v>42262</v>
      </c>
      <c r="Y42" s="11">
        <v>58.39</v>
      </c>
      <c r="Z42" s="11">
        <v>59.26</v>
      </c>
      <c r="AA42" s="11">
        <v>58.23</v>
      </c>
      <c r="AB42" s="11">
        <v>58.98</v>
      </c>
      <c r="AC42" s="126">
        <v>3459900</v>
      </c>
      <c r="AD42" s="11">
        <v>58.98</v>
      </c>
      <c r="AE42" s="2">
        <f t="shared" si="1"/>
        <v>1.0300000000000011</v>
      </c>
      <c r="AF42" s="167">
        <f t="shared" si="2"/>
        <v>1.27060439560438E-2</v>
      </c>
    </row>
    <row r="43" spans="15:32" x14ac:dyDescent="0.25">
      <c r="O43" s="105">
        <v>1.03</v>
      </c>
      <c r="P43" s="105">
        <f t="shared" si="3"/>
        <v>65.2196</v>
      </c>
      <c r="Q43" s="2"/>
      <c r="T43" s="135"/>
      <c r="U43" s="128"/>
      <c r="X43" s="132">
        <v>42261</v>
      </c>
      <c r="Y43" s="11">
        <v>58.29</v>
      </c>
      <c r="Z43" s="11">
        <v>58.31</v>
      </c>
      <c r="AA43" s="11">
        <v>58</v>
      </c>
      <c r="AB43" s="11">
        <v>58.24</v>
      </c>
      <c r="AC43" s="126">
        <v>2066400</v>
      </c>
      <c r="AD43" s="11">
        <v>58.24</v>
      </c>
      <c r="AE43" s="2">
        <f t="shared" si="1"/>
        <v>0.31000000000000227</v>
      </c>
      <c r="AF43" s="167">
        <f t="shared" si="2"/>
        <v>1.7199862401100496E-3</v>
      </c>
    </row>
    <row r="44" spans="15:32" x14ac:dyDescent="0.25">
      <c r="O44" s="105">
        <v>1.02</v>
      </c>
      <c r="P44" s="105">
        <f t="shared" si="3"/>
        <v>64.586399999999998</v>
      </c>
      <c r="Q44" s="2"/>
      <c r="T44" s="135" t="s">
        <v>126</v>
      </c>
      <c r="U44" s="128" t="s">
        <v>318</v>
      </c>
      <c r="X44" s="132">
        <v>42258</v>
      </c>
      <c r="Y44" s="11">
        <v>57.41</v>
      </c>
      <c r="Z44" s="11">
        <v>58.21</v>
      </c>
      <c r="AA44" s="11">
        <v>57.31</v>
      </c>
      <c r="AB44" s="11">
        <v>58.14</v>
      </c>
      <c r="AC44" s="126">
        <v>2727000</v>
      </c>
      <c r="AD44" s="11">
        <v>58.14</v>
      </c>
      <c r="AE44" s="2">
        <f t="shared" si="1"/>
        <v>0.89999999999999858</v>
      </c>
      <c r="AF44" s="167">
        <f t="shared" si="2"/>
        <v>8.1498179295993456E-3</v>
      </c>
    </row>
    <row r="45" spans="15:32" x14ac:dyDescent="0.25">
      <c r="O45" s="105">
        <v>1.01</v>
      </c>
      <c r="P45" s="105">
        <f t="shared" si="3"/>
        <v>63.953200000000002</v>
      </c>
      <c r="Q45" s="2"/>
      <c r="T45" s="135" t="s">
        <v>127</v>
      </c>
      <c r="U45" s="128" t="s">
        <v>150</v>
      </c>
      <c r="X45" s="132">
        <v>42257</v>
      </c>
      <c r="Y45" s="11">
        <v>57.24</v>
      </c>
      <c r="Z45" s="11">
        <v>58.04</v>
      </c>
      <c r="AA45" s="11">
        <v>57.01</v>
      </c>
      <c r="AB45" s="11">
        <v>57.67</v>
      </c>
      <c r="AC45" s="126">
        <v>2593600</v>
      </c>
      <c r="AD45" s="11">
        <v>57.67</v>
      </c>
      <c r="AE45" s="2">
        <f t="shared" si="1"/>
        <v>1.0300000000000011</v>
      </c>
      <c r="AF45" s="167">
        <f t="shared" si="2"/>
        <v>5.5797733217088918E-3</v>
      </c>
    </row>
    <row r="46" spans="15:32" x14ac:dyDescent="0.25">
      <c r="O46" s="105">
        <v>1</v>
      </c>
      <c r="P46" s="105">
        <f t="shared" si="3"/>
        <v>63.32</v>
      </c>
      <c r="Q46" s="2"/>
      <c r="T46" s="135" t="s">
        <v>128</v>
      </c>
      <c r="U46" s="129">
        <v>1813049</v>
      </c>
      <c r="X46" s="132">
        <v>42256</v>
      </c>
      <c r="Y46" s="11">
        <v>58.66</v>
      </c>
      <c r="Z46" s="11">
        <v>58.84</v>
      </c>
      <c r="AA46" s="11">
        <v>57.24</v>
      </c>
      <c r="AB46" s="11">
        <v>57.35</v>
      </c>
      <c r="AC46" s="126">
        <v>2554100</v>
      </c>
      <c r="AD46" s="11">
        <v>57.35</v>
      </c>
      <c r="AE46" s="2">
        <f t="shared" si="1"/>
        <v>1.6000000000000014</v>
      </c>
      <c r="AF46" s="167">
        <f t="shared" si="2"/>
        <v>-1.4604810996563633E-2</v>
      </c>
    </row>
    <row r="47" spans="15:32" x14ac:dyDescent="0.25">
      <c r="O47" s="105">
        <v>0.99</v>
      </c>
      <c r="P47" s="105">
        <f t="shared" si="3"/>
        <v>62.686799999999998</v>
      </c>
      <c r="Q47" s="2"/>
      <c r="T47" s="135" t="s">
        <v>132</v>
      </c>
      <c r="U47" s="129">
        <v>3158820</v>
      </c>
      <c r="X47" s="132">
        <v>42255</v>
      </c>
      <c r="Y47" s="11">
        <v>57.84</v>
      </c>
      <c r="Z47" s="11">
        <v>58.24</v>
      </c>
      <c r="AA47" s="11">
        <v>57.67</v>
      </c>
      <c r="AB47" s="11">
        <v>58.2</v>
      </c>
      <c r="AC47" s="126">
        <v>2224400</v>
      </c>
      <c r="AD47" s="11">
        <v>58.2</v>
      </c>
      <c r="AE47" s="2">
        <f t="shared" si="1"/>
        <v>0.57000000000000028</v>
      </c>
      <c r="AF47" s="167">
        <f t="shared" si="2"/>
        <v>2.0336605890603154E-2</v>
      </c>
    </row>
    <row r="48" spans="15:32" x14ac:dyDescent="0.25">
      <c r="O48" s="105">
        <v>0.98</v>
      </c>
      <c r="P48" s="105">
        <f t="shared" si="3"/>
        <v>62.053599999999996</v>
      </c>
      <c r="Q48" s="2"/>
      <c r="T48" s="135" t="s">
        <v>129</v>
      </c>
      <c r="U48" s="128" t="s">
        <v>319</v>
      </c>
      <c r="X48" s="132">
        <v>42251</v>
      </c>
      <c r="Y48" s="11">
        <v>57.45</v>
      </c>
      <c r="Z48" s="11">
        <v>57.69</v>
      </c>
      <c r="AA48" s="11">
        <v>56.77</v>
      </c>
      <c r="AB48" s="11">
        <v>57.04</v>
      </c>
      <c r="AC48" s="126">
        <v>2341900</v>
      </c>
      <c r="AD48" s="11">
        <v>57.04</v>
      </c>
      <c r="AE48" s="2">
        <f t="shared" si="1"/>
        <v>0.9199999999999946</v>
      </c>
      <c r="AF48" s="167">
        <f t="shared" si="2"/>
        <v>-1.6212487064504955E-2</v>
      </c>
    </row>
    <row r="49" spans="15:32" x14ac:dyDescent="0.25">
      <c r="O49" s="105">
        <v>0.97</v>
      </c>
      <c r="P49" s="105">
        <f t="shared" si="3"/>
        <v>61.420400000000001</v>
      </c>
      <c r="T49" s="135" t="s">
        <v>133</v>
      </c>
      <c r="U49" s="128">
        <v>11.02</v>
      </c>
      <c r="X49" s="132">
        <v>42250</v>
      </c>
      <c r="Y49" s="11">
        <v>58.01</v>
      </c>
      <c r="Z49" s="11">
        <v>58.55</v>
      </c>
      <c r="AA49" s="11">
        <v>57.82</v>
      </c>
      <c r="AB49" s="11">
        <v>57.98</v>
      </c>
      <c r="AC49" s="126">
        <v>2176700</v>
      </c>
      <c r="AD49" s="11">
        <v>57.98</v>
      </c>
      <c r="AE49" s="2">
        <f t="shared" si="1"/>
        <v>0.72999999999999687</v>
      </c>
      <c r="AF49" s="167">
        <f t="shared" si="2"/>
        <v>8.6311065078548133E-4</v>
      </c>
    </row>
    <row r="50" spans="15:32" x14ac:dyDescent="0.25">
      <c r="O50" s="105">
        <v>0.96</v>
      </c>
      <c r="P50" s="105">
        <f t="shared" si="3"/>
        <v>60.787199999999999</v>
      </c>
      <c r="T50" s="135" t="s">
        <v>134</v>
      </c>
      <c r="U50" s="128">
        <v>5.75</v>
      </c>
      <c r="X50" s="132">
        <v>42249</v>
      </c>
      <c r="Y50" s="11">
        <v>57.72</v>
      </c>
      <c r="Z50" s="11">
        <v>57.94</v>
      </c>
      <c r="AA50" s="11">
        <v>57.3</v>
      </c>
      <c r="AB50" s="11">
        <v>57.93</v>
      </c>
      <c r="AC50" s="126">
        <v>2776500</v>
      </c>
      <c r="AD50" s="11">
        <v>57.93</v>
      </c>
      <c r="AE50" s="2">
        <f t="shared" si="1"/>
        <v>0.64000000000000057</v>
      </c>
      <c r="AF50" s="167">
        <f t="shared" si="2"/>
        <v>1.3825691284564234E-2</v>
      </c>
    </row>
    <row r="51" spans="15:32" x14ac:dyDescent="0.25">
      <c r="O51" s="105">
        <v>0.95</v>
      </c>
      <c r="P51" s="105">
        <f t="shared" si="3"/>
        <v>60.153999999999996</v>
      </c>
      <c r="T51" s="135" t="s">
        <v>130</v>
      </c>
      <c r="U51" s="128" t="s">
        <v>269</v>
      </c>
      <c r="X51" s="132">
        <v>42248</v>
      </c>
      <c r="Y51" s="11">
        <v>57.01</v>
      </c>
      <c r="Z51" s="11">
        <v>57.46</v>
      </c>
      <c r="AA51" s="11">
        <v>56.8</v>
      </c>
      <c r="AB51" s="11">
        <v>57.14</v>
      </c>
      <c r="AC51" s="126">
        <v>3470800</v>
      </c>
      <c r="AD51" s="11">
        <v>57.14</v>
      </c>
      <c r="AE51" s="2">
        <f t="shared" si="1"/>
        <v>0.66000000000000369</v>
      </c>
      <c r="AF51" s="167">
        <f t="shared" si="2"/>
        <v>-1.9560741249142088E-2</v>
      </c>
    </row>
    <row r="52" spans="15:32" x14ac:dyDescent="0.25">
      <c r="O52" s="105">
        <v>0.94</v>
      </c>
      <c r="P52" s="105">
        <f t="shared" si="3"/>
        <v>59.520799999999994</v>
      </c>
      <c r="X52" s="132">
        <v>42247</v>
      </c>
      <c r="Y52" s="11">
        <v>58.33</v>
      </c>
      <c r="Z52" s="11">
        <v>58.5</v>
      </c>
      <c r="AA52" s="11">
        <v>58.08</v>
      </c>
      <c r="AB52" s="11">
        <v>58.28</v>
      </c>
      <c r="AC52" s="126">
        <v>2828100</v>
      </c>
      <c r="AD52" s="11">
        <v>58.28</v>
      </c>
      <c r="AE52" s="2">
        <f t="shared" si="1"/>
        <v>0.42000000000000171</v>
      </c>
      <c r="AF52" s="167">
        <f t="shared" si="2"/>
        <v>-5.969640115981556E-3</v>
      </c>
    </row>
    <row r="53" spans="15:32" x14ac:dyDescent="0.25">
      <c r="O53" s="105">
        <v>0.93</v>
      </c>
      <c r="P53" s="105">
        <f t="shared" si="3"/>
        <v>58.887600000000006</v>
      </c>
      <c r="X53" s="132">
        <v>42244</v>
      </c>
      <c r="Y53" s="11">
        <v>58.55</v>
      </c>
      <c r="Z53" s="11">
        <v>58.95</v>
      </c>
      <c r="AA53" s="11">
        <v>58.26</v>
      </c>
      <c r="AB53" s="11">
        <v>58.63</v>
      </c>
      <c r="AC53" s="126">
        <v>2976800</v>
      </c>
      <c r="AD53" s="11">
        <v>58.63</v>
      </c>
      <c r="AE53" s="2">
        <f t="shared" si="1"/>
        <v>0.69000000000000483</v>
      </c>
      <c r="AF53" s="167">
        <f t="shared" si="2"/>
        <v>-1.8726591760299671E-3</v>
      </c>
    </row>
    <row r="54" spans="15:32" x14ac:dyDescent="0.25">
      <c r="O54" s="105">
        <v>0.92</v>
      </c>
      <c r="P54" s="105">
        <f t="shared" si="3"/>
        <v>58.254400000000004</v>
      </c>
      <c r="X54" s="132">
        <v>42243</v>
      </c>
      <c r="Y54" s="11">
        <v>57.64</v>
      </c>
      <c r="Z54" s="11">
        <v>59.02</v>
      </c>
      <c r="AA54" s="11">
        <v>57.51</v>
      </c>
      <c r="AB54" s="11">
        <v>58.74</v>
      </c>
      <c r="AC54" s="126">
        <v>4787100</v>
      </c>
      <c r="AD54" s="11">
        <v>58.74</v>
      </c>
      <c r="AE54" s="2">
        <f t="shared" si="1"/>
        <v>1.5100000000000051</v>
      </c>
      <c r="AF54" s="167" t="e">
        <f t="shared" si="2"/>
        <v>#DIV/0!</v>
      </c>
    </row>
    <row r="55" spans="15:32" x14ac:dyDescent="0.25">
      <c r="O55" s="105">
        <v>0.91</v>
      </c>
      <c r="P55" s="105">
        <f t="shared" si="3"/>
        <v>57.621200000000002</v>
      </c>
      <c r="X55" s="132">
        <v>42243</v>
      </c>
      <c r="Y55" s="11" t="s">
        <v>151</v>
      </c>
      <c r="Z55" s="11"/>
      <c r="AA55" s="11"/>
      <c r="AB55" s="11"/>
      <c r="AC55" s="126"/>
      <c r="AD55" s="11"/>
      <c r="AE55" s="2">
        <f t="shared" si="1"/>
        <v>0</v>
      </c>
      <c r="AF55" s="167">
        <f t="shared" si="2"/>
        <v>-1</v>
      </c>
    </row>
    <row r="56" spans="15:32" x14ac:dyDescent="0.25">
      <c r="O56" s="105">
        <v>0.9</v>
      </c>
      <c r="P56" s="105">
        <f t="shared" si="3"/>
        <v>56.988</v>
      </c>
      <c r="X56" s="132">
        <v>42242</v>
      </c>
      <c r="Y56" s="11">
        <v>58.16</v>
      </c>
      <c r="Z56" s="11">
        <v>58.59</v>
      </c>
      <c r="AA56" s="11">
        <v>56.68</v>
      </c>
      <c r="AB56" s="11">
        <v>57.4</v>
      </c>
      <c r="AC56" s="126">
        <v>7043400</v>
      </c>
      <c r="AD56" s="11">
        <v>57.1</v>
      </c>
      <c r="AE56" s="2">
        <f t="shared" si="1"/>
        <v>1.9100000000000037</v>
      </c>
      <c r="AF56" s="167">
        <f t="shared" si="2"/>
        <v>7.2323161051333074E-3</v>
      </c>
    </row>
    <row r="57" spans="15:32" x14ac:dyDescent="0.25">
      <c r="X57" s="132">
        <v>42241</v>
      </c>
      <c r="Y57" s="11">
        <v>59.92</v>
      </c>
      <c r="Z57" s="11">
        <v>59.92</v>
      </c>
      <c r="AA57" s="11">
        <v>56.99</v>
      </c>
      <c r="AB57" s="11">
        <v>56.99</v>
      </c>
      <c r="AC57" s="126">
        <v>4644300</v>
      </c>
      <c r="AD57" s="11">
        <v>56.69</v>
      </c>
      <c r="AE57" s="2">
        <f t="shared" si="1"/>
        <v>2.9299999999999997</v>
      </c>
      <c r="AF57" s="167">
        <f t="shared" si="2"/>
        <v>-2.3932506887052396E-2</v>
      </c>
    </row>
    <row r="58" spans="15:32" x14ac:dyDescent="0.25">
      <c r="X58" s="132">
        <v>42240</v>
      </c>
      <c r="Y58" s="11">
        <v>60.11</v>
      </c>
      <c r="Z58" s="11">
        <v>60.11</v>
      </c>
      <c r="AA58" s="11">
        <v>54.12</v>
      </c>
      <c r="AB58" s="11">
        <v>58.39</v>
      </c>
      <c r="AC58" s="126">
        <v>4385000</v>
      </c>
      <c r="AD58" s="11">
        <v>58.08</v>
      </c>
      <c r="AE58" s="2">
        <f t="shared" si="1"/>
        <v>5.990000000000002</v>
      </c>
      <c r="AF58" s="167">
        <f t="shared" si="2"/>
        <v>-4.6774987690792691E-2</v>
      </c>
    </row>
    <row r="59" spans="15:32" x14ac:dyDescent="0.25">
      <c r="X59" s="132">
        <v>42237</v>
      </c>
      <c r="Y59" s="11">
        <v>62.31</v>
      </c>
      <c r="Z59" s="11">
        <v>62.48</v>
      </c>
      <c r="AA59" s="11">
        <v>61.23</v>
      </c>
      <c r="AB59" s="11">
        <v>61.25</v>
      </c>
      <c r="AC59" s="126">
        <v>3651500</v>
      </c>
      <c r="AD59" s="11">
        <v>60.93</v>
      </c>
      <c r="AE59" s="2">
        <f t="shared" si="1"/>
        <v>1.25</v>
      </c>
      <c r="AF59" s="167">
        <f t="shared" si="2"/>
        <v>-2.3088023088023046E-2</v>
      </c>
    </row>
    <row r="60" spans="15:32" x14ac:dyDescent="0.25">
      <c r="X60" s="132">
        <v>42236</v>
      </c>
      <c r="Y60" s="11">
        <v>63.14</v>
      </c>
      <c r="Z60" s="11">
        <v>63.14</v>
      </c>
      <c r="AA60" s="11">
        <v>62.66</v>
      </c>
      <c r="AB60" s="11">
        <v>62.7</v>
      </c>
      <c r="AC60" s="126">
        <v>2536500</v>
      </c>
      <c r="AD60" s="11">
        <v>62.37</v>
      </c>
      <c r="AE60" s="2">
        <f t="shared" si="1"/>
        <v>0.48000000000000398</v>
      </c>
      <c r="AF60" s="167">
        <f t="shared" si="2"/>
        <v>-1.5158692562766474E-2</v>
      </c>
    </row>
    <row r="61" spans="15:32" x14ac:dyDescent="0.25">
      <c r="X61" s="132">
        <v>42235</v>
      </c>
      <c r="Y61" s="11">
        <v>63.41</v>
      </c>
      <c r="Z61" s="11">
        <v>64.03</v>
      </c>
      <c r="AA61" s="11">
        <v>63.07</v>
      </c>
      <c r="AB61" s="11">
        <v>63.66</v>
      </c>
      <c r="AC61" s="126">
        <v>2990400</v>
      </c>
      <c r="AD61" s="11">
        <v>63.33</v>
      </c>
      <c r="AE61" s="2">
        <f t="shared" si="1"/>
        <v>0.96000000000000085</v>
      </c>
      <c r="AF61" s="167">
        <f t="shared" si="2"/>
        <v>1.4231499051233776E-3</v>
      </c>
    </row>
    <row r="62" spans="15:32" x14ac:dyDescent="0.25">
      <c r="X62" s="132">
        <v>42234</v>
      </c>
      <c r="Y62" s="11">
        <v>63.74</v>
      </c>
      <c r="Z62" s="11">
        <v>63.93</v>
      </c>
      <c r="AA62" s="11">
        <v>63.47</v>
      </c>
      <c r="AB62" s="11">
        <v>63.57</v>
      </c>
      <c r="AC62" s="126">
        <v>2503500</v>
      </c>
      <c r="AD62" s="11">
        <v>63.24</v>
      </c>
      <c r="AE62" s="2">
        <f t="shared" si="1"/>
        <v>0.46000000000000085</v>
      </c>
      <c r="AF62" s="167">
        <f t="shared" si="2"/>
        <v>-4.4080604534004753E-3</v>
      </c>
    </row>
    <row r="63" spans="15:32" x14ac:dyDescent="0.25">
      <c r="X63" s="132">
        <v>42233</v>
      </c>
      <c r="Y63" s="11">
        <v>63.75</v>
      </c>
      <c r="Z63" s="11">
        <v>64.12</v>
      </c>
      <c r="AA63" s="11">
        <v>63.43</v>
      </c>
      <c r="AB63" s="11">
        <v>63.85</v>
      </c>
      <c r="AC63" s="126">
        <v>2068100</v>
      </c>
      <c r="AD63" s="11">
        <v>63.52</v>
      </c>
      <c r="AE63" s="2">
        <f t="shared" si="1"/>
        <v>0.69000000000000483</v>
      </c>
      <c r="AF63" s="167">
        <f t="shared" si="2"/>
        <v>-1.5740594994484436E-4</v>
      </c>
    </row>
    <row r="64" spans="15:32" x14ac:dyDescent="0.25">
      <c r="X64" s="132">
        <v>42230</v>
      </c>
      <c r="Y64" s="11">
        <v>63.32</v>
      </c>
      <c r="Z64" s="11">
        <v>63.87</v>
      </c>
      <c r="AA64" s="11">
        <v>63.21</v>
      </c>
      <c r="AB64" s="11">
        <v>63.86</v>
      </c>
      <c r="AC64" s="126">
        <v>2221600</v>
      </c>
      <c r="AD64" s="11">
        <v>63.53</v>
      </c>
      <c r="AE64" s="2">
        <f t="shared" si="1"/>
        <v>0.65999999999999659</v>
      </c>
      <c r="AF64" s="167">
        <f t="shared" si="2"/>
        <v>5.8581380620645884E-3</v>
      </c>
    </row>
    <row r="65" spans="24:32" x14ac:dyDescent="0.25">
      <c r="X65" s="132">
        <v>42229</v>
      </c>
      <c r="Y65" s="11">
        <v>63.62</v>
      </c>
      <c r="Z65" s="11">
        <v>64.040000000000006</v>
      </c>
      <c r="AA65" s="11">
        <v>63.44</v>
      </c>
      <c r="AB65" s="11">
        <v>63.49</v>
      </c>
      <c r="AC65" s="126">
        <v>2261500</v>
      </c>
      <c r="AD65" s="11">
        <v>63.16</v>
      </c>
      <c r="AE65" s="2">
        <f t="shared" si="1"/>
        <v>0.60000000000000853</v>
      </c>
      <c r="AF65" s="167">
        <f t="shared" si="2"/>
        <v>-1.8963337547408532E-3</v>
      </c>
    </row>
    <row r="66" spans="24:32" x14ac:dyDescent="0.25">
      <c r="X66" s="132">
        <v>42228</v>
      </c>
      <c r="Y66" s="11">
        <v>62.93</v>
      </c>
      <c r="Z66" s="11">
        <v>63.78</v>
      </c>
      <c r="AA66" s="11">
        <v>62.74</v>
      </c>
      <c r="AB66" s="11">
        <v>63.61</v>
      </c>
      <c r="AC66" s="126">
        <v>2928600</v>
      </c>
      <c r="AD66" s="11">
        <v>63.28</v>
      </c>
      <c r="AE66" s="2">
        <f t="shared" si="1"/>
        <v>1.0399999999999991</v>
      </c>
      <c r="AF66" s="167">
        <f t="shared" si="2"/>
        <v>2.2172949002217113E-3</v>
      </c>
    </row>
    <row r="67" spans="24:32" x14ac:dyDescent="0.25">
      <c r="X67" s="132">
        <v>42227</v>
      </c>
      <c r="Y67" s="11">
        <v>62.76</v>
      </c>
      <c r="Z67" s="11">
        <v>63.54</v>
      </c>
      <c r="AA67" s="11">
        <v>62.76</v>
      </c>
      <c r="AB67" s="11">
        <v>63.47</v>
      </c>
      <c r="AC67" s="126">
        <v>2719500</v>
      </c>
      <c r="AD67" s="11">
        <v>63.14</v>
      </c>
      <c r="AE67" s="2">
        <f t="shared" ref="AE67:AE69" si="4">Z67-AA67</f>
        <v>0.78000000000000114</v>
      </c>
      <c r="AF67" s="167">
        <f t="shared" ref="AF67:AF69" si="5">AD67/AD68-1</f>
        <v>5.8945356061812504E-3</v>
      </c>
    </row>
    <row r="68" spans="24:32" x14ac:dyDescent="0.25">
      <c r="X68" s="132">
        <v>42226</v>
      </c>
      <c r="Y68" s="11">
        <v>63.13</v>
      </c>
      <c r="Z68" s="11">
        <v>63.6</v>
      </c>
      <c r="AA68" s="11">
        <v>62.85</v>
      </c>
      <c r="AB68" s="11">
        <v>63.1</v>
      </c>
      <c r="AC68" s="126">
        <v>3748300</v>
      </c>
      <c r="AD68" s="11">
        <v>62.77</v>
      </c>
      <c r="AE68" s="2">
        <f t="shared" si="4"/>
        <v>0.75</v>
      </c>
      <c r="AF68" s="167" t="e">
        <f t="shared" si="5"/>
        <v>#DIV/0!</v>
      </c>
    </row>
    <row r="69" spans="24:32" x14ac:dyDescent="0.25">
      <c r="X69" s="11" t="s">
        <v>144</v>
      </c>
      <c r="Y69" s="11"/>
      <c r="Z69" s="11"/>
      <c r="AA69" s="11"/>
      <c r="AB69" s="11"/>
      <c r="AC69" s="11"/>
      <c r="AD69" s="11"/>
      <c r="AE69" s="2">
        <f t="shared" si="4"/>
        <v>0</v>
      </c>
      <c r="AF69" s="167" t="e">
        <f t="shared" si="5"/>
        <v>#DIV/0!</v>
      </c>
    </row>
  </sheetData>
  <mergeCells count="1">
    <mergeCell ref="O35:P35"/>
  </mergeCells>
  <conditionalFormatting sqref="Q7">
    <cfRule type="expression" dxfId="57" priority="8">
      <formula>Q7&gt;0</formula>
    </cfRule>
    <cfRule type="expression" dxfId="56" priority="9">
      <formula>Q7&lt;0</formula>
    </cfRule>
  </conditionalFormatting>
  <conditionalFormatting sqref="O36:O56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6:P56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{17613B91-803D-4EFF-99C6-9AEBDE90044A}</x14:id>
        </ext>
      </extLst>
    </cfRule>
  </conditionalFormatting>
  <conditionalFormatting sqref="AF1:AF69">
    <cfRule type="iconSet" priority="3">
      <iconSet iconSet="3Arrows">
        <cfvo type="percent" val="0"/>
        <cfvo type="num" val="0"/>
        <cfvo type="num" val="0"/>
      </iconSet>
    </cfRule>
  </conditionalFormatting>
  <conditionalFormatting sqref="F15:F24">
    <cfRule type="expression" dxfId="55" priority="1">
      <formula>F15&gt;0</formula>
    </cfRule>
    <cfRule type="expression" dxfId="54" priority="2">
      <formula>F15&lt;0</formula>
    </cfRule>
  </conditionalFormatting>
  <hyperlinks>
    <hyperlink ref="A3" location="ACTIVE!A1" display="Back"/>
  </hyperlinks>
  <pageMargins left="0.7" right="0.7" top="0.75" bottom="0.75" header="0.3" footer="0.3"/>
  <pageSetup paperSize="0" orientation="portrait" horizontalDpi="0" verticalDpi="0" copies="0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7613B91-803D-4EFF-99C6-9AEBDE90044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5" max="15" width="13.28515625" bestFit="1" customWidth="1"/>
    <col min="20" max="20" width="18.5703125" bestFit="1" customWidth="1"/>
    <col min="21" max="21" width="35.5703125" bestFit="1" customWidth="1"/>
    <col min="23" max="23" width="11.85546875" style="43" customWidth="1"/>
    <col min="24" max="24" width="8" style="2" customWidth="1"/>
    <col min="25" max="27" width="6" style="2" bestFit="1" customWidth="1"/>
    <col min="29" max="29" width="10.28515625" style="2" bestFit="1" customWidth="1"/>
    <col min="30" max="30" width="13.5703125" customWidth="1"/>
    <col min="31" max="31" width="13.42578125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110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111</v>
      </c>
      <c r="K1" s="13" t="s">
        <v>61</v>
      </c>
      <c r="L1" s="13" t="s">
        <v>80</v>
      </c>
      <c r="M1" s="13" t="s">
        <v>38</v>
      </c>
      <c r="T1" s="13" t="s">
        <v>71</v>
      </c>
      <c r="W1" s="194" t="s">
        <v>136</v>
      </c>
      <c r="X1" s="124" t="s">
        <v>137</v>
      </c>
      <c r="Y1" s="124" t="s">
        <v>138</v>
      </c>
      <c r="Z1" s="124" t="s">
        <v>139</v>
      </c>
      <c r="AA1" s="124" t="s">
        <v>140</v>
      </c>
      <c r="AB1" s="115" t="s">
        <v>141</v>
      </c>
      <c r="AC1" s="124" t="s">
        <v>142</v>
      </c>
      <c r="AD1" s="13" t="s">
        <v>165</v>
      </c>
      <c r="AE1" s="13" t="s">
        <v>167</v>
      </c>
    </row>
    <row r="2" spans="1:31" x14ac:dyDescent="0.25">
      <c r="A2" s="6" t="s">
        <v>47</v>
      </c>
      <c r="B2" s="1">
        <v>42185</v>
      </c>
      <c r="C2">
        <v>10</v>
      </c>
      <c r="D2" s="2">
        <v>88.85</v>
      </c>
      <c r="E2" s="2">
        <v>0</v>
      </c>
      <c r="F2" s="2">
        <f>C2*D2</f>
        <v>888.5</v>
      </c>
      <c r="G2" s="1">
        <v>42310</v>
      </c>
      <c r="H2" s="93">
        <v>75</v>
      </c>
      <c r="I2" s="2">
        <v>80.650000000000006</v>
      </c>
      <c r="J2">
        <v>7.06</v>
      </c>
      <c r="K2">
        <f>H2*I2-J2</f>
        <v>6041.69</v>
      </c>
      <c r="L2" s="1">
        <v>42257</v>
      </c>
      <c r="M2" s="2">
        <v>35.4</v>
      </c>
      <c r="O2" s="13" t="s">
        <v>57</v>
      </c>
      <c r="Q2">
        <f>C9-H9</f>
        <v>0</v>
      </c>
      <c r="T2" s="1">
        <v>42305</v>
      </c>
      <c r="U2" t="s">
        <v>217</v>
      </c>
      <c r="W2" s="195">
        <v>42318</v>
      </c>
      <c r="X2" s="53">
        <v>86.66</v>
      </c>
      <c r="Y2" s="53">
        <v>88.96</v>
      </c>
      <c r="Z2" s="53">
        <v>85.72</v>
      </c>
      <c r="AA2" s="53">
        <v>88.57</v>
      </c>
      <c r="AB2" s="117">
        <v>4589700</v>
      </c>
      <c r="AC2" s="53">
        <v>88.57</v>
      </c>
      <c r="AD2" s="2">
        <f t="shared" ref="AD2" si="0">Y2-Z2</f>
        <v>3.2399999999999949</v>
      </c>
      <c r="AE2" s="167">
        <f t="shared" ref="AE2" si="1">AC2/AC3-1</f>
        <v>-5.6420672534429617E-4</v>
      </c>
    </row>
    <row r="3" spans="1:31" x14ac:dyDescent="0.25">
      <c r="A3" s="26" t="s">
        <v>74</v>
      </c>
      <c r="B3" s="1">
        <v>42214</v>
      </c>
      <c r="C3">
        <v>10</v>
      </c>
      <c r="D3" s="2">
        <v>83</v>
      </c>
      <c r="E3" s="2">
        <v>0</v>
      </c>
      <c r="F3" s="2">
        <f>C3*D3</f>
        <v>830</v>
      </c>
      <c r="M3" s="2"/>
      <c r="O3" s="13" t="s">
        <v>58</v>
      </c>
      <c r="Q3" s="2">
        <f>IF(Q2=0, Q4, (F9-K9-M9)/Q2)</f>
        <v>88.57</v>
      </c>
      <c r="W3" s="195">
        <v>42317</v>
      </c>
      <c r="X3" s="53">
        <v>79.650000000000006</v>
      </c>
      <c r="Y3" s="53">
        <v>90.96</v>
      </c>
      <c r="Z3" s="53">
        <v>78.47</v>
      </c>
      <c r="AA3" s="53">
        <v>88.62</v>
      </c>
      <c r="AB3" s="117">
        <v>8631000</v>
      </c>
      <c r="AC3" s="53">
        <v>88.62</v>
      </c>
      <c r="AD3" s="2">
        <f t="shared" ref="AD3:AD66" si="2">Y3-Z3</f>
        <v>12.489999999999995</v>
      </c>
      <c r="AE3" s="167">
        <f t="shared" ref="AE3:AE66" si="3">AC3/AC4-1</f>
        <v>0.10955302366345321</v>
      </c>
    </row>
    <row r="4" spans="1:31" x14ac:dyDescent="0.25">
      <c r="B4" s="1">
        <v>42221</v>
      </c>
      <c r="C4">
        <v>30</v>
      </c>
      <c r="D4" s="2">
        <v>84.6</v>
      </c>
      <c r="E4" s="2">
        <v>0</v>
      </c>
      <c r="F4" s="2">
        <f>C4*D4</f>
        <v>2538</v>
      </c>
      <c r="M4" s="2"/>
      <c r="O4" s="13" t="s">
        <v>66</v>
      </c>
      <c r="Q4" s="70">
        <v>88.57</v>
      </c>
      <c r="W4" s="195">
        <v>42314</v>
      </c>
      <c r="X4" s="53">
        <v>80</v>
      </c>
      <c r="Y4" s="53">
        <v>80.459999999999994</v>
      </c>
      <c r="Z4" s="53">
        <v>79.12</v>
      </c>
      <c r="AA4" s="53">
        <v>79.87</v>
      </c>
      <c r="AB4" s="117">
        <v>1428900</v>
      </c>
      <c r="AC4" s="53">
        <v>79.87</v>
      </c>
      <c r="AD4" s="2">
        <f t="shared" si="2"/>
        <v>1.3399999999999892</v>
      </c>
      <c r="AE4" s="167">
        <f t="shared" si="3"/>
        <v>-3.4934497816594412E-3</v>
      </c>
    </row>
    <row r="5" spans="1:31" x14ac:dyDescent="0.25">
      <c r="B5" s="1">
        <v>42222</v>
      </c>
      <c r="C5">
        <v>10</v>
      </c>
      <c r="D5" s="2">
        <v>83.08</v>
      </c>
      <c r="E5" s="2">
        <v>0</v>
      </c>
      <c r="F5" s="2">
        <f>C5*D5</f>
        <v>830.8</v>
      </c>
      <c r="M5" s="2"/>
      <c r="O5" s="13" t="s">
        <v>67</v>
      </c>
      <c r="Q5" s="3">
        <f>Q4*Q2</f>
        <v>0</v>
      </c>
      <c r="T5" s="1">
        <v>42226</v>
      </c>
      <c r="U5" t="s">
        <v>210</v>
      </c>
      <c r="W5" s="195">
        <v>42313</v>
      </c>
      <c r="X5" s="53">
        <v>80.430000000000007</v>
      </c>
      <c r="Y5" s="53">
        <v>81.02</v>
      </c>
      <c r="Z5" s="53">
        <v>79.760000000000005</v>
      </c>
      <c r="AA5" s="53">
        <v>80.150000000000006</v>
      </c>
      <c r="AB5" s="117">
        <v>1731500</v>
      </c>
      <c r="AC5" s="53">
        <v>80.150000000000006</v>
      </c>
      <c r="AD5" s="2">
        <f t="shared" si="2"/>
        <v>1.2599999999999909</v>
      </c>
      <c r="AE5" s="167">
        <f t="shared" si="3"/>
        <v>-2.4891101431236962E-3</v>
      </c>
    </row>
    <row r="6" spans="1:31" x14ac:dyDescent="0.25">
      <c r="B6" s="1">
        <v>42272</v>
      </c>
      <c r="C6">
        <v>15</v>
      </c>
      <c r="D6" s="2">
        <v>77.3</v>
      </c>
      <c r="E6" s="2">
        <v>0</v>
      </c>
      <c r="F6" s="2">
        <f>C6*D6</f>
        <v>1159.5</v>
      </c>
      <c r="O6" s="13" t="s">
        <v>64</v>
      </c>
      <c r="Q6" s="2">
        <f>Q3*Q2</f>
        <v>0</v>
      </c>
      <c r="W6" s="195">
        <v>42312</v>
      </c>
      <c r="X6" s="53">
        <v>80.12</v>
      </c>
      <c r="Y6" s="53">
        <v>80.709999999999994</v>
      </c>
      <c r="Z6" s="53">
        <v>79.81</v>
      </c>
      <c r="AA6" s="53">
        <v>80.349999999999994</v>
      </c>
      <c r="AB6" s="117">
        <v>2179900</v>
      </c>
      <c r="AC6" s="53">
        <v>80.349999999999994</v>
      </c>
      <c r="AD6" s="2">
        <f t="shared" si="2"/>
        <v>0.89999999999999147</v>
      </c>
      <c r="AE6" s="167" t="e">
        <f t="shared" si="3"/>
        <v>#DIV/0!</v>
      </c>
    </row>
    <row r="7" spans="1:31" ht="15.75" x14ac:dyDescent="0.25">
      <c r="O7" s="13" t="s">
        <v>65</v>
      </c>
      <c r="Q7" s="2">
        <f>IF(Q2=0, K9+M9-F9,Q5-Q6)</f>
        <v>-169.71000000000095</v>
      </c>
      <c r="R7" s="204" t="s">
        <v>250</v>
      </c>
      <c r="W7" s="195">
        <v>42312</v>
      </c>
      <c r="X7" s="53" t="s">
        <v>182</v>
      </c>
      <c r="Y7" s="53"/>
      <c r="Z7" s="53"/>
      <c r="AA7" s="53"/>
      <c r="AB7" s="117"/>
      <c r="AC7" s="53"/>
      <c r="AD7" s="2">
        <f t="shared" si="2"/>
        <v>0</v>
      </c>
      <c r="AE7" s="167">
        <f t="shared" si="3"/>
        <v>-1</v>
      </c>
    </row>
    <row r="8" spans="1:31" x14ac:dyDescent="0.25">
      <c r="W8" s="195">
        <v>42311</v>
      </c>
      <c r="X8" s="53">
        <v>80.13</v>
      </c>
      <c r="Y8" s="53">
        <v>81.150000000000006</v>
      </c>
      <c r="Z8" s="53">
        <v>80.11</v>
      </c>
      <c r="AA8" s="53">
        <v>80.680000000000007</v>
      </c>
      <c r="AB8" s="117">
        <v>1317900</v>
      </c>
      <c r="AC8" s="53">
        <v>80.09</v>
      </c>
      <c r="AD8" s="2">
        <f t="shared" si="2"/>
        <v>1.0400000000000063</v>
      </c>
      <c r="AE8" s="167">
        <f t="shared" si="3"/>
        <v>3.7598696578517998E-3</v>
      </c>
    </row>
    <row r="9" spans="1:31" x14ac:dyDescent="0.25">
      <c r="A9" s="25" t="s">
        <v>85</v>
      </c>
      <c r="B9" s="14"/>
      <c r="C9" s="14">
        <f>SUM(C2:C8)</f>
        <v>75</v>
      </c>
      <c r="D9" s="15"/>
      <c r="E9" s="15"/>
      <c r="F9" s="15">
        <f>SUM(F2:F8)</f>
        <v>6246.8</v>
      </c>
      <c r="G9" s="15"/>
      <c r="H9" s="99">
        <f t="shared" ref="H9:K9" si="4">SUM(H2:H8)</f>
        <v>75</v>
      </c>
      <c r="I9" s="15"/>
      <c r="J9" s="15"/>
      <c r="K9" s="15">
        <f t="shared" si="4"/>
        <v>6041.69</v>
      </c>
      <c r="L9" s="15"/>
      <c r="M9" s="15">
        <f>SUM(M2:M5)</f>
        <v>35.4</v>
      </c>
      <c r="W9" s="195">
        <v>42310</v>
      </c>
      <c r="X9" s="53">
        <v>79.08</v>
      </c>
      <c r="Y9" s="53">
        <v>80.62</v>
      </c>
      <c r="Z9" s="53">
        <v>79.05</v>
      </c>
      <c r="AA9" s="53">
        <v>80.38</v>
      </c>
      <c r="AB9" s="117">
        <v>1893600</v>
      </c>
      <c r="AC9" s="53">
        <v>79.790000000000006</v>
      </c>
      <c r="AD9" s="2">
        <f t="shared" si="2"/>
        <v>1.5700000000000074</v>
      </c>
      <c r="AE9" s="167">
        <f t="shared" si="3"/>
        <v>4.4058408862035492E-3</v>
      </c>
    </row>
    <row r="10" spans="1:31" x14ac:dyDescent="0.25">
      <c r="W10" s="195">
        <v>42307</v>
      </c>
      <c r="X10" s="53">
        <v>80.91</v>
      </c>
      <c r="Y10" s="53">
        <v>81.39</v>
      </c>
      <c r="Z10" s="53">
        <v>79.92</v>
      </c>
      <c r="AA10" s="53">
        <v>80.03</v>
      </c>
      <c r="AB10" s="117">
        <v>1724900</v>
      </c>
      <c r="AC10" s="53">
        <v>79.44</v>
      </c>
      <c r="AD10" s="2">
        <f t="shared" si="2"/>
        <v>1.4699999999999989</v>
      </c>
      <c r="AE10" s="167">
        <f t="shared" si="3"/>
        <v>-1.3167701863354031E-2</v>
      </c>
    </row>
    <row r="11" spans="1:31" x14ac:dyDescent="0.25">
      <c r="B11" s="253" t="s">
        <v>136</v>
      </c>
      <c r="C11" s="253" t="s">
        <v>235</v>
      </c>
      <c r="D11" s="254" t="s">
        <v>234</v>
      </c>
      <c r="E11" s="256" t="s">
        <v>236</v>
      </c>
      <c r="F11" s="257" t="s">
        <v>65</v>
      </c>
      <c r="W11" s="195">
        <v>42306</v>
      </c>
      <c r="X11" s="53">
        <v>81.319999999999993</v>
      </c>
      <c r="Y11" s="53">
        <v>82.16</v>
      </c>
      <c r="Z11" s="53">
        <v>80.77</v>
      </c>
      <c r="AA11" s="53">
        <v>81.09</v>
      </c>
      <c r="AB11" s="117">
        <v>2171800</v>
      </c>
      <c r="AC11" s="53">
        <v>80.5</v>
      </c>
      <c r="AD11" s="2">
        <f t="shared" si="2"/>
        <v>1.3900000000000006</v>
      </c>
      <c r="AE11" s="167">
        <f t="shared" si="3"/>
        <v>-6.1728395061728669E-3</v>
      </c>
    </row>
    <row r="12" spans="1:31" x14ac:dyDescent="0.25">
      <c r="B12" s="255">
        <v>42304</v>
      </c>
      <c r="C12" s="12">
        <v>75</v>
      </c>
      <c r="D12" s="53">
        <v>82.82</v>
      </c>
      <c r="E12" s="53">
        <v>77.44</v>
      </c>
      <c r="F12" s="53">
        <v>-403.4</v>
      </c>
      <c r="W12" s="195">
        <v>42305</v>
      </c>
      <c r="X12" s="53">
        <v>79.28</v>
      </c>
      <c r="Y12" s="53">
        <v>82.43</v>
      </c>
      <c r="Z12" s="53">
        <v>79.28</v>
      </c>
      <c r="AA12" s="53">
        <v>81.599999999999994</v>
      </c>
      <c r="AB12" s="117">
        <v>3549800</v>
      </c>
      <c r="AC12" s="53">
        <v>81</v>
      </c>
      <c r="AD12" s="2">
        <f t="shared" si="2"/>
        <v>3.1500000000000057</v>
      </c>
      <c r="AE12" s="167">
        <f t="shared" si="3"/>
        <v>5.3727071679458671E-2</v>
      </c>
    </row>
    <row r="13" spans="1:31" x14ac:dyDescent="0.25">
      <c r="B13" s="255">
        <v>42305</v>
      </c>
      <c r="C13" s="12">
        <v>0</v>
      </c>
      <c r="D13" s="269" t="s">
        <v>168</v>
      </c>
      <c r="E13" s="53">
        <v>81.599999999999994</v>
      </c>
      <c r="F13" s="53">
        <v>-169.71000000000095</v>
      </c>
      <c r="W13" s="195">
        <v>42304</v>
      </c>
      <c r="X13" s="53">
        <v>79.69</v>
      </c>
      <c r="Y13" s="53">
        <v>79.69</v>
      </c>
      <c r="Z13" s="53">
        <v>77.2</v>
      </c>
      <c r="AA13" s="53">
        <v>77.44</v>
      </c>
      <c r="AB13" s="117">
        <v>3055200</v>
      </c>
      <c r="AC13" s="53">
        <v>76.87</v>
      </c>
      <c r="AD13" s="2">
        <f t="shared" si="2"/>
        <v>2.4899999999999949</v>
      </c>
      <c r="AE13" s="167">
        <f t="shared" si="3"/>
        <v>-3.5387125109800355E-2</v>
      </c>
    </row>
    <row r="14" spans="1:31" x14ac:dyDescent="0.25">
      <c r="B14" s="12"/>
      <c r="C14" s="12"/>
      <c r="D14" s="53"/>
      <c r="E14" s="53"/>
      <c r="F14" s="53"/>
      <c r="W14" s="195">
        <v>42303</v>
      </c>
      <c r="X14" s="53">
        <v>80.98</v>
      </c>
      <c r="Y14" s="53">
        <v>81.27</v>
      </c>
      <c r="Z14" s="53">
        <v>79.98</v>
      </c>
      <c r="AA14" s="53">
        <v>80.28</v>
      </c>
      <c r="AB14" s="117">
        <v>1301200</v>
      </c>
      <c r="AC14" s="53">
        <v>79.69</v>
      </c>
      <c r="AD14" s="2">
        <f t="shared" si="2"/>
        <v>1.289999999999992</v>
      </c>
      <c r="AE14" s="167">
        <f t="shared" si="3"/>
        <v>-8.9541101853003457E-3</v>
      </c>
    </row>
    <row r="15" spans="1:31" x14ac:dyDescent="0.25">
      <c r="B15" s="12"/>
      <c r="C15" s="12"/>
      <c r="D15" s="53"/>
      <c r="E15" s="53"/>
      <c r="F15" s="53"/>
      <c r="I15" s="2"/>
      <c r="W15" s="195">
        <v>42300</v>
      </c>
      <c r="X15" s="53">
        <v>80.94</v>
      </c>
      <c r="Y15" s="53">
        <v>81.52</v>
      </c>
      <c r="Z15" s="53">
        <v>80.38</v>
      </c>
      <c r="AA15" s="53">
        <v>81</v>
      </c>
      <c r="AB15" s="117">
        <v>1539800</v>
      </c>
      <c r="AC15" s="53">
        <v>80.41</v>
      </c>
      <c r="AD15" s="2">
        <f t="shared" si="2"/>
        <v>1.1400000000000006</v>
      </c>
      <c r="AE15" s="167">
        <f t="shared" si="3"/>
        <v>6.0052545977729022E-3</v>
      </c>
    </row>
    <row r="16" spans="1:31" x14ac:dyDescent="0.25">
      <c r="B16" s="12"/>
      <c r="C16" s="12"/>
      <c r="D16" s="53"/>
      <c r="E16" s="53"/>
      <c r="F16" s="53"/>
      <c r="W16" s="195">
        <v>42299</v>
      </c>
      <c r="X16" s="53">
        <v>79.25</v>
      </c>
      <c r="Y16" s="53">
        <v>81.489999999999995</v>
      </c>
      <c r="Z16" s="53">
        <v>79.209999999999994</v>
      </c>
      <c r="AA16" s="53">
        <v>80.52</v>
      </c>
      <c r="AB16" s="117">
        <v>1852600</v>
      </c>
      <c r="AC16" s="53">
        <v>79.930000000000007</v>
      </c>
      <c r="AD16" s="2">
        <f t="shared" si="2"/>
        <v>2.2800000000000011</v>
      </c>
      <c r="AE16" s="167">
        <f t="shared" si="3"/>
        <v>2.3169482846902234E-2</v>
      </c>
    </row>
    <row r="17" spans="2:31" x14ac:dyDescent="0.25">
      <c r="B17" s="12"/>
      <c r="C17" s="12"/>
      <c r="D17" s="53"/>
      <c r="E17" s="53"/>
      <c r="F17" s="53"/>
      <c r="W17" s="195">
        <v>42298</v>
      </c>
      <c r="X17" s="53">
        <v>79.150000000000006</v>
      </c>
      <c r="Y17" s="53">
        <v>79.459999999999994</v>
      </c>
      <c r="Z17" s="53">
        <v>78.59</v>
      </c>
      <c r="AA17" s="53">
        <v>78.7</v>
      </c>
      <c r="AB17" s="117">
        <v>1372200</v>
      </c>
      <c r="AC17" s="53">
        <v>78.12</v>
      </c>
      <c r="AD17" s="2">
        <f t="shared" si="2"/>
        <v>0.86999999999999034</v>
      </c>
      <c r="AE17" s="167">
        <f t="shared" si="3"/>
        <v>-1.7889087656529634E-3</v>
      </c>
    </row>
    <row r="18" spans="2:31" x14ac:dyDescent="0.25">
      <c r="B18" s="12"/>
      <c r="C18" s="12"/>
      <c r="D18" s="53"/>
      <c r="E18" s="53"/>
      <c r="F18" s="53"/>
      <c r="W18" s="195">
        <v>42297</v>
      </c>
      <c r="X18" s="53">
        <v>77.62</v>
      </c>
      <c r="Y18" s="53">
        <v>79.38</v>
      </c>
      <c r="Z18" s="53">
        <v>77.319999999999993</v>
      </c>
      <c r="AA18" s="53">
        <v>78.84</v>
      </c>
      <c r="AB18" s="117">
        <v>1035800</v>
      </c>
      <c r="AC18" s="53">
        <v>78.260000000000005</v>
      </c>
      <c r="AD18" s="2">
        <f t="shared" si="2"/>
        <v>2.0600000000000023</v>
      </c>
      <c r="AE18" s="167">
        <f t="shared" si="3"/>
        <v>1.3730569948186666E-2</v>
      </c>
    </row>
    <row r="19" spans="2:31" x14ac:dyDescent="0.25">
      <c r="B19" s="12"/>
      <c r="C19" s="12"/>
      <c r="D19" s="53"/>
      <c r="E19" s="53"/>
      <c r="F19" s="53"/>
      <c r="W19" s="195">
        <v>42296</v>
      </c>
      <c r="X19" s="53">
        <v>77.78</v>
      </c>
      <c r="Y19" s="53">
        <v>78.180000000000007</v>
      </c>
      <c r="Z19" s="53">
        <v>77.31</v>
      </c>
      <c r="AA19" s="53">
        <v>77.77</v>
      </c>
      <c r="AB19" s="117">
        <v>1100700</v>
      </c>
      <c r="AC19" s="53">
        <v>77.2</v>
      </c>
      <c r="AD19" s="2">
        <f t="shared" si="2"/>
        <v>0.87000000000000455</v>
      </c>
      <c r="AE19" s="167">
        <f t="shared" si="3"/>
        <v>-7.5845224321893223E-3</v>
      </c>
    </row>
    <row r="20" spans="2:31" x14ac:dyDescent="0.25">
      <c r="B20" s="12"/>
      <c r="C20" s="12"/>
      <c r="D20" s="53"/>
      <c r="E20" s="53"/>
      <c r="F20" s="53"/>
      <c r="W20" s="195">
        <v>42293</v>
      </c>
      <c r="X20" s="53">
        <v>79.75</v>
      </c>
      <c r="Y20" s="53">
        <v>79.8</v>
      </c>
      <c r="Z20" s="53">
        <v>78.05</v>
      </c>
      <c r="AA20" s="53">
        <v>78.36</v>
      </c>
      <c r="AB20" s="117">
        <v>1617300</v>
      </c>
      <c r="AC20" s="53">
        <v>77.790000000000006</v>
      </c>
      <c r="AD20" s="2">
        <f t="shared" si="2"/>
        <v>1.75</v>
      </c>
      <c r="AE20" s="167">
        <f t="shared" si="3"/>
        <v>-1.3818458417849788E-2</v>
      </c>
    </row>
    <row r="21" spans="2:31" x14ac:dyDescent="0.25">
      <c r="B21" s="12"/>
      <c r="C21" s="12"/>
      <c r="D21" s="53"/>
      <c r="E21" s="53"/>
      <c r="F21" s="53"/>
      <c r="W21" s="195">
        <v>42292</v>
      </c>
      <c r="X21" s="53">
        <v>78.98</v>
      </c>
      <c r="Y21" s="53">
        <v>79.59</v>
      </c>
      <c r="Z21" s="53">
        <v>77.94</v>
      </c>
      <c r="AA21" s="53">
        <v>79.459999999999994</v>
      </c>
      <c r="AB21" s="117">
        <v>1442200</v>
      </c>
      <c r="AC21" s="53">
        <v>78.88</v>
      </c>
      <c r="AD21" s="2">
        <f t="shared" si="2"/>
        <v>1.6500000000000057</v>
      </c>
      <c r="AE21" s="167">
        <f t="shared" si="3"/>
        <v>1.5709502961627653E-2</v>
      </c>
    </row>
    <row r="22" spans="2:31" x14ac:dyDescent="0.25">
      <c r="W22" s="195">
        <v>42291</v>
      </c>
      <c r="X22" s="53">
        <v>78.760000000000005</v>
      </c>
      <c r="Y22" s="53">
        <v>79.709999999999994</v>
      </c>
      <c r="Z22" s="53">
        <v>77.599999999999994</v>
      </c>
      <c r="AA22" s="53">
        <v>78.23</v>
      </c>
      <c r="AB22" s="117">
        <v>1886500</v>
      </c>
      <c r="AC22" s="53">
        <v>77.66</v>
      </c>
      <c r="AD22" s="2">
        <f t="shared" si="2"/>
        <v>2.1099999999999994</v>
      </c>
      <c r="AE22" s="167">
        <f t="shared" si="3"/>
        <v>-1.3340109261847255E-2</v>
      </c>
    </row>
    <row r="23" spans="2:31" x14ac:dyDescent="0.25">
      <c r="W23" s="195">
        <v>42290</v>
      </c>
      <c r="X23" s="53">
        <v>80.2</v>
      </c>
      <c r="Y23" s="53">
        <v>80.66</v>
      </c>
      <c r="Z23" s="53">
        <v>79.209999999999994</v>
      </c>
      <c r="AA23" s="53">
        <v>79.290000000000006</v>
      </c>
      <c r="AB23" s="117">
        <v>1366200</v>
      </c>
      <c r="AC23" s="53">
        <v>78.709999999999994</v>
      </c>
      <c r="AD23" s="2">
        <f t="shared" si="2"/>
        <v>1.4500000000000028</v>
      </c>
      <c r="AE23" s="167">
        <f t="shared" si="3"/>
        <v>-2.0898121656922619E-2</v>
      </c>
    </row>
    <row r="24" spans="2:31" x14ac:dyDescent="0.25">
      <c r="W24" s="195">
        <v>42289</v>
      </c>
      <c r="X24" s="53">
        <v>82.26</v>
      </c>
      <c r="Y24" s="53">
        <v>82.37</v>
      </c>
      <c r="Z24" s="53">
        <v>80.069999999999993</v>
      </c>
      <c r="AA24" s="53">
        <v>80.98</v>
      </c>
      <c r="AB24" s="117">
        <v>2337000</v>
      </c>
      <c r="AC24" s="53">
        <v>80.39</v>
      </c>
      <c r="AD24" s="2">
        <f t="shared" si="2"/>
        <v>2.3000000000000114</v>
      </c>
      <c r="AE24" s="167">
        <f t="shared" si="3"/>
        <v>-2.3207776427703442E-2</v>
      </c>
    </row>
    <row r="25" spans="2:31" x14ac:dyDescent="0.25">
      <c r="W25" s="195">
        <v>42286</v>
      </c>
      <c r="X25" s="53">
        <v>83.08</v>
      </c>
      <c r="Y25" s="53">
        <v>84</v>
      </c>
      <c r="Z25" s="53">
        <v>82.17</v>
      </c>
      <c r="AA25" s="53">
        <v>82.91</v>
      </c>
      <c r="AB25" s="117">
        <v>2055200</v>
      </c>
      <c r="AC25" s="53">
        <v>82.3</v>
      </c>
      <c r="AD25" s="2">
        <f t="shared" si="2"/>
        <v>1.8299999999999983</v>
      </c>
      <c r="AE25" s="167">
        <f t="shared" si="3"/>
        <v>-8.4982396503585633E-4</v>
      </c>
    </row>
    <row r="26" spans="2:31" x14ac:dyDescent="0.25">
      <c r="W26" s="195">
        <v>42285</v>
      </c>
      <c r="X26" s="53">
        <v>80.94</v>
      </c>
      <c r="Y26" s="53">
        <v>83.17</v>
      </c>
      <c r="Z26" s="53">
        <v>80.94</v>
      </c>
      <c r="AA26" s="53">
        <v>82.98</v>
      </c>
      <c r="AB26" s="117">
        <v>1720700</v>
      </c>
      <c r="AC26" s="53">
        <v>82.37</v>
      </c>
      <c r="AD26" s="2">
        <f t="shared" si="2"/>
        <v>2.230000000000004</v>
      </c>
      <c r="AE26" s="167">
        <f t="shared" si="3"/>
        <v>2.1833519414464764E-2</v>
      </c>
    </row>
    <row r="27" spans="2:31" x14ac:dyDescent="0.25">
      <c r="W27" s="195">
        <v>42284</v>
      </c>
      <c r="X27" s="53">
        <v>79.78</v>
      </c>
      <c r="Y27" s="53">
        <v>81.709999999999994</v>
      </c>
      <c r="Z27" s="53">
        <v>79.78</v>
      </c>
      <c r="AA27" s="53">
        <v>81.2</v>
      </c>
      <c r="AB27" s="117">
        <v>2314400</v>
      </c>
      <c r="AC27" s="53">
        <v>80.61</v>
      </c>
      <c r="AD27" s="2">
        <f t="shared" si="2"/>
        <v>1.9299999999999926</v>
      </c>
      <c r="AE27" s="167">
        <f t="shared" si="3"/>
        <v>2.2320862396956409E-2</v>
      </c>
    </row>
    <row r="28" spans="2:31" x14ac:dyDescent="0.25">
      <c r="W28" s="195">
        <v>42283</v>
      </c>
      <c r="X28" s="53">
        <v>79.92</v>
      </c>
      <c r="Y28" s="53">
        <v>80.52</v>
      </c>
      <c r="Z28" s="53">
        <v>79.37</v>
      </c>
      <c r="AA28" s="53">
        <v>79.430000000000007</v>
      </c>
      <c r="AB28" s="117">
        <v>1745100</v>
      </c>
      <c r="AC28" s="53">
        <v>78.849999999999994</v>
      </c>
      <c r="AD28" s="2">
        <f t="shared" si="2"/>
        <v>1.1499999999999915</v>
      </c>
      <c r="AE28" s="167">
        <f t="shared" si="3"/>
        <v>-6.9269521410580959E-3</v>
      </c>
    </row>
    <row r="29" spans="2:31" x14ac:dyDescent="0.25">
      <c r="W29" s="195">
        <v>42282</v>
      </c>
      <c r="X29" s="53">
        <v>78.489999999999995</v>
      </c>
      <c r="Y29" s="53">
        <v>80.540000000000006</v>
      </c>
      <c r="Z29" s="53">
        <v>78.09</v>
      </c>
      <c r="AA29" s="53">
        <v>79.98</v>
      </c>
      <c r="AB29" s="117">
        <v>2201500</v>
      </c>
      <c r="AC29" s="53">
        <v>79.400000000000006</v>
      </c>
      <c r="AD29" s="2">
        <f t="shared" si="2"/>
        <v>2.4500000000000028</v>
      </c>
      <c r="AE29" s="167">
        <f t="shared" si="3"/>
        <v>1.2367716435037535E-2</v>
      </c>
    </row>
    <row r="30" spans="2:31" x14ac:dyDescent="0.25">
      <c r="W30" s="195">
        <v>42279</v>
      </c>
      <c r="X30" s="53">
        <v>76.2</v>
      </c>
      <c r="Y30" s="53">
        <v>79.05</v>
      </c>
      <c r="Z30" s="53">
        <v>75.92</v>
      </c>
      <c r="AA30" s="53">
        <v>79.010000000000005</v>
      </c>
      <c r="AB30" s="117">
        <v>1805000</v>
      </c>
      <c r="AC30" s="53">
        <v>78.430000000000007</v>
      </c>
      <c r="AD30" s="2">
        <f t="shared" si="2"/>
        <v>3.1299999999999955</v>
      </c>
      <c r="AE30" s="167">
        <f t="shared" si="3"/>
        <v>2.175612298071905E-2</v>
      </c>
    </row>
    <row r="31" spans="2:31" x14ac:dyDescent="0.25">
      <c r="W31" s="195">
        <v>42278</v>
      </c>
      <c r="X31" s="53">
        <v>77.23</v>
      </c>
      <c r="Y31" s="53">
        <v>77.97</v>
      </c>
      <c r="Z31" s="53">
        <v>76.67</v>
      </c>
      <c r="AA31" s="53">
        <v>77.33</v>
      </c>
      <c r="AB31" s="117">
        <v>1896800</v>
      </c>
      <c r="AC31" s="53">
        <v>76.760000000000005</v>
      </c>
      <c r="AD31" s="2">
        <f t="shared" si="2"/>
        <v>1.2999999999999972</v>
      </c>
      <c r="AE31" s="167">
        <f t="shared" si="3"/>
        <v>1.2130801687763704E-2</v>
      </c>
    </row>
    <row r="32" spans="2:31" x14ac:dyDescent="0.25">
      <c r="W32" s="195">
        <v>42277</v>
      </c>
      <c r="X32" s="53">
        <v>75.790000000000006</v>
      </c>
      <c r="Y32" s="53">
        <v>76.5</v>
      </c>
      <c r="Z32" s="53">
        <v>75.2</v>
      </c>
      <c r="AA32" s="53">
        <v>76.400000000000006</v>
      </c>
      <c r="AB32" s="117">
        <v>1559600</v>
      </c>
      <c r="AC32" s="53">
        <v>75.84</v>
      </c>
      <c r="AD32" s="2">
        <f t="shared" si="2"/>
        <v>1.2999999999999972</v>
      </c>
      <c r="AE32" s="167">
        <f t="shared" si="3"/>
        <v>1.9903173749327596E-2</v>
      </c>
    </row>
    <row r="33" spans="15:31" x14ac:dyDescent="0.25">
      <c r="W33" s="195">
        <v>42276</v>
      </c>
      <c r="X33" s="53">
        <v>74.819999999999993</v>
      </c>
      <c r="Y33" s="53">
        <v>75.06</v>
      </c>
      <c r="Z33" s="53">
        <v>74.36</v>
      </c>
      <c r="AA33" s="53">
        <v>74.91</v>
      </c>
      <c r="AB33" s="117">
        <v>1600600</v>
      </c>
      <c r="AC33" s="53">
        <v>74.36</v>
      </c>
      <c r="AD33" s="2">
        <f t="shared" si="2"/>
        <v>0.70000000000000284</v>
      </c>
      <c r="AE33" s="167">
        <f t="shared" si="3"/>
        <v>3.3733639184996278E-3</v>
      </c>
    </row>
    <row r="34" spans="15:31" x14ac:dyDescent="0.25">
      <c r="W34" s="195">
        <v>42275</v>
      </c>
      <c r="X34" s="53">
        <v>75.040000000000006</v>
      </c>
      <c r="Y34" s="53">
        <v>75.37</v>
      </c>
      <c r="Z34" s="53">
        <v>74.58</v>
      </c>
      <c r="AA34" s="53">
        <v>74.66</v>
      </c>
      <c r="AB34" s="117">
        <v>1920600</v>
      </c>
      <c r="AC34" s="53">
        <v>74.11</v>
      </c>
      <c r="AD34" s="2">
        <f t="shared" si="2"/>
        <v>0.79000000000000625</v>
      </c>
      <c r="AE34" s="167">
        <f t="shared" si="3"/>
        <v>-1.2788064473158278E-2</v>
      </c>
    </row>
    <row r="35" spans="15:31" x14ac:dyDescent="0.25">
      <c r="W35" s="195">
        <v>42272</v>
      </c>
      <c r="X35" s="53">
        <v>76.319999999999993</v>
      </c>
      <c r="Y35" s="53">
        <v>76.760000000000005</v>
      </c>
      <c r="Z35" s="53">
        <v>75.33</v>
      </c>
      <c r="AA35" s="53">
        <v>75.62</v>
      </c>
      <c r="AB35" s="117">
        <v>2004500</v>
      </c>
      <c r="AC35" s="53">
        <v>75.069999999999993</v>
      </c>
      <c r="AD35" s="2">
        <f t="shared" si="2"/>
        <v>1.4300000000000068</v>
      </c>
      <c r="AE35" s="167">
        <f t="shared" si="3"/>
        <v>-9.3159435720002737E-4</v>
      </c>
    </row>
    <row r="36" spans="15:31" x14ac:dyDescent="0.25">
      <c r="W36" s="195">
        <v>42271</v>
      </c>
      <c r="X36" s="53">
        <v>75.510000000000005</v>
      </c>
      <c r="Y36" s="53">
        <v>76.09</v>
      </c>
      <c r="Z36" s="53">
        <v>74.73</v>
      </c>
      <c r="AA36" s="53">
        <v>75.69</v>
      </c>
      <c r="AB36" s="117">
        <v>2179000</v>
      </c>
      <c r="AC36" s="53">
        <v>75.14</v>
      </c>
      <c r="AD36" s="2">
        <f t="shared" si="2"/>
        <v>1.3599999999999994</v>
      </c>
      <c r="AE36" s="167">
        <f t="shared" si="3"/>
        <v>-8.4455001319609924E-3</v>
      </c>
    </row>
    <row r="37" spans="15:31" x14ac:dyDescent="0.25">
      <c r="W37" s="195">
        <v>42270</v>
      </c>
      <c r="X37" s="53">
        <v>77.42</v>
      </c>
      <c r="Y37" s="53">
        <v>77.63</v>
      </c>
      <c r="Z37" s="53">
        <v>76</v>
      </c>
      <c r="AA37" s="53">
        <v>76.34</v>
      </c>
      <c r="AB37" s="117">
        <v>1524900</v>
      </c>
      <c r="AC37" s="53">
        <v>75.78</v>
      </c>
      <c r="AD37" s="2">
        <f t="shared" si="2"/>
        <v>1.6299999999999955</v>
      </c>
      <c r="AE37" s="167">
        <f t="shared" si="3"/>
        <v>-1.4051522248243575E-2</v>
      </c>
    </row>
    <row r="38" spans="15:31" x14ac:dyDescent="0.25">
      <c r="W38" s="195">
        <v>42269</v>
      </c>
      <c r="X38" s="53">
        <v>78.510000000000005</v>
      </c>
      <c r="Y38" s="53">
        <v>78.540000000000006</v>
      </c>
      <c r="Z38" s="53">
        <v>77.040000000000006</v>
      </c>
      <c r="AA38" s="53">
        <v>77.430000000000007</v>
      </c>
      <c r="AB38" s="117">
        <v>1771000</v>
      </c>
      <c r="AC38" s="53">
        <v>76.86</v>
      </c>
      <c r="AD38" s="2">
        <f t="shared" si="2"/>
        <v>1.5</v>
      </c>
      <c r="AE38" s="167">
        <f t="shared" si="3"/>
        <v>-2.6965438663121843E-2</v>
      </c>
    </row>
    <row r="39" spans="15:31" x14ac:dyDescent="0.25">
      <c r="W39" s="195">
        <v>42268</v>
      </c>
      <c r="X39" s="53">
        <v>79.33</v>
      </c>
      <c r="Y39" s="53">
        <v>80.16</v>
      </c>
      <c r="Z39" s="53">
        <v>78.67</v>
      </c>
      <c r="AA39" s="53">
        <v>79.569999999999993</v>
      </c>
      <c r="AB39" s="117">
        <v>1929600</v>
      </c>
      <c r="AC39" s="53">
        <v>78.989999999999995</v>
      </c>
      <c r="AD39" s="2">
        <f t="shared" si="2"/>
        <v>1.4899999999999949</v>
      </c>
      <c r="AE39" s="167">
        <f t="shared" si="3"/>
        <v>7.9111905065711863E-3</v>
      </c>
    </row>
    <row r="40" spans="15:31" x14ac:dyDescent="0.25">
      <c r="W40" s="195">
        <v>42265</v>
      </c>
      <c r="X40" s="53">
        <v>80.05</v>
      </c>
      <c r="Y40" s="53">
        <v>80.260000000000005</v>
      </c>
      <c r="Z40" s="53">
        <v>78.73</v>
      </c>
      <c r="AA40" s="53">
        <v>78.95</v>
      </c>
      <c r="AB40" s="117">
        <v>3592600</v>
      </c>
      <c r="AC40" s="53">
        <v>78.37</v>
      </c>
      <c r="AD40" s="2">
        <f t="shared" si="2"/>
        <v>1.5300000000000011</v>
      </c>
      <c r="AE40" s="167">
        <f t="shared" si="3"/>
        <v>-2.6701440635866769E-2</v>
      </c>
    </row>
    <row r="41" spans="15:31" x14ac:dyDescent="0.25">
      <c r="W41" s="195">
        <v>42264</v>
      </c>
      <c r="X41" s="53">
        <v>81.400000000000006</v>
      </c>
      <c r="Y41" s="53">
        <v>82.3</v>
      </c>
      <c r="Z41" s="53">
        <v>80.92</v>
      </c>
      <c r="AA41" s="53">
        <v>81.11</v>
      </c>
      <c r="AB41" s="117">
        <v>2180000</v>
      </c>
      <c r="AC41" s="53">
        <v>80.52</v>
      </c>
      <c r="AD41" s="2">
        <f t="shared" si="2"/>
        <v>1.3799999999999955</v>
      </c>
      <c r="AE41" s="167">
        <f t="shared" si="3"/>
        <v>-7.0292267850536883E-3</v>
      </c>
    </row>
    <row r="42" spans="15:31" ht="20.25" thickBot="1" x14ac:dyDescent="0.35">
      <c r="O42" s="192" t="s">
        <v>81</v>
      </c>
      <c r="P42" s="192"/>
      <c r="R42" s="47"/>
      <c r="T42" s="193" t="s">
        <v>105</v>
      </c>
      <c r="W42" s="195">
        <v>42263</v>
      </c>
      <c r="X42" s="53">
        <v>80.44</v>
      </c>
      <c r="Y42" s="53">
        <v>81.91</v>
      </c>
      <c r="Z42" s="53">
        <v>80.33</v>
      </c>
      <c r="AA42" s="53">
        <v>81.69</v>
      </c>
      <c r="AB42" s="117">
        <v>2657000</v>
      </c>
      <c r="AC42" s="53">
        <v>81.09</v>
      </c>
      <c r="AD42" s="2">
        <f t="shared" si="2"/>
        <v>1.5799999999999983</v>
      </c>
      <c r="AE42" s="167">
        <f t="shared" si="3"/>
        <v>1.4512698611284902E-2</v>
      </c>
    </row>
    <row r="43" spans="15:31" ht="15.75" thickTop="1" x14ac:dyDescent="0.25">
      <c r="O43" s="105">
        <v>1.1000000000000001</v>
      </c>
      <c r="P43" s="105">
        <f t="shared" ref="P43:P63" si="5">O43*$Q$4</f>
        <v>97.427000000000007</v>
      </c>
      <c r="Q43" s="2"/>
      <c r="R43" s="47"/>
      <c r="T43" s="12" t="s">
        <v>119</v>
      </c>
      <c r="U43" s="110">
        <v>88.62</v>
      </c>
      <c r="W43" s="195">
        <v>42262</v>
      </c>
      <c r="X43" s="53">
        <v>79.099999999999994</v>
      </c>
      <c r="Y43" s="53">
        <v>80.760000000000005</v>
      </c>
      <c r="Z43" s="53">
        <v>78.709999999999994</v>
      </c>
      <c r="AA43" s="53">
        <v>80.52</v>
      </c>
      <c r="AB43" s="117">
        <v>1527100</v>
      </c>
      <c r="AC43" s="53">
        <v>79.930000000000007</v>
      </c>
      <c r="AD43" s="2">
        <f t="shared" si="2"/>
        <v>2.0500000000000114</v>
      </c>
      <c r="AE43" s="167">
        <f t="shared" si="3"/>
        <v>2.3300473690948786E-2</v>
      </c>
    </row>
    <row r="44" spans="15:31" x14ac:dyDescent="0.25">
      <c r="O44" s="105">
        <v>1.0900000000000001</v>
      </c>
      <c r="P44" s="105">
        <f t="shared" si="5"/>
        <v>96.541299999999993</v>
      </c>
      <c r="Q44" s="2"/>
      <c r="R44" s="47"/>
      <c r="T44" s="12" t="s">
        <v>120</v>
      </c>
      <c r="U44" s="110">
        <v>86.66</v>
      </c>
      <c r="W44" s="195">
        <v>42261</v>
      </c>
      <c r="X44" s="53">
        <v>79.17</v>
      </c>
      <c r="Y44" s="53">
        <v>79.19</v>
      </c>
      <c r="Z44" s="53">
        <v>78.540000000000006</v>
      </c>
      <c r="AA44" s="53">
        <v>78.69</v>
      </c>
      <c r="AB44" s="117">
        <v>2656000</v>
      </c>
      <c r="AC44" s="53">
        <v>78.11</v>
      </c>
      <c r="AD44" s="2">
        <f t="shared" si="2"/>
        <v>0.64999999999999147</v>
      </c>
      <c r="AE44" s="167">
        <f t="shared" si="3"/>
        <v>-6.1076472833694329E-3</v>
      </c>
    </row>
    <row r="45" spans="15:31" x14ac:dyDescent="0.25">
      <c r="O45" s="105">
        <v>1.08</v>
      </c>
      <c r="P45" s="105">
        <f t="shared" si="5"/>
        <v>95.655599999999993</v>
      </c>
      <c r="Q45" s="2"/>
      <c r="R45" s="47"/>
      <c r="T45" s="12" t="s">
        <v>121</v>
      </c>
      <c r="U45" s="110" t="s">
        <v>301</v>
      </c>
      <c r="W45" s="195">
        <v>42258</v>
      </c>
      <c r="X45" s="53">
        <v>79.48</v>
      </c>
      <c r="Y45" s="53">
        <v>80.31</v>
      </c>
      <c r="Z45" s="53">
        <v>78.86</v>
      </c>
      <c r="AA45" s="53">
        <v>79.17</v>
      </c>
      <c r="AB45" s="117">
        <v>2556900</v>
      </c>
      <c r="AC45" s="53">
        <v>78.59</v>
      </c>
      <c r="AD45" s="2">
        <f t="shared" si="2"/>
        <v>1.4500000000000028</v>
      </c>
      <c r="AE45" s="167">
        <f t="shared" si="3"/>
        <v>1.6568952332400855E-3</v>
      </c>
    </row>
    <row r="46" spans="15:31" x14ac:dyDescent="0.25">
      <c r="O46" s="105">
        <v>1.07</v>
      </c>
      <c r="P46" s="105">
        <f t="shared" si="5"/>
        <v>94.769899999999993</v>
      </c>
      <c r="Q46" s="2"/>
      <c r="R46" s="47"/>
      <c r="T46" s="12" t="s">
        <v>122</v>
      </c>
      <c r="U46" s="110" t="s">
        <v>302</v>
      </c>
      <c r="W46" s="195">
        <v>42257</v>
      </c>
      <c r="X46" s="53">
        <v>78.989999999999995</v>
      </c>
      <c r="Y46" s="53">
        <v>79.3</v>
      </c>
      <c r="Z46" s="53">
        <v>78.010000000000005</v>
      </c>
      <c r="AA46" s="53">
        <v>79.040000000000006</v>
      </c>
      <c r="AB46" s="117">
        <v>3590100</v>
      </c>
      <c r="AC46" s="53">
        <v>78.459999999999994</v>
      </c>
      <c r="AD46" s="2">
        <f t="shared" si="2"/>
        <v>1.289999999999992</v>
      </c>
      <c r="AE46" s="167">
        <f t="shared" si="3"/>
        <v>1.276161306789092E-3</v>
      </c>
    </row>
    <row r="47" spans="15:31" x14ac:dyDescent="0.25">
      <c r="O47" s="105">
        <v>1.06</v>
      </c>
      <c r="P47" s="105">
        <f t="shared" si="5"/>
        <v>93.884199999999993</v>
      </c>
      <c r="Q47" s="2"/>
      <c r="R47" s="47"/>
      <c r="T47" s="12" t="s">
        <v>123</v>
      </c>
      <c r="U47" s="110">
        <v>87.59</v>
      </c>
      <c r="W47" s="195">
        <v>42256</v>
      </c>
      <c r="X47" s="53">
        <v>79.319999999999993</v>
      </c>
      <c r="Y47" s="53">
        <v>80</v>
      </c>
      <c r="Z47" s="53">
        <v>78.58</v>
      </c>
      <c r="AA47" s="53">
        <v>78.94</v>
      </c>
      <c r="AB47" s="117">
        <v>3485600</v>
      </c>
      <c r="AC47" s="53">
        <v>78.36</v>
      </c>
      <c r="AD47" s="2">
        <f t="shared" si="2"/>
        <v>1.4200000000000017</v>
      </c>
      <c r="AE47" s="167">
        <f t="shared" si="3"/>
        <v>3.2006145179874768E-3</v>
      </c>
    </row>
    <row r="48" spans="15:31" x14ac:dyDescent="0.25">
      <c r="O48" s="105">
        <v>1.05</v>
      </c>
      <c r="P48" s="105">
        <f t="shared" si="5"/>
        <v>92.998499999999993</v>
      </c>
      <c r="Q48" s="2"/>
      <c r="R48" s="47"/>
      <c r="T48" s="12" t="s">
        <v>124</v>
      </c>
      <c r="U48" s="110">
        <v>1.09968</v>
      </c>
      <c r="W48" s="195">
        <v>42255</v>
      </c>
      <c r="X48" s="53">
        <v>78.040000000000006</v>
      </c>
      <c r="Y48" s="53">
        <v>78.72</v>
      </c>
      <c r="Z48" s="53">
        <v>77.77</v>
      </c>
      <c r="AA48" s="53">
        <v>78.69</v>
      </c>
      <c r="AB48" s="117">
        <v>1822400</v>
      </c>
      <c r="AC48" s="53">
        <v>78.11</v>
      </c>
      <c r="AD48" s="2">
        <f t="shared" si="2"/>
        <v>0.95000000000000284</v>
      </c>
      <c r="AE48" s="167">
        <f t="shared" si="3"/>
        <v>2.8169014084507005E-2</v>
      </c>
    </row>
    <row r="49" spans="15:31" x14ac:dyDescent="0.25">
      <c r="O49" s="105">
        <v>1.04</v>
      </c>
      <c r="P49" s="105">
        <f t="shared" si="5"/>
        <v>92.112799999999993</v>
      </c>
      <c r="Q49" s="2"/>
      <c r="R49" s="47"/>
      <c r="T49" s="12" t="s">
        <v>125</v>
      </c>
      <c r="U49" s="110" t="s">
        <v>168</v>
      </c>
      <c r="W49" s="195">
        <v>42251</v>
      </c>
      <c r="X49" s="53">
        <v>76.2</v>
      </c>
      <c r="Y49" s="53">
        <v>77.040000000000006</v>
      </c>
      <c r="Z49" s="53">
        <v>75.849999999999994</v>
      </c>
      <c r="AA49" s="53">
        <v>76.53</v>
      </c>
      <c r="AB49" s="117">
        <v>1914000</v>
      </c>
      <c r="AC49" s="53">
        <v>75.97</v>
      </c>
      <c r="AD49" s="2">
        <f t="shared" si="2"/>
        <v>1.1900000000000119</v>
      </c>
      <c r="AE49" s="167">
        <f t="shared" si="3"/>
        <v>-8.2245430809398945E-3</v>
      </c>
    </row>
    <row r="50" spans="15:31" x14ac:dyDescent="0.25">
      <c r="O50" s="105">
        <v>1.03</v>
      </c>
      <c r="P50" s="105">
        <f t="shared" si="5"/>
        <v>91.227099999999993</v>
      </c>
      <c r="Q50" s="2"/>
      <c r="R50" s="47"/>
      <c r="T50" s="12"/>
      <c r="U50" s="110"/>
      <c r="W50" s="195">
        <v>42250</v>
      </c>
      <c r="X50" s="53">
        <v>77.02</v>
      </c>
      <c r="Y50" s="53">
        <v>78</v>
      </c>
      <c r="Z50" s="53">
        <v>76.58</v>
      </c>
      <c r="AA50" s="53">
        <v>77.16</v>
      </c>
      <c r="AB50" s="117">
        <v>1568200</v>
      </c>
      <c r="AC50" s="53">
        <v>76.599999999999994</v>
      </c>
      <c r="AD50" s="2">
        <f t="shared" si="2"/>
        <v>1.4200000000000017</v>
      </c>
      <c r="AE50" s="167">
        <f t="shared" si="3"/>
        <v>8.1600421163463555E-3</v>
      </c>
    </row>
    <row r="51" spans="15:31" x14ac:dyDescent="0.25">
      <c r="O51" s="105">
        <v>1.02</v>
      </c>
      <c r="P51" s="105">
        <f t="shared" si="5"/>
        <v>90.341399999999993</v>
      </c>
      <c r="Q51" s="2"/>
      <c r="R51" s="47"/>
      <c r="T51" s="12" t="s">
        <v>126</v>
      </c>
      <c r="U51" s="110" t="s">
        <v>303</v>
      </c>
      <c r="W51" s="195">
        <v>42249</v>
      </c>
      <c r="X51" s="53">
        <v>76.680000000000007</v>
      </c>
      <c r="Y51" s="53">
        <v>76.86</v>
      </c>
      <c r="Z51" s="53">
        <v>75.59</v>
      </c>
      <c r="AA51" s="53">
        <v>76.540000000000006</v>
      </c>
      <c r="AB51" s="117">
        <v>2846700</v>
      </c>
      <c r="AC51" s="53">
        <v>75.98</v>
      </c>
      <c r="AD51" s="2">
        <f t="shared" si="2"/>
        <v>1.269999999999996</v>
      </c>
      <c r="AE51" s="167">
        <f t="shared" si="3"/>
        <v>1.0910058541777623E-2</v>
      </c>
    </row>
    <row r="52" spans="15:31" x14ac:dyDescent="0.25">
      <c r="O52" s="105">
        <v>1.01</v>
      </c>
      <c r="P52" s="105">
        <f t="shared" si="5"/>
        <v>89.455699999999993</v>
      </c>
      <c r="Q52" s="2"/>
      <c r="R52" s="47"/>
      <c r="T52" s="12" t="s">
        <v>127</v>
      </c>
      <c r="U52" s="110" t="s">
        <v>164</v>
      </c>
      <c r="W52" s="195">
        <v>42248</v>
      </c>
      <c r="X52" s="53">
        <v>76.23</v>
      </c>
      <c r="Y52" s="53">
        <v>76.88</v>
      </c>
      <c r="Z52" s="53">
        <v>75.36</v>
      </c>
      <c r="AA52" s="53">
        <v>75.709999999999994</v>
      </c>
      <c r="AB52" s="117">
        <v>2034300</v>
      </c>
      <c r="AC52" s="53">
        <v>75.16</v>
      </c>
      <c r="AD52" s="2">
        <f t="shared" si="2"/>
        <v>1.519999999999996</v>
      </c>
      <c r="AE52" s="167">
        <f t="shared" si="3"/>
        <v>-2.8187225239203584E-2</v>
      </c>
    </row>
    <row r="53" spans="15:31" x14ac:dyDescent="0.25">
      <c r="O53" s="105">
        <v>1</v>
      </c>
      <c r="P53" s="105">
        <f t="shared" si="5"/>
        <v>88.57</v>
      </c>
      <c r="Q53" s="2"/>
      <c r="R53" s="47"/>
      <c r="T53" s="12" t="s">
        <v>128</v>
      </c>
      <c r="U53" s="112">
        <v>4610901</v>
      </c>
      <c r="W53" s="195">
        <v>42247</v>
      </c>
      <c r="X53" s="53">
        <v>78.790000000000006</v>
      </c>
      <c r="Y53" s="53">
        <v>78.83</v>
      </c>
      <c r="Z53" s="53">
        <v>77.709999999999994</v>
      </c>
      <c r="AA53" s="53">
        <v>77.91</v>
      </c>
      <c r="AB53" s="117">
        <v>1773000</v>
      </c>
      <c r="AC53" s="53">
        <v>77.34</v>
      </c>
      <c r="AD53" s="2">
        <f t="shared" si="2"/>
        <v>1.1200000000000045</v>
      </c>
      <c r="AE53" s="167">
        <f t="shared" si="3"/>
        <v>-1.628084456881207E-2</v>
      </c>
    </row>
    <row r="54" spans="15:31" x14ac:dyDescent="0.25">
      <c r="O54" s="105">
        <v>0.99</v>
      </c>
      <c r="P54" s="105">
        <f t="shared" si="5"/>
        <v>87.684299999999993</v>
      </c>
      <c r="Q54" s="2"/>
      <c r="R54" s="47"/>
      <c r="T54" s="12" t="s">
        <v>132</v>
      </c>
      <c r="U54" s="112">
        <v>2200560</v>
      </c>
      <c r="W54" s="195">
        <v>42244</v>
      </c>
      <c r="X54" s="53">
        <v>77.540000000000006</v>
      </c>
      <c r="Y54" s="53">
        <v>80.05</v>
      </c>
      <c r="Z54" s="53">
        <v>77.53</v>
      </c>
      <c r="AA54" s="53">
        <v>79.2</v>
      </c>
      <c r="AB54" s="117">
        <v>3264300</v>
      </c>
      <c r="AC54" s="53">
        <v>78.62</v>
      </c>
      <c r="AD54" s="2">
        <f t="shared" si="2"/>
        <v>2.519999999999996</v>
      </c>
      <c r="AE54" s="167">
        <f t="shared" si="3"/>
        <v>1.6418875242404818E-2</v>
      </c>
    </row>
    <row r="55" spans="15:31" x14ac:dyDescent="0.25">
      <c r="O55" s="105">
        <v>0.98</v>
      </c>
      <c r="P55" s="105">
        <f t="shared" si="5"/>
        <v>86.798599999999993</v>
      </c>
      <c r="Q55" s="2"/>
      <c r="R55" s="47"/>
      <c r="T55" s="12" t="s">
        <v>129</v>
      </c>
      <c r="U55" s="110" t="s">
        <v>304</v>
      </c>
      <c r="W55" s="195">
        <v>42243</v>
      </c>
      <c r="X55" s="53">
        <v>75.239999999999995</v>
      </c>
      <c r="Y55" s="53">
        <v>77.930000000000007</v>
      </c>
      <c r="Z55" s="53">
        <v>74.989999999999995</v>
      </c>
      <c r="AA55" s="53">
        <v>77.92</v>
      </c>
      <c r="AB55" s="117">
        <v>3186900</v>
      </c>
      <c r="AC55" s="53">
        <v>77.349999999999994</v>
      </c>
      <c r="AD55" s="2">
        <f t="shared" si="2"/>
        <v>2.9400000000000119</v>
      </c>
      <c r="AE55" s="167">
        <f t="shared" si="3"/>
        <v>5.1236749116607694E-2</v>
      </c>
    </row>
    <row r="56" spans="15:31" x14ac:dyDescent="0.25">
      <c r="O56" s="105">
        <v>0.97</v>
      </c>
      <c r="P56" s="105">
        <f t="shared" si="5"/>
        <v>85.912899999999993</v>
      </c>
      <c r="T56" s="12" t="s">
        <v>133</v>
      </c>
      <c r="U56" s="110">
        <v>15.99</v>
      </c>
      <c r="W56" s="195">
        <v>42242</v>
      </c>
      <c r="X56" s="53">
        <v>74.17</v>
      </c>
      <c r="Y56" s="53">
        <v>74.5</v>
      </c>
      <c r="Z56" s="53">
        <v>72.66</v>
      </c>
      <c r="AA56" s="53">
        <v>74.12</v>
      </c>
      <c r="AB56" s="117">
        <v>2860400</v>
      </c>
      <c r="AC56" s="53">
        <v>73.58</v>
      </c>
      <c r="AD56" s="2">
        <f t="shared" si="2"/>
        <v>1.8400000000000034</v>
      </c>
      <c r="AE56" s="167">
        <f t="shared" si="3"/>
        <v>2.3223473786677884E-2</v>
      </c>
    </row>
    <row r="57" spans="15:31" x14ac:dyDescent="0.25">
      <c r="O57" s="105">
        <v>0.96</v>
      </c>
      <c r="P57" s="105">
        <f t="shared" si="5"/>
        <v>85.027199999999993</v>
      </c>
      <c r="T57" s="12" t="s">
        <v>134</v>
      </c>
      <c r="U57" s="110">
        <v>5.54</v>
      </c>
      <c r="W57" s="195">
        <v>42241</v>
      </c>
      <c r="X57" s="53">
        <v>77.06</v>
      </c>
      <c r="Y57" s="53">
        <v>77.06</v>
      </c>
      <c r="Z57" s="53">
        <v>72.400000000000006</v>
      </c>
      <c r="AA57" s="53">
        <v>72.44</v>
      </c>
      <c r="AB57" s="117">
        <v>2551500</v>
      </c>
      <c r="AC57" s="53">
        <v>71.91</v>
      </c>
      <c r="AD57" s="2">
        <f t="shared" si="2"/>
        <v>4.6599999999999966</v>
      </c>
      <c r="AE57" s="167">
        <f t="shared" si="3"/>
        <v>-3.0731904569348933E-2</v>
      </c>
    </row>
    <row r="58" spans="15:31" x14ac:dyDescent="0.25">
      <c r="O58" s="105">
        <v>0.95</v>
      </c>
      <c r="P58" s="105">
        <f t="shared" si="5"/>
        <v>84.141499999999994</v>
      </c>
      <c r="T58" s="12" t="s">
        <v>130</v>
      </c>
      <c r="U58" s="110" t="s">
        <v>259</v>
      </c>
      <c r="W58" s="195">
        <v>42240</v>
      </c>
      <c r="X58" s="53">
        <v>72.83</v>
      </c>
      <c r="Y58" s="53">
        <v>77.290000000000006</v>
      </c>
      <c r="Z58" s="53">
        <v>72.099999999999994</v>
      </c>
      <c r="AA58" s="53">
        <v>74.739999999999995</v>
      </c>
      <c r="AB58" s="117">
        <v>3599000</v>
      </c>
      <c r="AC58" s="53">
        <v>74.19</v>
      </c>
      <c r="AD58" s="2">
        <f t="shared" si="2"/>
        <v>5.1900000000000119</v>
      </c>
      <c r="AE58" s="167">
        <f t="shared" si="3"/>
        <v>-4.1596692933729473E-2</v>
      </c>
    </row>
    <row r="59" spans="15:31" x14ac:dyDescent="0.25">
      <c r="O59" s="105">
        <v>0.94</v>
      </c>
      <c r="P59" s="105">
        <f t="shared" si="5"/>
        <v>83.255799999999994</v>
      </c>
      <c r="W59" s="195">
        <v>42237</v>
      </c>
      <c r="X59" s="53">
        <v>79.290000000000006</v>
      </c>
      <c r="Y59" s="53">
        <v>79.94</v>
      </c>
      <c r="Z59" s="53">
        <v>77.98</v>
      </c>
      <c r="AA59" s="53">
        <v>77.98</v>
      </c>
      <c r="AB59" s="117">
        <v>3243500</v>
      </c>
      <c r="AC59" s="53">
        <v>77.41</v>
      </c>
      <c r="AD59" s="2">
        <f t="shared" si="2"/>
        <v>1.9599999999999937</v>
      </c>
      <c r="AE59" s="167">
        <f t="shared" si="3"/>
        <v>-2.4694468942925596E-2</v>
      </c>
    </row>
    <row r="60" spans="15:31" x14ac:dyDescent="0.25">
      <c r="O60" s="105">
        <v>0.93</v>
      </c>
      <c r="P60" s="105">
        <f t="shared" si="5"/>
        <v>82.370099999999994</v>
      </c>
      <c r="W60" s="195">
        <v>42236</v>
      </c>
      <c r="X60" s="53">
        <v>80.680000000000007</v>
      </c>
      <c r="Y60" s="53">
        <v>80.84</v>
      </c>
      <c r="Z60" s="53">
        <v>79.739999999999995</v>
      </c>
      <c r="AA60" s="53">
        <v>79.95</v>
      </c>
      <c r="AB60" s="117">
        <v>2315900</v>
      </c>
      <c r="AC60" s="53">
        <v>79.37</v>
      </c>
      <c r="AD60" s="2">
        <f t="shared" si="2"/>
        <v>1.1000000000000085</v>
      </c>
      <c r="AE60" s="167">
        <f t="shared" si="3"/>
        <v>-1.8912237330037107E-2</v>
      </c>
    </row>
    <row r="61" spans="15:31" x14ac:dyDescent="0.25">
      <c r="O61" s="105">
        <v>0.92</v>
      </c>
      <c r="P61" s="105">
        <f t="shared" si="5"/>
        <v>81.484399999999994</v>
      </c>
      <c r="W61" s="195">
        <v>42235</v>
      </c>
      <c r="X61" s="53">
        <v>81.69</v>
      </c>
      <c r="Y61" s="53">
        <v>82.1</v>
      </c>
      <c r="Z61" s="53">
        <v>81.17</v>
      </c>
      <c r="AA61" s="53">
        <v>81.5</v>
      </c>
      <c r="AB61" s="117">
        <v>1531100</v>
      </c>
      <c r="AC61" s="53">
        <v>80.900000000000006</v>
      </c>
      <c r="AD61" s="2">
        <f t="shared" si="2"/>
        <v>0.92999999999999261</v>
      </c>
      <c r="AE61" s="167">
        <f t="shared" si="3"/>
        <v>-1.039755351681948E-2</v>
      </c>
    </row>
    <row r="62" spans="15:31" x14ac:dyDescent="0.25">
      <c r="O62" s="105">
        <v>0.91</v>
      </c>
      <c r="P62" s="105">
        <f t="shared" si="5"/>
        <v>80.598699999999994</v>
      </c>
      <c r="W62" s="195">
        <v>42234</v>
      </c>
      <c r="X62" s="53">
        <v>82.16</v>
      </c>
      <c r="Y62" s="53">
        <v>82.48</v>
      </c>
      <c r="Z62" s="53">
        <v>81.89</v>
      </c>
      <c r="AA62" s="53">
        <v>82.35</v>
      </c>
      <c r="AB62" s="117">
        <v>1513100</v>
      </c>
      <c r="AC62" s="53">
        <v>81.75</v>
      </c>
      <c r="AD62" s="2">
        <f t="shared" si="2"/>
        <v>0.59000000000000341</v>
      </c>
      <c r="AE62" s="167">
        <f t="shared" si="3"/>
        <v>2.4524831391785629E-3</v>
      </c>
    </row>
    <row r="63" spans="15:31" x14ac:dyDescent="0.25">
      <c r="O63" s="105">
        <v>0.9</v>
      </c>
      <c r="P63" s="105">
        <f t="shared" si="5"/>
        <v>79.712999999999994</v>
      </c>
      <c r="W63" s="195">
        <v>42233</v>
      </c>
      <c r="X63" s="53">
        <v>81.48</v>
      </c>
      <c r="Y63" s="53">
        <v>82.21</v>
      </c>
      <c r="Z63" s="53">
        <v>80.92</v>
      </c>
      <c r="AA63" s="53">
        <v>82.15</v>
      </c>
      <c r="AB63" s="117">
        <v>1420800</v>
      </c>
      <c r="AC63" s="53">
        <v>81.55</v>
      </c>
      <c r="AD63" s="2">
        <f t="shared" si="2"/>
        <v>1.289999999999992</v>
      </c>
      <c r="AE63" s="167">
        <f t="shared" si="3"/>
        <v>5.0529948237614253E-3</v>
      </c>
    </row>
    <row r="64" spans="15:31" x14ac:dyDescent="0.25">
      <c r="W64" s="195">
        <v>42230</v>
      </c>
      <c r="X64" s="53">
        <v>80.739999999999995</v>
      </c>
      <c r="Y64" s="53">
        <v>82.13</v>
      </c>
      <c r="Z64" s="53">
        <v>80.72</v>
      </c>
      <c r="AA64" s="53">
        <v>81.739999999999995</v>
      </c>
      <c r="AB64" s="117">
        <v>1464600</v>
      </c>
      <c r="AC64" s="53">
        <v>81.14</v>
      </c>
      <c r="AD64" s="2">
        <f t="shared" si="2"/>
        <v>1.4099999999999966</v>
      </c>
      <c r="AE64" s="167">
        <f t="shared" si="3"/>
        <v>8.8275519084917153E-3</v>
      </c>
    </row>
    <row r="65" spans="23:31" x14ac:dyDescent="0.25">
      <c r="W65" s="195">
        <v>42229</v>
      </c>
      <c r="X65" s="53">
        <v>81.28</v>
      </c>
      <c r="Y65" s="53">
        <v>81.52</v>
      </c>
      <c r="Z65" s="53">
        <v>80.849999999999994</v>
      </c>
      <c r="AA65" s="53">
        <v>81.02</v>
      </c>
      <c r="AB65" s="117">
        <v>1136600</v>
      </c>
      <c r="AC65" s="53">
        <v>80.430000000000007</v>
      </c>
      <c r="AD65" s="2">
        <f t="shared" si="2"/>
        <v>0.67000000000000171</v>
      </c>
      <c r="AE65" s="167">
        <f t="shared" si="3"/>
        <v>-3.9628482972134949E-3</v>
      </c>
    </row>
    <row r="66" spans="23:31" x14ac:dyDescent="0.25">
      <c r="W66" s="195">
        <v>42228</v>
      </c>
      <c r="X66" s="53">
        <v>80.459999999999994</v>
      </c>
      <c r="Y66" s="53">
        <v>81.680000000000007</v>
      </c>
      <c r="Z66" s="53">
        <v>79.930000000000007</v>
      </c>
      <c r="AA66" s="53">
        <v>81.34</v>
      </c>
      <c r="AB66" s="117">
        <v>1692600</v>
      </c>
      <c r="AC66" s="53">
        <v>80.75</v>
      </c>
      <c r="AD66" s="2">
        <f t="shared" si="2"/>
        <v>1.75</v>
      </c>
      <c r="AE66" s="167">
        <f t="shared" si="3"/>
        <v>4.4781689264834501E-3</v>
      </c>
    </row>
    <row r="67" spans="23:31" x14ac:dyDescent="0.25">
      <c r="W67" s="195">
        <v>42227</v>
      </c>
      <c r="X67" s="53">
        <v>81.790000000000006</v>
      </c>
      <c r="Y67" s="53">
        <v>81.96</v>
      </c>
      <c r="Z67" s="53">
        <v>80.47</v>
      </c>
      <c r="AA67" s="53">
        <v>80.98</v>
      </c>
      <c r="AB67" s="117">
        <v>1698300</v>
      </c>
      <c r="AC67" s="53">
        <v>80.39</v>
      </c>
      <c r="AD67" s="2">
        <f t="shared" ref="AD67:AD68" si="6">Y67-Z67</f>
        <v>1.4899999999999949</v>
      </c>
      <c r="AE67" s="167">
        <f t="shared" ref="AE67" si="7">AC67/AC68-1</f>
        <v>-1.9873201658132111E-2</v>
      </c>
    </row>
    <row r="68" spans="23:31" x14ac:dyDescent="0.25">
      <c r="W68" s="195">
        <v>42226</v>
      </c>
      <c r="X68" s="53">
        <v>81.739999999999995</v>
      </c>
      <c r="Y68" s="53">
        <v>82.96</v>
      </c>
      <c r="Z68" s="53">
        <v>80.94</v>
      </c>
      <c r="AA68" s="53">
        <v>82.62</v>
      </c>
      <c r="AB68" s="117">
        <v>2711900</v>
      </c>
      <c r="AC68" s="53">
        <v>82.02</v>
      </c>
      <c r="AD68" s="2">
        <f t="shared" si="6"/>
        <v>2.019999999999996</v>
      </c>
      <c r="AE68" s="167" t="e">
        <f>AC68/AC69-1</f>
        <v>#DIV/0!</v>
      </c>
    </row>
    <row r="69" spans="23:31" x14ac:dyDescent="0.25">
      <c r="W69" s="195" t="s">
        <v>144</v>
      </c>
      <c r="X69" s="53"/>
      <c r="Y69" s="53"/>
      <c r="Z69" s="53"/>
      <c r="AA69" s="53"/>
      <c r="AB69" s="117"/>
      <c r="AC69" s="53"/>
      <c r="AD69" s="2">
        <f>Y69-Z69</f>
        <v>0</v>
      </c>
      <c r="AE69" s="167" t="e">
        <f>AC69/AC70-1</f>
        <v>#DIV/0!</v>
      </c>
    </row>
  </sheetData>
  <conditionalFormatting sqref="Q7">
    <cfRule type="expression" dxfId="53" priority="10">
      <formula>Q7&gt;0</formula>
    </cfRule>
    <cfRule type="expression" dxfId="52" priority="11">
      <formula>Q7&lt;0</formula>
    </cfRule>
  </conditionalFormatting>
  <conditionalFormatting sqref="O43:O63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{58BC74CE-0EDB-4A6E-AD95-68E650129263}</x14:id>
        </ext>
      </extLst>
    </cfRule>
  </conditionalFormatting>
  <conditionalFormatting sqref="AE1">
    <cfRule type="iconSet" priority="5">
      <iconSet iconSet="3Arrows">
        <cfvo type="percent" val="0"/>
        <cfvo type="num" val="0"/>
        <cfvo type="num" val="0"/>
      </iconSet>
    </cfRule>
  </conditionalFormatting>
  <conditionalFormatting sqref="AD2:AD69">
    <cfRule type="dataBar" priority="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{809191E4-7AF6-48D4-AC7B-6C77A06A378B}</x14:id>
        </ext>
      </extLst>
    </cfRule>
  </conditionalFormatting>
  <conditionalFormatting sqref="AE2:AE69">
    <cfRule type="iconSet" priority="3">
      <iconSet iconSet="3Arrows">
        <cfvo type="percent" val="0"/>
        <cfvo type="num" val="0"/>
        <cfvo type="num" val="0"/>
      </iconSet>
    </cfRule>
  </conditionalFormatting>
  <conditionalFormatting sqref="F12:F21">
    <cfRule type="expression" dxfId="51" priority="1">
      <formula>F12&gt;0</formula>
    </cfRule>
    <cfRule type="expression" dxfId="50" priority="2">
      <formula>F12&lt;0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BC74CE-0EDB-4A6E-AD95-68E65012926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</xm:sqref>
        </x14:conditionalFormatting>
        <x14:conditionalFormatting xmlns:xm="http://schemas.microsoft.com/office/excel/2006/main">
          <x14:cfRule type="dataBar" id="{809191E4-7AF6-48D4-AC7B-6C77A06A378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AD2:AD69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AE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1" width="23.7109375" customWidth="1"/>
    <col min="23" max="23" width="12.5703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2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110</v>
      </c>
      <c r="F1" s="24" t="s">
        <v>60</v>
      </c>
      <c r="G1" s="13" t="s">
        <v>3</v>
      </c>
      <c r="H1" s="13" t="s">
        <v>6</v>
      </c>
      <c r="I1" s="24" t="s">
        <v>7</v>
      </c>
      <c r="J1" s="24"/>
      <c r="K1" s="24" t="s">
        <v>61</v>
      </c>
      <c r="L1" s="13" t="s">
        <v>37</v>
      </c>
      <c r="M1" s="13" t="s">
        <v>38</v>
      </c>
      <c r="T1" s="13" t="s">
        <v>71</v>
      </c>
      <c r="W1" s="115" t="s">
        <v>136</v>
      </c>
      <c r="X1" s="115" t="s">
        <v>137</v>
      </c>
      <c r="Y1" s="115" t="s">
        <v>138</v>
      </c>
      <c r="Z1" s="115" t="s">
        <v>139</v>
      </c>
      <c r="AA1" s="115" t="s">
        <v>140</v>
      </c>
      <c r="AB1" s="115" t="s">
        <v>141</v>
      </c>
      <c r="AC1" s="115" t="s">
        <v>142</v>
      </c>
      <c r="AD1" s="13" t="s">
        <v>165</v>
      </c>
      <c r="AE1" s="13" t="s">
        <v>167</v>
      </c>
    </row>
    <row r="2" spans="1:31" x14ac:dyDescent="0.25">
      <c r="A2" s="6" t="s">
        <v>35</v>
      </c>
      <c r="B2" s="1">
        <v>42166</v>
      </c>
      <c r="C2" s="7">
        <v>10</v>
      </c>
      <c r="D2" s="57">
        <v>55.7</v>
      </c>
      <c r="E2" s="57">
        <v>0</v>
      </c>
      <c r="F2" s="57">
        <f t="shared" ref="F2:F11" si="0">C2*D2+E2</f>
        <v>557</v>
      </c>
      <c r="G2" s="1">
        <v>42208</v>
      </c>
      <c r="H2" s="7">
        <v>10</v>
      </c>
      <c r="I2" s="57">
        <v>56</v>
      </c>
      <c r="J2" s="57">
        <v>0.01</v>
      </c>
      <c r="K2" s="57">
        <f>H2*I2-J2</f>
        <v>559.99</v>
      </c>
      <c r="O2" s="13" t="s">
        <v>57</v>
      </c>
      <c r="Q2">
        <f>C18-H18</f>
        <v>550</v>
      </c>
      <c r="T2" s="1">
        <v>42236</v>
      </c>
      <c r="U2" t="s">
        <v>225</v>
      </c>
      <c r="W2" s="162">
        <v>42318</v>
      </c>
      <c r="X2" s="12">
        <v>27.83</v>
      </c>
      <c r="Y2" s="12">
        <v>27.89</v>
      </c>
      <c r="Z2" s="12">
        <v>25.44</v>
      </c>
      <c r="AA2" s="12">
        <v>26.46</v>
      </c>
      <c r="AB2" s="117">
        <v>5286300</v>
      </c>
      <c r="AC2" s="12">
        <v>26.46</v>
      </c>
      <c r="AD2" s="2">
        <f>Y2-Z2</f>
        <v>2.4499999999999993</v>
      </c>
      <c r="AE2" s="167">
        <f>AC2/AC3-1</f>
        <v>-5.12728576550735E-2</v>
      </c>
    </row>
    <row r="3" spans="1:31" x14ac:dyDescent="0.25">
      <c r="A3" s="26" t="s">
        <v>74</v>
      </c>
      <c r="B3" s="1">
        <v>42205</v>
      </c>
      <c r="C3" s="7">
        <v>10</v>
      </c>
      <c r="D3" s="57">
        <v>52.6</v>
      </c>
      <c r="E3" s="57">
        <v>0</v>
      </c>
      <c r="F3" s="57">
        <f t="shared" si="0"/>
        <v>526</v>
      </c>
      <c r="G3" s="1">
        <v>42234</v>
      </c>
      <c r="H3" s="7">
        <v>25</v>
      </c>
      <c r="I3" s="57">
        <v>50.88</v>
      </c>
      <c r="J3" s="57">
        <v>0.02</v>
      </c>
      <c r="K3" s="57">
        <f>H3*I3-J3</f>
        <v>1271.98</v>
      </c>
      <c r="O3" s="13" t="s">
        <v>58</v>
      </c>
      <c r="Q3" s="2">
        <f>(F18-K18)/Q2</f>
        <v>37.460836363636361</v>
      </c>
      <c r="W3" s="162">
        <v>42317</v>
      </c>
      <c r="X3" s="12">
        <v>29.13</v>
      </c>
      <c r="Y3" s="12">
        <v>29.4</v>
      </c>
      <c r="Z3" s="12">
        <v>27.8</v>
      </c>
      <c r="AA3" s="12">
        <v>27.89</v>
      </c>
      <c r="AB3" s="117">
        <v>3048800</v>
      </c>
      <c r="AC3" s="12">
        <v>27.89</v>
      </c>
      <c r="AD3" s="2">
        <f t="shared" ref="AD3:AD66" si="1">Y3-Z3</f>
        <v>1.5999999999999979</v>
      </c>
      <c r="AE3" s="167">
        <f t="shared" ref="AE3:AE66" si="2">AC3/AC4-1</f>
        <v>-3.9931153184165291E-2</v>
      </c>
    </row>
    <row r="4" spans="1:31" x14ac:dyDescent="0.25">
      <c r="B4" s="1">
        <v>42229</v>
      </c>
      <c r="C4" s="4">
        <v>15</v>
      </c>
      <c r="D4" s="3">
        <v>50.9</v>
      </c>
      <c r="E4" s="3">
        <v>0</v>
      </c>
      <c r="F4" s="2">
        <f t="shared" si="0"/>
        <v>763.5</v>
      </c>
      <c r="G4" s="1">
        <v>42314</v>
      </c>
      <c r="H4" s="104">
        <v>150</v>
      </c>
      <c r="I4" s="57">
        <v>31.5</v>
      </c>
      <c r="J4" s="57">
        <v>0.09</v>
      </c>
      <c r="K4" s="57">
        <f>H4*I4-J4</f>
        <v>4724.91</v>
      </c>
      <c r="O4" s="13" t="s">
        <v>66</v>
      </c>
      <c r="Q4" s="70">
        <v>26.46</v>
      </c>
      <c r="T4" s="1">
        <v>42306</v>
      </c>
      <c r="U4" t="s">
        <v>86</v>
      </c>
      <c r="W4" s="162">
        <v>42314</v>
      </c>
      <c r="X4" s="12">
        <v>29.48</v>
      </c>
      <c r="Y4" s="12">
        <v>29.84</v>
      </c>
      <c r="Z4" s="12">
        <v>28.88</v>
      </c>
      <c r="AA4" s="12">
        <v>29.05</v>
      </c>
      <c r="AB4" s="117">
        <v>3767600</v>
      </c>
      <c r="AC4" s="12">
        <v>29.05</v>
      </c>
      <c r="AD4" s="2">
        <f t="shared" si="1"/>
        <v>0.96000000000000085</v>
      </c>
      <c r="AE4" s="167">
        <f t="shared" si="2"/>
        <v>-2.2543741588156085E-2</v>
      </c>
    </row>
    <row r="5" spans="1:31" x14ac:dyDescent="0.25">
      <c r="B5" s="1">
        <v>42233</v>
      </c>
      <c r="C5" s="7">
        <v>15</v>
      </c>
      <c r="D5" s="57">
        <v>46.8</v>
      </c>
      <c r="E5" s="57">
        <v>0</v>
      </c>
      <c r="F5" s="57">
        <f t="shared" si="0"/>
        <v>702</v>
      </c>
      <c r="G5" s="1">
        <v>42317</v>
      </c>
      <c r="H5" s="104">
        <v>150</v>
      </c>
      <c r="I5" s="57">
        <v>31.5</v>
      </c>
      <c r="J5" s="57">
        <v>0.09</v>
      </c>
      <c r="K5" s="57">
        <f>H5*I5-J5</f>
        <v>4724.91</v>
      </c>
      <c r="O5" s="13" t="s">
        <v>67</v>
      </c>
      <c r="Q5" s="3">
        <f>Q4*Q2</f>
        <v>14553</v>
      </c>
      <c r="W5" s="162">
        <v>42313</v>
      </c>
      <c r="X5" s="12">
        <v>30</v>
      </c>
      <c r="Y5" s="12">
        <v>30.11</v>
      </c>
      <c r="Z5" s="12">
        <v>29.04</v>
      </c>
      <c r="AA5" s="12">
        <v>29.72</v>
      </c>
      <c r="AB5" s="117">
        <v>2599800</v>
      </c>
      <c r="AC5" s="12">
        <v>29.72</v>
      </c>
      <c r="AD5" s="2">
        <f t="shared" si="1"/>
        <v>1.0700000000000003</v>
      </c>
      <c r="AE5" s="167">
        <f t="shared" si="2"/>
        <v>-2.6845637583893245E-3</v>
      </c>
    </row>
    <row r="6" spans="1:31" x14ac:dyDescent="0.25">
      <c r="B6" s="1">
        <v>42233</v>
      </c>
      <c r="C6">
        <v>20</v>
      </c>
      <c r="D6" s="2">
        <v>47.45</v>
      </c>
      <c r="E6" s="2">
        <v>0</v>
      </c>
      <c r="F6" s="2">
        <f t="shared" si="0"/>
        <v>949</v>
      </c>
      <c r="O6" s="13" t="s">
        <v>64</v>
      </c>
      <c r="Q6" s="2">
        <f>Q3*Q2</f>
        <v>20603.46</v>
      </c>
      <c r="W6" s="162">
        <v>42312</v>
      </c>
      <c r="X6" s="12">
        <v>30.85</v>
      </c>
      <c r="Y6" s="12">
        <v>31.85</v>
      </c>
      <c r="Z6" s="12">
        <v>29.7</v>
      </c>
      <c r="AA6" s="12">
        <v>29.8</v>
      </c>
      <c r="AB6" s="117">
        <v>4990300</v>
      </c>
      <c r="AC6" s="12">
        <v>29.8</v>
      </c>
      <c r="AD6" s="2">
        <f t="shared" si="1"/>
        <v>2.1500000000000021</v>
      </c>
      <c r="AE6" s="167">
        <f t="shared" si="2"/>
        <v>-1.2263838249917169E-2</v>
      </c>
    </row>
    <row r="7" spans="1:31" ht="15.75" x14ac:dyDescent="0.25">
      <c r="B7" s="1">
        <v>42298</v>
      </c>
      <c r="C7" s="4">
        <v>35</v>
      </c>
      <c r="D7" s="2">
        <v>44.3</v>
      </c>
      <c r="E7" s="2">
        <v>0</v>
      </c>
      <c r="F7" s="2">
        <f t="shared" si="0"/>
        <v>1550.5</v>
      </c>
      <c r="O7" s="13" t="s">
        <v>65</v>
      </c>
      <c r="Q7" s="2">
        <f>Q5-Q6</f>
        <v>-6050.4599999999991</v>
      </c>
      <c r="R7" s="259" t="s">
        <v>238</v>
      </c>
      <c r="W7" s="162">
        <v>42311</v>
      </c>
      <c r="X7" s="12">
        <v>29.49</v>
      </c>
      <c r="Y7" s="12">
        <v>31.89</v>
      </c>
      <c r="Z7" s="12">
        <v>29</v>
      </c>
      <c r="AA7" s="12">
        <v>30.17</v>
      </c>
      <c r="AB7" s="117">
        <v>8072300</v>
      </c>
      <c r="AC7" s="12">
        <v>30.17</v>
      </c>
      <c r="AD7" s="2">
        <f t="shared" si="1"/>
        <v>2.8900000000000006</v>
      </c>
      <c r="AE7" s="167">
        <f t="shared" si="2"/>
        <v>2.4796195652173836E-2</v>
      </c>
    </row>
    <row r="8" spans="1:31" x14ac:dyDescent="0.25">
      <c r="B8" s="1">
        <v>42299</v>
      </c>
      <c r="C8" s="4">
        <v>70</v>
      </c>
      <c r="D8" s="2">
        <v>41.35</v>
      </c>
      <c r="E8" s="2">
        <v>0</v>
      </c>
      <c r="F8" s="2">
        <f t="shared" si="0"/>
        <v>2894.5</v>
      </c>
      <c r="W8" s="162">
        <v>42310</v>
      </c>
      <c r="X8" s="12">
        <v>29.96</v>
      </c>
      <c r="Y8" s="12">
        <v>29.98</v>
      </c>
      <c r="Z8" s="12">
        <v>28.12</v>
      </c>
      <c r="AA8" s="12">
        <v>29.44</v>
      </c>
      <c r="AB8" s="117">
        <v>11220000</v>
      </c>
      <c r="AC8" s="12">
        <v>29.44</v>
      </c>
      <c r="AD8" s="2">
        <f t="shared" si="1"/>
        <v>1.8599999999999994</v>
      </c>
      <c r="AE8" s="167">
        <f t="shared" si="2"/>
        <v>-7.0826306913995829E-3</v>
      </c>
    </row>
    <row r="9" spans="1:31" x14ac:dyDescent="0.25">
      <c r="B9" s="1">
        <v>42299</v>
      </c>
      <c r="C9" s="4">
        <v>60</v>
      </c>
      <c r="D9" s="2">
        <v>40.229999999999997</v>
      </c>
      <c r="E9" s="2">
        <v>0</v>
      </c>
      <c r="F9" s="2">
        <f t="shared" si="0"/>
        <v>2413.7999999999997</v>
      </c>
      <c r="W9" s="162">
        <v>42307</v>
      </c>
      <c r="X9" s="12">
        <v>30.98</v>
      </c>
      <c r="Y9" s="12">
        <v>31.55</v>
      </c>
      <c r="Z9" s="12">
        <v>28.11</v>
      </c>
      <c r="AA9" s="12">
        <v>29.65</v>
      </c>
      <c r="AB9" s="117">
        <v>26291300</v>
      </c>
      <c r="AC9" s="12">
        <v>29.65</v>
      </c>
      <c r="AD9" s="2">
        <f t="shared" si="1"/>
        <v>3.4400000000000013</v>
      </c>
      <c r="AE9" s="167">
        <f t="shared" si="2"/>
        <v>-0.22117152613606517</v>
      </c>
    </row>
    <row r="10" spans="1:31" x14ac:dyDescent="0.25">
      <c r="B10" s="1">
        <v>42300</v>
      </c>
      <c r="C10" s="4">
        <v>100</v>
      </c>
      <c r="D10" s="2">
        <v>39.57</v>
      </c>
      <c r="E10" s="2">
        <v>0</v>
      </c>
      <c r="F10" s="2">
        <f t="shared" si="0"/>
        <v>3957</v>
      </c>
      <c r="W10" s="162">
        <v>42306</v>
      </c>
      <c r="X10" s="12">
        <v>38.68</v>
      </c>
      <c r="Y10" s="12">
        <v>39.17</v>
      </c>
      <c r="Z10" s="12">
        <v>37.56</v>
      </c>
      <c r="AA10" s="12">
        <v>38.07</v>
      </c>
      <c r="AB10" s="117">
        <v>4562700</v>
      </c>
      <c r="AC10" s="12">
        <v>38.07</v>
      </c>
      <c r="AD10" s="2">
        <f t="shared" si="1"/>
        <v>1.6099999999999994</v>
      </c>
      <c r="AE10" s="167">
        <f t="shared" si="2"/>
        <v>-7.0422535211268622E-3</v>
      </c>
    </row>
    <row r="11" spans="1:31" x14ac:dyDescent="0.25">
      <c r="B11" s="1">
        <v>42304</v>
      </c>
      <c r="C11" s="4">
        <v>100</v>
      </c>
      <c r="D11" s="2">
        <v>37.950000000000003</v>
      </c>
      <c r="E11" s="2">
        <v>0</v>
      </c>
      <c r="F11" s="2">
        <f t="shared" si="0"/>
        <v>3795.0000000000005</v>
      </c>
      <c r="W11" s="162">
        <v>42305</v>
      </c>
      <c r="X11" s="12">
        <v>37.54</v>
      </c>
      <c r="Y11" s="12">
        <v>38.51</v>
      </c>
      <c r="Z11" s="12">
        <v>37.4</v>
      </c>
      <c r="AA11" s="12">
        <v>38.340000000000003</v>
      </c>
      <c r="AB11" s="117">
        <v>2506500</v>
      </c>
      <c r="AC11" s="12">
        <v>38.340000000000003</v>
      </c>
      <c r="AD11" s="2">
        <f t="shared" si="1"/>
        <v>1.1099999999999994</v>
      </c>
      <c r="AE11" s="167">
        <f t="shared" si="2"/>
        <v>1.0010537407797671E-2</v>
      </c>
    </row>
    <row r="12" spans="1:31" x14ac:dyDescent="0.25">
      <c r="B12" s="1">
        <v>42311</v>
      </c>
      <c r="C12" s="4">
        <v>150</v>
      </c>
      <c r="D12" s="2">
        <v>30.5</v>
      </c>
      <c r="E12" s="2">
        <v>6.95</v>
      </c>
      <c r="F12" s="2">
        <f>C12*D12+E12</f>
        <v>4581.95</v>
      </c>
      <c r="W12" s="162">
        <v>42304</v>
      </c>
      <c r="X12" s="12">
        <v>38.450000000000003</v>
      </c>
      <c r="Y12" s="12">
        <v>38.869999999999997</v>
      </c>
      <c r="Z12" s="12">
        <v>36.43</v>
      </c>
      <c r="AA12" s="12">
        <v>37.96</v>
      </c>
      <c r="AB12" s="117">
        <v>2989100</v>
      </c>
      <c r="AC12" s="12">
        <v>37.96</v>
      </c>
      <c r="AD12" s="2">
        <f t="shared" si="1"/>
        <v>2.4399999999999977</v>
      </c>
      <c r="AE12" s="167">
        <f t="shared" si="2"/>
        <v>-2.2657054582904235E-2</v>
      </c>
    </row>
    <row r="13" spans="1:31" x14ac:dyDescent="0.25">
      <c r="B13" s="1">
        <v>42314</v>
      </c>
      <c r="C13" s="7">
        <v>150</v>
      </c>
      <c r="D13" s="57">
        <v>30.65</v>
      </c>
      <c r="E13" s="57">
        <v>0</v>
      </c>
      <c r="F13" s="57">
        <f>C13*D13+E13</f>
        <v>4597.5</v>
      </c>
      <c r="W13" s="162">
        <v>42303</v>
      </c>
      <c r="X13" s="12">
        <v>39.270000000000003</v>
      </c>
      <c r="Y13" s="12">
        <v>39.549999999999997</v>
      </c>
      <c r="Z13" s="12">
        <v>38.5</v>
      </c>
      <c r="AA13" s="12">
        <v>38.840000000000003</v>
      </c>
      <c r="AB13" s="117">
        <v>1812200</v>
      </c>
      <c r="AC13" s="12">
        <v>38.840000000000003</v>
      </c>
      <c r="AD13" s="2">
        <f t="shared" si="1"/>
        <v>1.0499999999999972</v>
      </c>
      <c r="AE13" s="167">
        <f t="shared" si="2"/>
        <v>-1.0193679918450549E-2</v>
      </c>
    </row>
    <row r="14" spans="1:31" x14ac:dyDescent="0.25">
      <c r="B14" s="1">
        <v>42317</v>
      </c>
      <c r="C14" s="7">
        <v>150</v>
      </c>
      <c r="D14" s="57">
        <v>30.65</v>
      </c>
      <c r="E14" s="57">
        <v>0</v>
      </c>
      <c r="F14" s="57">
        <f>C14*D14+E14</f>
        <v>4597.5</v>
      </c>
      <c r="W14" s="162">
        <v>42300</v>
      </c>
      <c r="X14" s="12">
        <v>39.6</v>
      </c>
      <c r="Y14" s="12">
        <v>40.03</v>
      </c>
      <c r="Z14" s="12">
        <v>38.729999999999997</v>
      </c>
      <c r="AA14" s="12">
        <v>39.24</v>
      </c>
      <c r="AB14" s="117">
        <v>2361600</v>
      </c>
      <c r="AC14" s="12">
        <v>39.24</v>
      </c>
      <c r="AD14" s="2">
        <f t="shared" si="1"/>
        <v>1.3000000000000043</v>
      </c>
      <c r="AE14" s="167">
        <f t="shared" si="2"/>
        <v>8.7403598971722563E-3</v>
      </c>
    </row>
    <row r="15" spans="1:31" x14ac:dyDescent="0.25">
      <c r="W15" s="162">
        <v>42299</v>
      </c>
      <c r="X15" s="12">
        <v>38.18</v>
      </c>
      <c r="Y15" s="12">
        <v>39.47</v>
      </c>
      <c r="Z15" s="12">
        <v>37.76</v>
      </c>
      <c r="AA15" s="12">
        <v>38.9</v>
      </c>
      <c r="AB15" s="117">
        <v>2622900</v>
      </c>
      <c r="AC15" s="12">
        <v>38.9</v>
      </c>
      <c r="AD15" s="2">
        <f t="shared" si="1"/>
        <v>1.7100000000000009</v>
      </c>
      <c r="AE15" s="167">
        <f t="shared" si="2"/>
        <v>2.2339027595269512E-2</v>
      </c>
    </row>
    <row r="16" spans="1:31" x14ac:dyDescent="0.25">
      <c r="W16" s="162">
        <v>42298</v>
      </c>
      <c r="X16" s="12">
        <v>39.76</v>
      </c>
      <c r="Y16" s="12">
        <v>40.28</v>
      </c>
      <c r="Z16" s="12">
        <v>38.01</v>
      </c>
      <c r="AA16" s="12">
        <v>38.049999999999997</v>
      </c>
      <c r="AB16" s="117">
        <v>2820200</v>
      </c>
      <c r="AC16" s="12">
        <v>38.049999999999997</v>
      </c>
      <c r="AD16" s="2">
        <f t="shared" si="1"/>
        <v>2.2700000000000031</v>
      </c>
      <c r="AE16" s="167">
        <f t="shared" si="2"/>
        <v>-3.4018786494034114E-2</v>
      </c>
    </row>
    <row r="17" spans="1:31" x14ac:dyDescent="0.25">
      <c r="W17" s="162">
        <v>42297</v>
      </c>
      <c r="X17" s="12">
        <v>41.05</v>
      </c>
      <c r="Y17" s="12">
        <v>41.58</v>
      </c>
      <c r="Z17" s="12">
        <v>39.049999999999997</v>
      </c>
      <c r="AA17" s="12">
        <v>39.39</v>
      </c>
      <c r="AB17" s="117">
        <v>3449400</v>
      </c>
      <c r="AC17" s="12">
        <v>39.39</v>
      </c>
      <c r="AD17" s="2">
        <f t="shared" si="1"/>
        <v>2.5300000000000011</v>
      </c>
      <c r="AE17" s="167">
        <f t="shared" si="2"/>
        <v>-4.5784883720930258E-2</v>
      </c>
    </row>
    <row r="18" spans="1:31" x14ac:dyDescent="0.25">
      <c r="A18" s="45" t="s">
        <v>85</v>
      </c>
      <c r="B18" s="16"/>
      <c r="C18" s="16">
        <f>SUM(C2:C14)</f>
        <v>885</v>
      </c>
      <c r="D18" s="21"/>
      <c r="E18" s="21"/>
      <c r="F18" s="21">
        <f>SUM(F2:F14)</f>
        <v>31885.25</v>
      </c>
      <c r="G18" s="16"/>
      <c r="H18" s="16">
        <f>SUM(H2:H10)</f>
        <v>335</v>
      </c>
      <c r="I18" s="21"/>
      <c r="J18" s="21"/>
      <c r="K18" s="21">
        <f>SUM(K2:K10)</f>
        <v>11281.79</v>
      </c>
      <c r="L18" s="16"/>
      <c r="M18" s="16"/>
      <c r="W18" s="162">
        <v>42296</v>
      </c>
      <c r="X18" s="12">
        <v>41.69</v>
      </c>
      <c r="Y18" s="12">
        <v>43.39</v>
      </c>
      <c r="Z18" s="12">
        <v>40.11</v>
      </c>
      <c r="AA18" s="12">
        <v>41.28</v>
      </c>
      <c r="AB18" s="117">
        <v>4894400</v>
      </c>
      <c r="AC18" s="12">
        <v>41.28</v>
      </c>
      <c r="AD18" s="2">
        <f t="shared" si="1"/>
        <v>3.2800000000000011</v>
      </c>
      <c r="AE18" s="167">
        <f t="shared" si="2"/>
        <v>-6.5217391304347783E-2</v>
      </c>
    </row>
    <row r="19" spans="1:31" x14ac:dyDescent="0.25">
      <c r="W19" s="162">
        <v>42293</v>
      </c>
      <c r="X19" s="12">
        <v>46.38</v>
      </c>
      <c r="Y19" s="12">
        <v>46.8</v>
      </c>
      <c r="Z19" s="12">
        <v>43.9</v>
      </c>
      <c r="AA19" s="12">
        <v>44.16</v>
      </c>
      <c r="AB19" s="117">
        <v>2688600</v>
      </c>
      <c r="AC19" s="12">
        <v>44.16</v>
      </c>
      <c r="AD19" s="2">
        <f t="shared" si="1"/>
        <v>2.8999999999999986</v>
      </c>
      <c r="AE19" s="167">
        <f t="shared" si="2"/>
        <v>-5.337620578778135E-2</v>
      </c>
    </row>
    <row r="20" spans="1:31" x14ac:dyDescent="0.25">
      <c r="B20" s="253" t="s">
        <v>136</v>
      </c>
      <c r="C20" s="253" t="s">
        <v>235</v>
      </c>
      <c r="D20" s="254" t="s">
        <v>234</v>
      </c>
      <c r="E20" s="256" t="s">
        <v>236</v>
      </c>
      <c r="F20" s="257" t="s">
        <v>65</v>
      </c>
      <c r="W20" s="162">
        <v>42292</v>
      </c>
      <c r="X20" s="12">
        <v>46.91</v>
      </c>
      <c r="Y20" s="12">
        <v>47.7</v>
      </c>
      <c r="Z20" s="12">
        <v>46.06</v>
      </c>
      <c r="AA20" s="12">
        <v>46.65</v>
      </c>
      <c r="AB20" s="117">
        <v>1376600</v>
      </c>
      <c r="AC20" s="12">
        <v>46.65</v>
      </c>
      <c r="AD20" s="2">
        <f t="shared" si="1"/>
        <v>1.6400000000000006</v>
      </c>
      <c r="AE20" s="167">
        <f t="shared" si="2"/>
        <v>-4.2689434364995282E-3</v>
      </c>
    </row>
    <row r="21" spans="1:31" x14ac:dyDescent="0.25">
      <c r="B21" s="255">
        <v>42304</v>
      </c>
      <c r="C21" s="12">
        <v>400</v>
      </c>
      <c r="D21" s="53">
        <v>40.69</v>
      </c>
      <c r="E21" s="53">
        <v>37.96</v>
      </c>
      <c r="F21" s="53">
        <v>-1092.33</v>
      </c>
      <c r="W21" s="162">
        <v>42291</v>
      </c>
      <c r="X21" s="12">
        <v>46.93</v>
      </c>
      <c r="Y21" s="12">
        <v>47.83</v>
      </c>
      <c r="Z21" s="12">
        <v>46.61</v>
      </c>
      <c r="AA21" s="12">
        <v>46.85</v>
      </c>
      <c r="AB21" s="117">
        <v>1157700</v>
      </c>
      <c r="AC21" s="12">
        <v>46.85</v>
      </c>
      <c r="AD21" s="2">
        <f t="shared" si="1"/>
        <v>1.2199999999999989</v>
      </c>
      <c r="AE21" s="167">
        <f t="shared" si="2"/>
        <v>-3.8273442483520714E-3</v>
      </c>
    </row>
    <row r="22" spans="1:31" x14ac:dyDescent="0.25">
      <c r="B22" s="255">
        <v>42306</v>
      </c>
      <c r="C22" s="12">
        <v>550</v>
      </c>
      <c r="D22" s="53">
        <v>37.92</v>
      </c>
      <c r="E22" s="53">
        <v>38.07</v>
      </c>
      <c r="F22" s="53">
        <v>87.17</v>
      </c>
      <c r="G22" t="s">
        <v>240</v>
      </c>
      <c r="W22" s="162">
        <v>42290</v>
      </c>
      <c r="X22" s="12">
        <v>47.65</v>
      </c>
      <c r="Y22" s="12">
        <v>48.59</v>
      </c>
      <c r="Z22" s="12">
        <v>46.86</v>
      </c>
      <c r="AA22" s="12">
        <v>47.03</v>
      </c>
      <c r="AB22" s="117">
        <v>1860400</v>
      </c>
      <c r="AC22" s="12">
        <v>47.03</v>
      </c>
      <c r="AD22" s="2">
        <f t="shared" si="1"/>
        <v>1.730000000000004</v>
      </c>
      <c r="AE22" s="167">
        <f t="shared" si="2"/>
        <v>-2.1227887617065511E-2</v>
      </c>
    </row>
    <row r="23" spans="1:31" x14ac:dyDescent="0.25">
      <c r="B23" s="255">
        <v>42309</v>
      </c>
      <c r="C23" s="12">
        <v>550</v>
      </c>
      <c r="D23" s="53">
        <v>37.92</v>
      </c>
      <c r="E23" s="53">
        <v>29.65</v>
      </c>
      <c r="F23" s="53">
        <v>-4550.78</v>
      </c>
      <c r="W23" s="162">
        <v>42289</v>
      </c>
      <c r="X23" s="12">
        <v>48.95</v>
      </c>
      <c r="Y23" s="12">
        <v>49</v>
      </c>
      <c r="Z23" s="12">
        <v>47.07</v>
      </c>
      <c r="AA23" s="12">
        <v>48.05</v>
      </c>
      <c r="AB23" s="117">
        <v>1329300</v>
      </c>
      <c r="AC23" s="12">
        <v>48.05</v>
      </c>
      <c r="AD23" s="2">
        <f t="shared" si="1"/>
        <v>1.9299999999999997</v>
      </c>
      <c r="AE23" s="167">
        <f t="shared" si="2"/>
        <v>-1.8185533306089074E-2</v>
      </c>
    </row>
    <row r="24" spans="1:31" x14ac:dyDescent="0.25">
      <c r="B24" s="255">
        <v>42311</v>
      </c>
      <c r="C24" s="12">
        <v>550</v>
      </c>
      <c r="D24" s="53">
        <v>37.69</v>
      </c>
      <c r="E24" s="53">
        <v>30.17</v>
      </c>
      <c r="F24" s="53">
        <v>-4137.37</v>
      </c>
      <c r="I24"/>
      <c r="W24" s="162">
        <v>42286</v>
      </c>
      <c r="X24" s="12">
        <v>47</v>
      </c>
      <c r="Y24" s="12">
        <v>49.38</v>
      </c>
      <c r="Z24" s="12">
        <v>46.84</v>
      </c>
      <c r="AA24" s="12">
        <v>48.94</v>
      </c>
      <c r="AB24" s="117">
        <v>1522100</v>
      </c>
      <c r="AC24" s="12">
        <v>48.94</v>
      </c>
      <c r="AD24" s="2">
        <f t="shared" si="1"/>
        <v>2.5399999999999991</v>
      </c>
      <c r="AE24" s="167">
        <f t="shared" si="2"/>
        <v>3.8845255784334398E-2</v>
      </c>
    </row>
    <row r="25" spans="1:31" x14ac:dyDescent="0.25">
      <c r="B25" s="255">
        <v>42312</v>
      </c>
      <c r="C25" s="12">
        <v>550</v>
      </c>
      <c r="D25" s="53">
        <v>37.46</v>
      </c>
      <c r="E25" s="53">
        <v>29.8</v>
      </c>
      <c r="F25" s="53">
        <v>-4213.46</v>
      </c>
      <c r="W25" s="162">
        <v>42285</v>
      </c>
      <c r="X25" s="12">
        <v>47.35</v>
      </c>
      <c r="Y25" s="12">
        <v>47.5</v>
      </c>
      <c r="Z25" s="12">
        <v>45.91</v>
      </c>
      <c r="AA25" s="12">
        <v>47.11</v>
      </c>
      <c r="AB25" s="117">
        <v>1720600</v>
      </c>
      <c r="AC25" s="12">
        <v>47.11</v>
      </c>
      <c r="AD25" s="2">
        <f t="shared" si="1"/>
        <v>1.5900000000000034</v>
      </c>
      <c r="AE25" s="167">
        <f t="shared" si="2"/>
        <v>-4.8584706379384279E-3</v>
      </c>
    </row>
    <row r="26" spans="1:31" x14ac:dyDescent="0.25">
      <c r="B26" s="12"/>
      <c r="C26" s="12"/>
      <c r="D26" s="53"/>
      <c r="E26" s="53"/>
      <c r="F26" s="53"/>
      <c r="W26" s="162">
        <v>42284</v>
      </c>
      <c r="X26" s="12">
        <v>46.9</v>
      </c>
      <c r="Y26" s="12">
        <v>48.33</v>
      </c>
      <c r="Z26" s="12">
        <v>46.22</v>
      </c>
      <c r="AA26" s="12">
        <v>47.34</v>
      </c>
      <c r="AB26" s="117">
        <v>1887000</v>
      </c>
      <c r="AC26" s="12">
        <v>47.34</v>
      </c>
      <c r="AD26" s="2">
        <f t="shared" si="1"/>
        <v>2.1099999999999994</v>
      </c>
      <c r="AE26" s="167">
        <f t="shared" si="2"/>
        <v>1.2690355329949554E-3</v>
      </c>
    </row>
    <row r="27" spans="1:31" x14ac:dyDescent="0.25">
      <c r="B27" s="12"/>
      <c r="C27" s="12"/>
      <c r="D27" s="53"/>
      <c r="E27" s="53"/>
      <c r="F27" s="53"/>
      <c r="W27" s="162">
        <v>42283</v>
      </c>
      <c r="X27" s="12">
        <v>47.09</v>
      </c>
      <c r="Y27" s="12">
        <v>48.25</v>
      </c>
      <c r="Z27" s="12">
        <v>46.55</v>
      </c>
      <c r="AA27" s="12">
        <v>47.28</v>
      </c>
      <c r="AB27" s="117">
        <v>1548800</v>
      </c>
      <c r="AC27" s="12">
        <v>47.28</v>
      </c>
      <c r="AD27" s="2">
        <f t="shared" si="1"/>
        <v>1.7000000000000028</v>
      </c>
      <c r="AE27" s="167">
        <f t="shared" si="2"/>
        <v>1.2706480304955914E-3</v>
      </c>
    </row>
    <row r="28" spans="1:31" x14ac:dyDescent="0.25">
      <c r="B28" s="12"/>
      <c r="C28" s="12"/>
      <c r="D28" s="53"/>
      <c r="E28" s="53"/>
      <c r="F28" s="53"/>
      <c r="W28" s="162">
        <v>42282</v>
      </c>
      <c r="X28" s="12">
        <v>46.56</v>
      </c>
      <c r="Y28" s="12">
        <v>47.89</v>
      </c>
      <c r="Z28" s="12">
        <v>46.4</v>
      </c>
      <c r="AA28" s="12">
        <v>47.22</v>
      </c>
      <c r="AB28" s="117">
        <v>5789500</v>
      </c>
      <c r="AC28" s="12">
        <v>47.22</v>
      </c>
      <c r="AD28" s="2">
        <f t="shared" si="1"/>
        <v>1.490000000000002</v>
      </c>
      <c r="AE28" s="167">
        <f t="shared" si="2"/>
        <v>1.8111254851228997E-2</v>
      </c>
    </row>
    <row r="29" spans="1:31" x14ac:dyDescent="0.25">
      <c r="B29" s="12"/>
      <c r="C29" s="12"/>
      <c r="D29" s="53"/>
      <c r="E29" s="53"/>
      <c r="F29" s="53"/>
      <c r="W29" s="162">
        <v>42279</v>
      </c>
      <c r="X29" s="12">
        <v>42.5</v>
      </c>
      <c r="Y29" s="12">
        <v>46.49</v>
      </c>
      <c r="Z29" s="12">
        <v>42.2</v>
      </c>
      <c r="AA29" s="12">
        <v>46.38</v>
      </c>
      <c r="AB29" s="117">
        <v>1946300</v>
      </c>
      <c r="AC29" s="12">
        <v>46.38</v>
      </c>
      <c r="AD29" s="2">
        <f t="shared" si="1"/>
        <v>4.2899999999999991</v>
      </c>
      <c r="AE29" s="167">
        <f t="shared" si="2"/>
        <v>7.2866065232477517E-2</v>
      </c>
    </row>
    <row r="30" spans="1:31" x14ac:dyDescent="0.25">
      <c r="W30" s="162">
        <v>42278</v>
      </c>
      <c r="X30" s="12">
        <v>42.62</v>
      </c>
      <c r="Y30" s="12">
        <v>43.9</v>
      </c>
      <c r="Z30" s="12">
        <v>41.22</v>
      </c>
      <c r="AA30" s="12">
        <v>43.23</v>
      </c>
      <c r="AB30" s="117">
        <v>1662100</v>
      </c>
      <c r="AC30" s="12">
        <v>43.23</v>
      </c>
      <c r="AD30" s="2">
        <f t="shared" si="1"/>
        <v>2.6799999999999997</v>
      </c>
      <c r="AE30" s="167">
        <f t="shared" si="2"/>
        <v>1.2175134628892526E-2</v>
      </c>
    </row>
    <row r="31" spans="1:31" x14ac:dyDescent="0.25">
      <c r="W31" s="162">
        <v>42277</v>
      </c>
      <c r="X31" s="12">
        <v>41.74</v>
      </c>
      <c r="Y31" s="12">
        <v>42.87</v>
      </c>
      <c r="Z31" s="12">
        <v>41.22</v>
      </c>
      <c r="AA31" s="12">
        <v>42.71</v>
      </c>
      <c r="AB31" s="117">
        <v>1355700</v>
      </c>
      <c r="AC31" s="12">
        <v>42.71</v>
      </c>
      <c r="AD31" s="2">
        <f t="shared" si="1"/>
        <v>1.6499999999999986</v>
      </c>
      <c r="AE31" s="167">
        <f t="shared" si="2"/>
        <v>4.0692007797271001E-2</v>
      </c>
    </row>
    <row r="32" spans="1:31" x14ac:dyDescent="0.25">
      <c r="W32" s="162">
        <v>42276</v>
      </c>
      <c r="X32" s="12">
        <v>40.53</v>
      </c>
      <c r="Y32" s="12">
        <v>42.3</v>
      </c>
      <c r="Z32" s="12">
        <v>40.17</v>
      </c>
      <c r="AA32" s="12">
        <v>41.04</v>
      </c>
      <c r="AB32" s="117">
        <v>1429900</v>
      </c>
      <c r="AC32" s="12">
        <v>41.04</v>
      </c>
      <c r="AD32" s="2">
        <f t="shared" si="1"/>
        <v>2.1299999999999955</v>
      </c>
      <c r="AE32" s="167">
        <f t="shared" si="2"/>
        <v>1.7352503718393475E-2</v>
      </c>
    </row>
    <row r="33" spans="15:31" x14ac:dyDescent="0.25">
      <c r="W33" s="162">
        <v>42275</v>
      </c>
      <c r="X33" s="12">
        <v>40.99</v>
      </c>
      <c r="Y33" s="12">
        <v>41.25</v>
      </c>
      <c r="Z33" s="12">
        <v>39.6</v>
      </c>
      <c r="AA33" s="12">
        <v>40.340000000000003</v>
      </c>
      <c r="AB33" s="117">
        <v>2055700</v>
      </c>
      <c r="AC33" s="12">
        <v>40.340000000000003</v>
      </c>
      <c r="AD33" s="2">
        <f t="shared" si="1"/>
        <v>1.6499999999999986</v>
      </c>
      <c r="AE33" s="167">
        <f t="shared" si="2"/>
        <v>-2.3953544640696656E-2</v>
      </c>
    </row>
    <row r="34" spans="15:31" x14ac:dyDescent="0.25">
      <c r="W34" s="162">
        <v>42272</v>
      </c>
      <c r="X34" s="12">
        <v>43.85</v>
      </c>
      <c r="Y34" s="12">
        <v>44</v>
      </c>
      <c r="Z34" s="12">
        <v>41</v>
      </c>
      <c r="AA34" s="12">
        <v>41.33</v>
      </c>
      <c r="AB34" s="117">
        <v>3132800</v>
      </c>
      <c r="AC34" s="12">
        <v>41.33</v>
      </c>
      <c r="AD34" s="2">
        <f t="shared" si="1"/>
        <v>3</v>
      </c>
      <c r="AE34" s="167">
        <f t="shared" si="2"/>
        <v>-3.8613631076994781E-2</v>
      </c>
    </row>
    <row r="35" spans="15:31" x14ac:dyDescent="0.25">
      <c r="W35" s="162">
        <v>42271</v>
      </c>
      <c r="X35" s="12">
        <v>43.92</v>
      </c>
      <c r="Y35" s="12">
        <v>44.16</v>
      </c>
      <c r="Z35" s="12">
        <v>40.9</v>
      </c>
      <c r="AA35" s="12">
        <v>42.99</v>
      </c>
      <c r="AB35" s="117">
        <v>3425800</v>
      </c>
      <c r="AC35" s="12">
        <v>42.99</v>
      </c>
      <c r="AD35" s="2">
        <f t="shared" si="1"/>
        <v>3.259999999999998</v>
      </c>
      <c r="AE35" s="167">
        <f t="shared" si="2"/>
        <v>-1.80447693010507E-2</v>
      </c>
    </row>
    <row r="36" spans="15:31" x14ac:dyDescent="0.25">
      <c r="W36" s="162">
        <v>42270</v>
      </c>
      <c r="X36" s="12">
        <v>47.41</v>
      </c>
      <c r="Y36" s="12">
        <v>47.89</v>
      </c>
      <c r="Z36" s="12">
        <v>43.69</v>
      </c>
      <c r="AA36" s="12">
        <v>43.78</v>
      </c>
      <c r="AB36" s="117">
        <v>2389300</v>
      </c>
      <c r="AC36" s="12">
        <v>43.78</v>
      </c>
      <c r="AD36" s="2">
        <f t="shared" si="1"/>
        <v>4.2000000000000028</v>
      </c>
      <c r="AE36" s="167">
        <f t="shared" si="2"/>
        <v>-7.7150084317031964E-2</v>
      </c>
    </row>
    <row r="37" spans="15:31" x14ac:dyDescent="0.25">
      <c r="W37" s="162">
        <v>42269</v>
      </c>
      <c r="X37" s="12">
        <v>47.37</v>
      </c>
      <c r="Y37" s="12">
        <v>47.89</v>
      </c>
      <c r="Z37" s="12">
        <v>46.62</v>
      </c>
      <c r="AA37" s="12">
        <v>47.44</v>
      </c>
      <c r="AB37" s="117">
        <v>1042100</v>
      </c>
      <c r="AC37" s="12">
        <v>47.44</v>
      </c>
      <c r="AD37" s="2">
        <f t="shared" si="1"/>
        <v>1.2700000000000031</v>
      </c>
      <c r="AE37" s="167">
        <f t="shared" si="2"/>
        <v>-9.6033402922756084E-3</v>
      </c>
    </row>
    <row r="38" spans="15:31" x14ac:dyDescent="0.25">
      <c r="W38" s="162">
        <v>42268</v>
      </c>
      <c r="X38" s="12">
        <v>48.24</v>
      </c>
      <c r="Y38" s="12">
        <v>48.88</v>
      </c>
      <c r="Z38" s="12">
        <v>47.32</v>
      </c>
      <c r="AA38" s="12">
        <v>47.9</v>
      </c>
      <c r="AB38" s="117">
        <v>1284200</v>
      </c>
      <c r="AC38" s="12">
        <v>47.9</v>
      </c>
      <c r="AD38" s="2">
        <f t="shared" si="1"/>
        <v>1.5600000000000023</v>
      </c>
      <c r="AE38" s="167">
        <f t="shared" si="2"/>
        <v>-3.950925348305323E-3</v>
      </c>
    </row>
    <row r="39" spans="15:31" x14ac:dyDescent="0.25">
      <c r="W39" s="162">
        <v>42265</v>
      </c>
      <c r="X39" s="12">
        <v>48.02</v>
      </c>
      <c r="Y39" s="12">
        <v>48.92</v>
      </c>
      <c r="Z39" s="12">
        <v>47.81</v>
      </c>
      <c r="AA39" s="12">
        <v>48.09</v>
      </c>
      <c r="AB39" s="117">
        <v>1712800</v>
      </c>
      <c r="AC39" s="12">
        <v>48.09</v>
      </c>
      <c r="AD39" s="2">
        <f t="shared" si="1"/>
        <v>1.1099999999999994</v>
      </c>
      <c r="AE39" s="167">
        <f t="shared" si="2"/>
        <v>-8.4536082474225838E-3</v>
      </c>
    </row>
    <row r="40" spans="15:31" x14ac:dyDescent="0.25">
      <c r="W40" s="162">
        <v>42264</v>
      </c>
      <c r="X40" s="12">
        <v>48.02</v>
      </c>
      <c r="Y40" s="12">
        <v>49.65</v>
      </c>
      <c r="Z40" s="12">
        <v>47.52</v>
      </c>
      <c r="AA40" s="12">
        <v>48.5</v>
      </c>
      <c r="AB40" s="117">
        <v>1278000</v>
      </c>
      <c r="AC40" s="12">
        <v>48.5</v>
      </c>
      <c r="AD40" s="2">
        <f t="shared" si="1"/>
        <v>2.1299999999999955</v>
      </c>
      <c r="AE40" s="167">
        <f t="shared" si="2"/>
        <v>6.2240663900414717E-3</v>
      </c>
    </row>
    <row r="41" spans="15:31" x14ac:dyDescent="0.25">
      <c r="O41" s="47"/>
      <c r="W41" s="162">
        <v>42263</v>
      </c>
      <c r="X41" s="12">
        <v>48.83</v>
      </c>
      <c r="Y41" s="12">
        <v>49.98</v>
      </c>
      <c r="Z41" s="12">
        <v>48.06</v>
      </c>
      <c r="AA41" s="12">
        <v>48.2</v>
      </c>
      <c r="AB41" s="117">
        <v>1594600</v>
      </c>
      <c r="AC41" s="12">
        <v>48.2</v>
      </c>
      <c r="AD41" s="2">
        <f t="shared" si="1"/>
        <v>1.9199999999999946</v>
      </c>
      <c r="AE41" s="167">
        <f t="shared" si="2"/>
        <v>-1.5723912599550638E-2</v>
      </c>
    </row>
    <row r="42" spans="15:31" ht="20.25" thickBot="1" x14ac:dyDescent="0.35">
      <c r="O42" s="322" t="s">
        <v>81</v>
      </c>
      <c r="P42" s="322"/>
      <c r="Q42" s="47"/>
      <c r="T42" s="113" t="s">
        <v>135</v>
      </c>
      <c r="W42" s="162">
        <v>42262</v>
      </c>
      <c r="X42" s="12">
        <v>48.09</v>
      </c>
      <c r="Y42" s="12">
        <v>49.39</v>
      </c>
      <c r="Z42" s="12">
        <v>47.81</v>
      </c>
      <c r="AA42" s="12">
        <v>48.97</v>
      </c>
      <c r="AB42" s="117">
        <v>1273800</v>
      </c>
      <c r="AC42" s="12">
        <v>48.97</v>
      </c>
      <c r="AD42" s="2">
        <f t="shared" si="1"/>
        <v>1.5799999999999983</v>
      </c>
      <c r="AE42" s="167">
        <f t="shared" si="2"/>
        <v>1.8722696068233846E-2</v>
      </c>
    </row>
    <row r="43" spans="15:31" ht="15.75" thickTop="1" x14ac:dyDescent="0.25">
      <c r="O43" s="105">
        <v>1.1000000000000001</v>
      </c>
      <c r="P43" s="105">
        <f>O43*$Q$4</f>
        <v>29.106000000000002</v>
      </c>
      <c r="Q43" s="47"/>
      <c r="T43" s="157" t="s">
        <v>119</v>
      </c>
      <c r="U43" s="120">
        <v>27.89</v>
      </c>
      <c r="W43" s="162">
        <v>42261</v>
      </c>
      <c r="X43" s="12">
        <v>47.99</v>
      </c>
      <c r="Y43" s="12">
        <v>48.67</v>
      </c>
      <c r="Z43" s="12">
        <v>47.02</v>
      </c>
      <c r="AA43" s="12">
        <v>48.07</v>
      </c>
      <c r="AB43" s="117">
        <v>1207600</v>
      </c>
      <c r="AC43" s="12">
        <v>48.07</v>
      </c>
      <c r="AD43" s="2">
        <f t="shared" si="1"/>
        <v>1.6499999999999986</v>
      </c>
      <c r="AE43" s="167">
        <f t="shared" si="2"/>
        <v>-1.4540922309929094E-3</v>
      </c>
    </row>
    <row r="44" spans="15:31" x14ac:dyDescent="0.25">
      <c r="O44" s="105">
        <v>1.0900000000000001</v>
      </c>
      <c r="P44" s="105">
        <f t="shared" ref="P44:P63" si="3">O44*$Q$4</f>
        <v>28.841400000000004</v>
      </c>
      <c r="Q44" s="47"/>
      <c r="T44" s="115" t="s">
        <v>120</v>
      </c>
      <c r="U44" s="110">
        <v>27.83</v>
      </c>
      <c r="W44" s="162">
        <v>42258</v>
      </c>
      <c r="X44" s="12">
        <v>47.55</v>
      </c>
      <c r="Y44" s="12">
        <v>48.95</v>
      </c>
      <c r="Z44" s="12">
        <v>47.45</v>
      </c>
      <c r="AA44" s="12">
        <v>48.14</v>
      </c>
      <c r="AB44" s="117">
        <v>821300</v>
      </c>
      <c r="AC44" s="12">
        <v>48.14</v>
      </c>
      <c r="AD44" s="2">
        <f t="shared" si="1"/>
        <v>1.5</v>
      </c>
      <c r="AE44" s="167">
        <f t="shared" si="2"/>
        <v>4.1562759767255208E-4</v>
      </c>
    </row>
    <row r="45" spans="15:31" x14ac:dyDescent="0.25">
      <c r="O45" s="105">
        <v>1.08</v>
      </c>
      <c r="P45" s="105">
        <f t="shared" si="3"/>
        <v>28.576800000000002</v>
      </c>
      <c r="Q45" s="47"/>
      <c r="T45" s="115" t="s">
        <v>121</v>
      </c>
      <c r="U45" s="110" t="s">
        <v>320</v>
      </c>
      <c r="W45" s="162">
        <v>42257</v>
      </c>
      <c r="X45" s="12">
        <v>46.93</v>
      </c>
      <c r="Y45" s="12">
        <v>48.33</v>
      </c>
      <c r="Z45" s="12">
        <v>46.49</v>
      </c>
      <c r="AA45" s="12">
        <v>48.12</v>
      </c>
      <c r="AB45" s="117">
        <v>1070900</v>
      </c>
      <c r="AC45" s="12">
        <v>48.12</v>
      </c>
      <c r="AD45" s="2">
        <f t="shared" si="1"/>
        <v>1.8399999999999963</v>
      </c>
      <c r="AE45" s="167">
        <f t="shared" si="2"/>
        <v>2.1439184886435925E-2</v>
      </c>
    </row>
    <row r="46" spans="15:31" x14ac:dyDescent="0.25">
      <c r="O46" s="105">
        <v>1.07</v>
      </c>
      <c r="P46" s="105">
        <f t="shared" si="3"/>
        <v>28.312200000000004</v>
      </c>
      <c r="Q46" s="105"/>
      <c r="T46" s="115" t="s">
        <v>122</v>
      </c>
      <c r="U46" s="110" t="s">
        <v>321</v>
      </c>
      <c r="W46" s="162">
        <v>42256</v>
      </c>
      <c r="X46" s="12">
        <v>50.09</v>
      </c>
      <c r="Y46" s="12">
        <v>50.4</v>
      </c>
      <c r="Z46" s="12">
        <v>47</v>
      </c>
      <c r="AA46" s="12">
        <v>47.11</v>
      </c>
      <c r="AB46" s="117">
        <v>2390800</v>
      </c>
      <c r="AC46" s="12">
        <v>47.11</v>
      </c>
      <c r="AD46" s="2">
        <f t="shared" si="1"/>
        <v>3.3999999999999986</v>
      </c>
      <c r="AE46" s="167">
        <f t="shared" si="2"/>
        <v>-5.9680638722554913E-2</v>
      </c>
    </row>
    <row r="47" spans="15:31" x14ac:dyDescent="0.25">
      <c r="O47" s="105">
        <v>1.06</v>
      </c>
      <c r="P47" s="105">
        <f t="shared" si="3"/>
        <v>28.047600000000003</v>
      </c>
      <c r="Q47" s="105"/>
      <c r="T47" s="115" t="s">
        <v>123</v>
      </c>
      <c r="U47" s="110">
        <v>60</v>
      </c>
      <c r="W47" s="162">
        <v>42255</v>
      </c>
      <c r="X47" s="12">
        <v>50.26</v>
      </c>
      <c r="Y47" s="12">
        <v>50.48</v>
      </c>
      <c r="Z47" s="12">
        <v>49.49</v>
      </c>
      <c r="AA47" s="12">
        <v>50.1</v>
      </c>
      <c r="AB47" s="117">
        <v>1070400</v>
      </c>
      <c r="AC47" s="12">
        <v>50.1</v>
      </c>
      <c r="AD47" s="2">
        <f t="shared" si="1"/>
        <v>0.98999999999999488</v>
      </c>
      <c r="AE47" s="167">
        <f t="shared" si="2"/>
        <v>2.0574455082501553E-2</v>
      </c>
    </row>
    <row r="48" spans="15:31" x14ac:dyDescent="0.25">
      <c r="O48" s="105">
        <v>1.05</v>
      </c>
      <c r="P48" s="105">
        <f t="shared" si="3"/>
        <v>27.783000000000001</v>
      </c>
      <c r="Q48" s="105"/>
      <c r="T48" s="115" t="s">
        <v>124</v>
      </c>
      <c r="U48" s="110">
        <v>3.0896599999999999</v>
      </c>
      <c r="W48" s="162">
        <v>42251</v>
      </c>
      <c r="X48" s="12">
        <v>48.87</v>
      </c>
      <c r="Y48" s="12">
        <v>51</v>
      </c>
      <c r="Z48" s="12">
        <v>48.1</v>
      </c>
      <c r="AA48" s="12">
        <v>49.09</v>
      </c>
      <c r="AB48" s="117">
        <v>1689800</v>
      </c>
      <c r="AC48" s="12">
        <v>49.09</v>
      </c>
      <c r="AD48" s="2">
        <f t="shared" si="1"/>
        <v>2.8999999999999986</v>
      </c>
      <c r="AE48" s="167">
        <f t="shared" si="2"/>
        <v>-1.4059048001606622E-2</v>
      </c>
    </row>
    <row r="49" spans="15:31" x14ac:dyDescent="0.25">
      <c r="O49" s="105">
        <v>1.04</v>
      </c>
      <c r="P49" s="105">
        <f t="shared" si="3"/>
        <v>27.518400000000003</v>
      </c>
      <c r="Q49" s="105"/>
      <c r="T49" s="115" t="s">
        <v>125</v>
      </c>
      <c r="U49" s="110" t="s">
        <v>168</v>
      </c>
      <c r="W49" s="162">
        <v>42250</v>
      </c>
      <c r="X49" s="12">
        <v>49.74</v>
      </c>
      <c r="Y49" s="12">
        <v>51.1</v>
      </c>
      <c r="Z49" s="12">
        <v>49.29</v>
      </c>
      <c r="AA49" s="12">
        <v>49.79</v>
      </c>
      <c r="AB49" s="117">
        <v>3107600</v>
      </c>
      <c r="AC49" s="12">
        <v>49.79</v>
      </c>
      <c r="AD49" s="2">
        <f t="shared" si="1"/>
        <v>1.8100000000000023</v>
      </c>
      <c r="AE49" s="167">
        <f t="shared" si="2"/>
        <v>7.4868474301901244E-3</v>
      </c>
    </row>
    <row r="50" spans="15:31" x14ac:dyDescent="0.25">
      <c r="O50" s="105">
        <v>1.03</v>
      </c>
      <c r="P50" s="105">
        <f t="shared" si="3"/>
        <v>27.253800000000002</v>
      </c>
      <c r="Q50" s="105"/>
      <c r="T50" s="115"/>
      <c r="U50" s="110"/>
      <c r="W50" s="162">
        <v>42249</v>
      </c>
      <c r="X50" s="12">
        <v>47.28</v>
      </c>
      <c r="Y50" s="12">
        <v>49.46</v>
      </c>
      <c r="Z50" s="12">
        <v>46.21</v>
      </c>
      <c r="AA50" s="12">
        <v>49.42</v>
      </c>
      <c r="AB50" s="117">
        <v>1525200</v>
      </c>
      <c r="AC50" s="12">
        <v>49.42</v>
      </c>
      <c r="AD50" s="2">
        <f t="shared" si="1"/>
        <v>3.25</v>
      </c>
      <c r="AE50" s="167">
        <f t="shared" si="2"/>
        <v>7.0623916811092036E-2</v>
      </c>
    </row>
    <row r="51" spans="15:31" x14ac:dyDescent="0.25">
      <c r="O51" s="105">
        <v>1.02</v>
      </c>
      <c r="P51" s="105">
        <f t="shared" si="3"/>
        <v>26.9892</v>
      </c>
      <c r="Q51" s="105"/>
      <c r="T51" s="115" t="s">
        <v>126</v>
      </c>
      <c r="U51" s="110" t="s">
        <v>322</v>
      </c>
      <c r="W51" s="162">
        <v>42248</v>
      </c>
      <c r="X51" s="12">
        <v>47.07</v>
      </c>
      <c r="Y51" s="12">
        <v>47.6</v>
      </c>
      <c r="Z51" s="12">
        <v>46</v>
      </c>
      <c r="AA51" s="12">
        <v>46.16</v>
      </c>
      <c r="AB51" s="117">
        <v>2966700</v>
      </c>
      <c r="AC51" s="12">
        <v>46.16</v>
      </c>
      <c r="AD51" s="2">
        <f t="shared" si="1"/>
        <v>1.6000000000000014</v>
      </c>
      <c r="AE51" s="167">
        <f t="shared" si="2"/>
        <v>-4.3910521955261017E-2</v>
      </c>
    </row>
    <row r="52" spans="15:31" x14ac:dyDescent="0.25">
      <c r="O52" s="105">
        <v>1.01</v>
      </c>
      <c r="P52" s="105">
        <f t="shared" si="3"/>
        <v>26.724600000000002</v>
      </c>
      <c r="Q52" s="105"/>
      <c r="T52" s="115" t="s">
        <v>127</v>
      </c>
      <c r="U52" s="110" t="s">
        <v>323</v>
      </c>
      <c r="W52" s="162">
        <v>42247</v>
      </c>
      <c r="X52" s="12">
        <v>47.16</v>
      </c>
      <c r="Y52" s="12">
        <v>49.35</v>
      </c>
      <c r="Z52" s="12">
        <v>46.44</v>
      </c>
      <c r="AA52" s="12">
        <v>48.28</v>
      </c>
      <c r="AB52" s="117">
        <v>1974500</v>
      </c>
      <c r="AC52" s="12">
        <v>48.28</v>
      </c>
      <c r="AD52" s="2">
        <f t="shared" si="1"/>
        <v>2.9100000000000037</v>
      </c>
      <c r="AE52" s="167">
        <f t="shared" si="2"/>
        <v>5.833333333333357E-3</v>
      </c>
    </row>
    <row r="53" spans="15:31" x14ac:dyDescent="0.25">
      <c r="O53" s="105">
        <v>1</v>
      </c>
      <c r="P53" s="105">
        <f t="shared" si="3"/>
        <v>26.46</v>
      </c>
      <c r="Q53" s="105"/>
      <c r="T53" s="115" t="s">
        <v>128</v>
      </c>
      <c r="U53" s="112">
        <v>5321797</v>
      </c>
      <c r="W53" s="162">
        <v>42244</v>
      </c>
      <c r="X53" s="12">
        <v>46.55</v>
      </c>
      <c r="Y53" s="12">
        <v>49.68</v>
      </c>
      <c r="Z53" s="12">
        <v>46.55</v>
      </c>
      <c r="AA53" s="12">
        <v>48</v>
      </c>
      <c r="AB53" s="117">
        <v>3558000</v>
      </c>
      <c r="AC53" s="12">
        <v>48</v>
      </c>
      <c r="AD53" s="2">
        <f t="shared" si="1"/>
        <v>3.1300000000000026</v>
      </c>
      <c r="AE53" s="167">
        <f t="shared" si="2"/>
        <v>3.8286826735885793E-2</v>
      </c>
    </row>
    <row r="54" spans="15:31" x14ac:dyDescent="0.25">
      <c r="O54" s="105">
        <v>0.99</v>
      </c>
      <c r="P54" s="105">
        <f t="shared" si="3"/>
        <v>26.195399999999999</v>
      </c>
      <c r="Q54" s="105"/>
      <c r="T54" s="115" t="s">
        <v>132</v>
      </c>
      <c r="U54" s="112">
        <v>3461320</v>
      </c>
      <c r="W54" s="162">
        <v>42243</v>
      </c>
      <c r="X54" s="12">
        <v>44.79</v>
      </c>
      <c r="Y54" s="12">
        <v>47.89</v>
      </c>
      <c r="Z54" s="12">
        <v>44.62</v>
      </c>
      <c r="AA54" s="12">
        <v>46.23</v>
      </c>
      <c r="AB54" s="117">
        <v>5992000</v>
      </c>
      <c r="AC54" s="12">
        <v>46.23</v>
      </c>
      <c r="AD54" s="2">
        <f t="shared" si="1"/>
        <v>3.2700000000000031</v>
      </c>
      <c r="AE54" s="167">
        <f t="shared" si="2"/>
        <v>7.3867595818815301E-2</v>
      </c>
    </row>
    <row r="55" spans="15:31" x14ac:dyDescent="0.25">
      <c r="O55" s="105">
        <v>0.98</v>
      </c>
      <c r="P55" s="105">
        <f t="shared" si="3"/>
        <v>25.930800000000001</v>
      </c>
      <c r="Q55" s="105"/>
      <c r="T55" s="115" t="s">
        <v>129</v>
      </c>
      <c r="U55" s="110" t="s">
        <v>324</v>
      </c>
      <c r="W55" s="162">
        <v>42242</v>
      </c>
      <c r="X55" s="12">
        <v>45.55</v>
      </c>
      <c r="Y55" s="12">
        <v>45.72</v>
      </c>
      <c r="Z55" s="12">
        <v>40.06</v>
      </c>
      <c r="AA55" s="12">
        <v>43.05</v>
      </c>
      <c r="AB55" s="117">
        <v>6209600</v>
      </c>
      <c r="AC55" s="12">
        <v>43.05</v>
      </c>
      <c r="AD55" s="2">
        <f t="shared" si="1"/>
        <v>5.6599999999999966</v>
      </c>
      <c r="AE55" s="167">
        <f t="shared" si="2"/>
        <v>-1.3293605317442281E-2</v>
      </c>
    </row>
    <row r="56" spans="15:31" x14ac:dyDescent="0.25">
      <c r="O56" s="105">
        <v>0.97</v>
      </c>
      <c r="P56" s="105">
        <f t="shared" si="3"/>
        <v>25.6662</v>
      </c>
      <c r="Q56" s="105"/>
      <c r="T56" s="115" t="s">
        <v>133</v>
      </c>
      <c r="U56" s="110" t="s">
        <v>168</v>
      </c>
      <c r="W56" s="162">
        <v>42241</v>
      </c>
      <c r="X56" s="12">
        <v>47.82</v>
      </c>
      <c r="Y56" s="12">
        <v>47.82</v>
      </c>
      <c r="Z56" s="12">
        <v>43.37</v>
      </c>
      <c r="AA56" s="12">
        <v>43.63</v>
      </c>
      <c r="AB56" s="117">
        <v>4647700</v>
      </c>
      <c r="AC56" s="12">
        <v>43.63</v>
      </c>
      <c r="AD56" s="2">
        <f t="shared" si="1"/>
        <v>4.4500000000000028</v>
      </c>
      <c r="AE56" s="167">
        <f t="shared" si="2"/>
        <v>-5.4707089126965203E-3</v>
      </c>
    </row>
    <row r="57" spans="15:31" x14ac:dyDescent="0.25">
      <c r="O57" s="105">
        <v>0.96</v>
      </c>
      <c r="P57" s="105">
        <f t="shared" si="3"/>
        <v>25.401599999999998</v>
      </c>
      <c r="Q57" s="105"/>
      <c r="T57" s="115" t="s">
        <v>134</v>
      </c>
      <c r="U57" s="110">
        <v>-0.69</v>
      </c>
      <c r="W57" s="162">
        <v>42240</v>
      </c>
      <c r="X57" s="12">
        <v>37.11</v>
      </c>
      <c r="Y57" s="12">
        <v>48.53</v>
      </c>
      <c r="Z57" s="12">
        <v>34.65</v>
      </c>
      <c r="AA57" s="12">
        <v>43.87</v>
      </c>
      <c r="AB57" s="117">
        <v>10593700</v>
      </c>
      <c r="AC57" s="12">
        <v>43.87</v>
      </c>
      <c r="AD57" s="2">
        <f t="shared" si="1"/>
        <v>13.880000000000003</v>
      </c>
      <c r="AE57" s="167">
        <f t="shared" si="2"/>
        <v>7.0261039277872639E-2</v>
      </c>
    </row>
    <row r="58" spans="15:31" x14ac:dyDescent="0.25">
      <c r="O58" s="105">
        <v>0.95</v>
      </c>
      <c r="P58" s="105">
        <f t="shared" si="3"/>
        <v>25.137</v>
      </c>
      <c r="Q58" s="105"/>
      <c r="T58" s="115" t="s">
        <v>130</v>
      </c>
      <c r="U58" s="110" t="s">
        <v>148</v>
      </c>
      <c r="W58" s="162">
        <v>42237</v>
      </c>
      <c r="X58" s="12">
        <v>46.1</v>
      </c>
      <c r="Y58" s="12">
        <v>46.3</v>
      </c>
      <c r="Z58" s="12">
        <v>40.75</v>
      </c>
      <c r="AA58" s="12">
        <v>40.99</v>
      </c>
      <c r="AB58" s="117">
        <v>13138100</v>
      </c>
      <c r="AC58" s="12">
        <v>40.99</v>
      </c>
      <c r="AD58" s="2">
        <f t="shared" si="1"/>
        <v>5.5499999999999972</v>
      </c>
      <c r="AE58" s="167">
        <f t="shared" si="2"/>
        <v>-0.12750106428267338</v>
      </c>
    </row>
    <row r="59" spans="15:31" x14ac:dyDescent="0.25">
      <c r="O59" s="105">
        <v>0.94</v>
      </c>
      <c r="P59" s="105">
        <f t="shared" si="3"/>
        <v>24.872399999999999</v>
      </c>
      <c r="Q59" s="105"/>
      <c r="W59" s="162">
        <v>42236</v>
      </c>
      <c r="X59" s="12">
        <v>48.6</v>
      </c>
      <c r="Y59" s="12">
        <v>49.07</v>
      </c>
      <c r="Z59" s="12">
        <v>46.58</v>
      </c>
      <c r="AA59" s="12">
        <v>46.98</v>
      </c>
      <c r="AB59" s="117">
        <v>2236600</v>
      </c>
      <c r="AC59" s="12">
        <v>46.98</v>
      </c>
      <c r="AD59" s="2">
        <f t="shared" si="1"/>
        <v>2.490000000000002</v>
      </c>
      <c r="AE59" s="167">
        <f t="shared" si="2"/>
        <v>-4.4733631557543729E-2</v>
      </c>
    </row>
    <row r="60" spans="15:31" x14ac:dyDescent="0.25">
      <c r="O60" s="105">
        <v>0.93</v>
      </c>
      <c r="P60" s="105">
        <f t="shared" si="3"/>
        <v>24.607800000000001</v>
      </c>
      <c r="Q60" s="105"/>
      <c r="W60" s="162">
        <v>42235</v>
      </c>
      <c r="X60" s="12">
        <v>50</v>
      </c>
      <c r="Y60" s="12">
        <v>50.62</v>
      </c>
      <c r="Z60" s="12">
        <v>48.4</v>
      </c>
      <c r="AA60" s="12">
        <v>49.18</v>
      </c>
      <c r="AB60" s="117">
        <v>1804500</v>
      </c>
      <c r="AC60" s="12">
        <v>49.18</v>
      </c>
      <c r="AD60" s="2">
        <f t="shared" si="1"/>
        <v>2.2199999999999989</v>
      </c>
      <c r="AE60" s="167">
        <f t="shared" si="2"/>
        <v>-2.8447254049782655E-2</v>
      </c>
    </row>
    <row r="61" spans="15:31" x14ac:dyDescent="0.25">
      <c r="O61" s="105">
        <v>0.92</v>
      </c>
      <c r="P61" s="105">
        <f t="shared" si="3"/>
        <v>24.343200000000003</v>
      </c>
      <c r="Q61" s="105"/>
      <c r="W61" s="162">
        <v>42234</v>
      </c>
      <c r="X61" s="12">
        <v>49.55</v>
      </c>
      <c r="Y61" s="12">
        <v>50.75</v>
      </c>
      <c r="Z61" s="12">
        <v>49.28</v>
      </c>
      <c r="AA61" s="12">
        <v>50.62</v>
      </c>
      <c r="AB61" s="117">
        <v>1679700</v>
      </c>
      <c r="AC61" s="12">
        <v>50.62</v>
      </c>
      <c r="AD61" s="2">
        <f t="shared" si="1"/>
        <v>1.4699999999999989</v>
      </c>
      <c r="AE61" s="167">
        <f t="shared" si="2"/>
        <v>1.361633960752906E-2</v>
      </c>
    </row>
    <row r="62" spans="15:31" x14ac:dyDescent="0.25">
      <c r="O62" s="105">
        <v>0.91</v>
      </c>
      <c r="P62" s="105">
        <f t="shared" si="3"/>
        <v>24.078600000000002</v>
      </c>
      <c r="Q62" s="105"/>
      <c r="W62" s="162">
        <v>42233</v>
      </c>
      <c r="X62" s="12">
        <v>48.7</v>
      </c>
      <c r="Y62" s="12">
        <v>49.95</v>
      </c>
      <c r="Z62" s="12">
        <v>47.26</v>
      </c>
      <c r="AA62" s="12">
        <v>49.94</v>
      </c>
      <c r="AB62" s="117">
        <v>2586400</v>
      </c>
      <c r="AC62" s="12">
        <v>49.94</v>
      </c>
      <c r="AD62" s="2">
        <f t="shared" si="1"/>
        <v>2.6900000000000048</v>
      </c>
      <c r="AE62" s="167">
        <f t="shared" si="2"/>
        <v>2.3150993648842322E-2</v>
      </c>
    </row>
    <row r="63" spans="15:31" x14ac:dyDescent="0.25">
      <c r="O63" s="105">
        <v>0.9</v>
      </c>
      <c r="P63" s="105">
        <f t="shared" si="3"/>
        <v>23.814</v>
      </c>
      <c r="Q63" s="105"/>
      <c r="W63" s="162">
        <v>42230</v>
      </c>
      <c r="X63" s="12">
        <v>50.01</v>
      </c>
      <c r="Y63" s="12">
        <v>50.66</v>
      </c>
      <c r="Z63" s="12">
        <v>47.79</v>
      </c>
      <c r="AA63" s="12">
        <v>48.81</v>
      </c>
      <c r="AB63" s="117">
        <v>2057000</v>
      </c>
      <c r="AC63" s="12">
        <v>48.81</v>
      </c>
      <c r="AD63" s="2">
        <f t="shared" si="1"/>
        <v>2.8699999999999974</v>
      </c>
      <c r="AE63" s="167">
        <f t="shared" si="2"/>
        <v>-2.4970035956851766E-2</v>
      </c>
    </row>
    <row r="64" spans="15:31" x14ac:dyDescent="0.25">
      <c r="O64" s="47"/>
      <c r="W64" s="162">
        <v>42229</v>
      </c>
      <c r="X64" s="12">
        <v>50.25</v>
      </c>
      <c r="Y64" s="12">
        <v>51.32</v>
      </c>
      <c r="Z64" s="12">
        <v>49.44</v>
      </c>
      <c r="AA64" s="12">
        <v>50.06</v>
      </c>
      <c r="AB64" s="117">
        <v>2038100</v>
      </c>
      <c r="AC64" s="12">
        <v>50.06</v>
      </c>
      <c r="AD64" s="2">
        <f t="shared" si="1"/>
        <v>1.8800000000000026</v>
      </c>
      <c r="AE64" s="167">
        <f t="shared" si="2"/>
        <v>-1.5729453401494231E-2</v>
      </c>
    </row>
    <row r="65" spans="15:31" x14ac:dyDescent="0.25">
      <c r="O65" s="47"/>
      <c r="W65" s="162">
        <v>42228</v>
      </c>
      <c r="X65" s="12">
        <v>48.5</v>
      </c>
      <c r="Y65" s="12">
        <v>51.25</v>
      </c>
      <c r="Z65" s="12">
        <v>46.15</v>
      </c>
      <c r="AA65" s="12">
        <v>50.86</v>
      </c>
      <c r="AB65" s="117">
        <v>5697500</v>
      </c>
      <c r="AC65" s="12">
        <v>50.86</v>
      </c>
      <c r="AD65" s="2">
        <f t="shared" si="1"/>
        <v>5.1000000000000014</v>
      </c>
      <c r="AE65" s="167">
        <f t="shared" si="2"/>
        <v>4.2426726788276303E-2</v>
      </c>
    </row>
    <row r="66" spans="15:31" x14ac:dyDescent="0.25">
      <c r="O66" s="47"/>
      <c r="W66" s="162">
        <v>42227</v>
      </c>
      <c r="X66" s="12">
        <v>50.58</v>
      </c>
      <c r="Y66" s="12">
        <v>50.8</v>
      </c>
      <c r="Z66" s="12">
        <v>48.75</v>
      </c>
      <c r="AA66" s="12">
        <v>48.79</v>
      </c>
      <c r="AB66" s="117">
        <v>3348700</v>
      </c>
      <c r="AC66" s="12">
        <v>48.79</v>
      </c>
      <c r="AD66" s="2">
        <f t="shared" si="1"/>
        <v>2.0499999999999972</v>
      </c>
      <c r="AE66" s="167">
        <f t="shared" si="2"/>
        <v>-4.6511627906976827E-2</v>
      </c>
    </row>
    <row r="67" spans="15:31" x14ac:dyDescent="0.25">
      <c r="W67" s="162">
        <v>42226</v>
      </c>
      <c r="X67" s="12">
        <v>53.02</v>
      </c>
      <c r="Y67" s="12">
        <v>53.09</v>
      </c>
      <c r="Z67" s="12">
        <v>50.76</v>
      </c>
      <c r="AA67" s="12">
        <v>51.17</v>
      </c>
      <c r="AB67" s="117">
        <v>3572300</v>
      </c>
      <c r="AC67" s="12">
        <v>51.17</v>
      </c>
      <c r="AD67" s="2">
        <f t="shared" ref="AD67:AD68" si="4">Y67-Z67</f>
        <v>2.3300000000000054</v>
      </c>
      <c r="AE67" s="167" t="e">
        <f t="shared" ref="AE67:AE68" si="5">AC67/AC68-1</f>
        <v>#DIV/0!</v>
      </c>
    </row>
    <row r="68" spans="15:31" x14ac:dyDescent="0.25">
      <c r="W68" s="12" t="s">
        <v>144</v>
      </c>
      <c r="X68" s="12"/>
      <c r="Y68" s="12"/>
      <c r="Z68" s="12"/>
      <c r="AA68" s="12"/>
      <c r="AB68" s="12"/>
      <c r="AC68" s="12"/>
      <c r="AD68" s="2">
        <f t="shared" si="4"/>
        <v>0</v>
      </c>
      <c r="AE68" s="167" t="e">
        <f t="shared" si="5"/>
        <v>#DIV/0!</v>
      </c>
    </row>
  </sheetData>
  <mergeCells count="1">
    <mergeCell ref="O42:P42"/>
  </mergeCells>
  <conditionalFormatting sqref="Q7">
    <cfRule type="expression" dxfId="49" priority="11">
      <formula>Q7&gt;0</formula>
    </cfRule>
    <cfRule type="expression" dxfId="48" priority="12">
      <formula>Q7&lt;0</formula>
    </cfRule>
  </conditionalFormatting>
  <conditionalFormatting sqref="O43:O63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{D535377A-56DD-420B-950E-66A59EECF5DE}</x14:id>
        </ext>
      </extLst>
    </cfRule>
  </conditionalFormatting>
  <conditionalFormatting sqref="AE1:AE68">
    <cfRule type="iconSet" priority="5">
      <iconSet iconSet="3Arrows">
        <cfvo type="percent" val="0"/>
        <cfvo type="num" val="0"/>
        <cfvo type="num" val="0"/>
      </iconSet>
    </cfRule>
  </conditionalFormatting>
  <conditionalFormatting sqref="F21:F29">
    <cfRule type="expression" dxfId="47" priority="3">
      <formula>F21&gt;0</formula>
    </cfRule>
    <cfRule type="expression" dxfId="46" priority="4">
      <formula>F21&lt;0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35377A-56DD-420B-950E-66A59EECF5D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AE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8" max="18" width="18.85546875" customWidth="1"/>
    <col min="20" max="20" width="18.5703125" bestFit="1" customWidth="1"/>
    <col min="21" max="21" width="34.7109375" customWidth="1"/>
    <col min="23" max="23" width="12.85546875" customWidth="1"/>
    <col min="24" max="27" width="6" bestFit="1" customWidth="1"/>
    <col min="28" max="28" width="8" bestFit="1" customWidth="1"/>
    <col min="29" max="29" width="10.28515625" bestFit="1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13" t="s">
        <v>5</v>
      </c>
      <c r="E1" s="13" t="s">
        <v>110</v>
      </c>
      <c r="F1" s="13" t="s">
        <v>60</v>
      </c>
      <c r="G1" s="13" t="s">
        <v>3</v>
      </c>
      <c r="H1" s="13" t="s">
        <v>6</v>
      </c>
      <c r="I1" s="13" t="s">
        <v>7</v>
      </c>
      <c r="J1" s="13" t="s">
        <v>111</v>
      </c>
      <c r="K1" s="13" t="s">
        <v>61</v>
      </c>
      <c r="L1" s="13" t="s">
        <v>37</v>
      </c>
      <c r="M1" s="13" t="s">
        <v>38</v>
      </c>
      <c r="T1" s="13" t="s">
        <v>71</v>
      </c>
      <c r="W1" s="115" t="s">
        <v>136</v>
      </c>
      <c r="X1" s="115" t="s">
        <v>137</v>
      </c>
      <c r="Y1" s="115" t="s">
        <v>138</v>
      </c>
      <c r="Z1" s="115" t="s">
        <v>139</v>
      </c>
      <c r="AA1" s="115" t="s">
        <v>140</v>
      </c>
      <c r="AB1" s="115" t="s">
        <v>141</v>
      </c>
      <c r="AC1" s="115" t="s">
        <v>142</v>
      </c>
      <c r="AD1" s="13" t="s">
        <v>165</v>
      </c>
      <c r="AE1" s="13" t="s">
        <v>167</v>
      </c>
    </row>
    <row r="2" spans="1:31" x14ac:dyDescent="0.25">
      <c r="A2" s="6" t="s">
        <v>68</v>
      </c>
      <c r="B2" s="1">
        <v>42164</v>
      </c>
      <c r="C2">
        <v>20</v>
      </c>
      <c r="D2">
        <v>11.25</v>
      </c>
      <c r="E2" s="2">
        <v>0</v>
      </c>
      <c r="F2" s="2">
        <f>C2*D2+E2</f>
        <v>225</v>
      </c>
      <c r="G2" s="1">
        <v>42235</v>
      </c>
      <c r="H2" s="12">
        <v>110</v>
      </c>
      <c r="I2" s="12">
        <v>8.69</v>
      </c>
      <c r="J2" s="12">
        <v>0.02</v>
      </c>
      <c r="K2" s="12">
        <f>H2*I2-J2</f>
        <v>955.88</v>
      </c>
      <c r="O2" s="13" t="s">
        <v>57</v>
      </c>
      <c r="Q2">
        <f>C12-H12</f>
        <v>270</v>
      </c>
      <c r="T2" s="1">
        <v>42303</v>
      </c>
      <c r="U2" t="s">
        <v>215</v>
      </c>
      <c r="W2" s="162">
        <v>42318</v>
      </c>
      <c r="X2" s="12">
        <v>8.3699999999999992</v>
      </c>
      <c r="Y2" s="12">
        <v>8.44</v>
      </c>
      <c r="Z2" s="12">
        <v>8.36</v>
      </c>
      <c r="AA2" s="12">
        <v>8.3800000000000008</v>
      </c>
      <c r="AB2" s="117">
        <v>11700</v>
      </c>
      <c r="AC2" s="12">
        <v>8.3800000000000008</v>
      </c>
      <c r="AD2" s="2">
        <f>Y2-Z2</f>
        <v>8.0000000000000071E-2</v>
      </c>
      <c r="AE2" s="167">
        <f>AC2/AC3-1</f>
        <v>3.3292231812577233E-2</v>
      </c>
    </row>
    <row r="3" spans="1:31" x14ac:dyDescent="0.25">
      <c r="A3" s="26" t="s">
        <v>74</v>
      </c>
      <c r="B3" s="1">
        <v>42187</v>
      </c>
      <c r="C3">
        <v>20</v>
      </c>
      <c r="D3">
        <v>10.28</v>
      </c>
      <c r="E3" s="2">
        <v>0</v>
      </c>
      <c r="F3" s="2">
        <f t="shared" ref="F3:F7" si="0">C3*D3+E3</f>
        <v>205.6</v>
      </c>
      <c r="O3" s="13" t="s">
        <v>58</v>
      </c>
      <c r="Q3" s="2">
        <f>(F12-K12)/Q2</f>
        <v>8.7756296296296306</v>
      </c>
      <c r="W3" s="162">
        <v>42317</v>
      </c>
      <c r="X3" s="12">
        <v>8.14</v>
      </c>
      <c r="Y3" s="12">
        <v>8.18</v>
      </c>
      <c r="Z3" s="12">
        <v>8.08</v>
      </c>
      <c r="AA3" s="12">
        <v>8.11</v>
      </c>
      <c r="AB3" s="117">
        <v>10600</v>
      </c>
      <c r="AC3" s="12">
        <v>8.11</v>
      </c>
      <c r="AD3" s="2">
        <f t="shared" ref="AD3:AD66" si="1">Y3-Z3</f>
        <v>9.9999999999999645E-2</v>
      </c>
      <c r="AE3" s="167">
        <f t="shared" ref="AE3:AE66" si="2">AC3/AC4-1</f>
        <v>2.5284450063211006E-2</v>
      </c>
    </row>
    <row r="4" spans="1:31" x14ac:dyDescent="0.25">
      <c r="B4" s="1">
        <v>42198</v>
      </c>
      <c r="C4">
        <v>40</v>
      </c>
      <c r="D4">
        <v>10.119999999999999</v>
      </c>
      <c r="E4" s="2">
        <v>0</v>
      </c>
      <c r="F4" s="2">
        <f t="shared" si="0"/>
        <v>404.79999999999995</v>
      </c>
      <c r="O4" s="13" t="s">
        <v>66</v>
      </c>
      <c r="Q4" s="70">
        <v>8.3801000000000005</v>
      </c>
      <c r="W4" s="162">
        <v>42314</v>
      </c>
      <c r="X4" s="12">
        <v>7.86</v>
      </c>
      <c r="Y4" s="12">
        <v>7.92</v>
      </c>
      <c r="Z4" s="12">
        <v>7.86</v>
      </c>
      <c r="AA4" s="12">
        <v>7.91</v>
      </c>
      <c r="AB4" s="117">
        <v>9800</v>
      </c>
      <c r="AC4" s="12">
        <v>7.91</v>
      </c>
      <c r="AD4" s="2">
        <f t="shared" si="1"/>
        <v>5.9999999999999609E-2</v>
      </c>
      <c r="AE4" s="167">
        <f t="shared" si="2"/>
        <v>-1.494396014943955E-2</v>
      </c>
    </row>
    <row r="5" spans="1:31" x14ac:dyDescent="0.25">
      <c r="B5" s="1">
        <v>42198</v>
      </c>
      <c r="C5">
        <v>40</v>
      </c>
      <c r="D5">
        <v>9.94</v>
      </c>
      <c r="E5" s="2">
        <v>0</v>
      </c>
      <c r="F5" s="2">
        <f t="shared" si="0"/>
        <v>397.59999999999997</v>
      </c>
      <c r="O5" s="13" t="s">
        <v>67</v>
      </c>
      <c r="Q5" s="3">
        <f>Q4*Q2</f>
        <v>2262.627</v>
      </c>
      <c r="W5" s="162">
        <v>42313</v>
      </c>
      <c r="X5" s="12">
        <v>8.07</v>
      </c>
      <c r="Y5" s="12">
        <v>8.08</v>
      </c>
      <c r="Z5" s="12">
        <v>8.0299999999999994</v>
      </c>
      <c r="AA5" s="12">
        <v>8.0299999999999994</v>
      </c>
      <c r="AB5" s="117">
        <v>4700</v>
      </c>
      <c r="AC5" s="12">
        <v>8.0299999999999994</v>
      </c>
      <c r="AD5" s="2">
        <f t="shared" si="1"/>
        <v>5.0000000000000711E-2</v>
      </c>
      <c r="AE5" s="167">
        <f t="shared" si="2"/>
        <v>3.7499999999999201E-3</v>
      </c>
    </row>
    <row r="6" spans="1:31" x14ac:dyDescent="0.25">
      <c r="B6" s="1">
        <v>42233</v>
      </c>
      <c r="C6" s="12">
        <v>110</v>
      </c>
      <c r="D6" s="12">
        <v>8.48</v>
      </c>
      <c r="E6" s="53">
        <v>0</v>
      </c>
      <c r="F6" s="53">
        <f t="shared" si="0"/>
        <v>932.80000000000007</v>
      </c>
      <c r="O6" s="13" t="s">
        <v>64</v>
      </c>
      <c r="Q6" s="2">
        <f>Q3*Q2</f>
        <v>2369.42</v>
      </c>
      <c r="W6" s="162">
        <v>42312</v>
      </c>
      <c r="X6" s="12">
        <v>8.06</v>
      </c>
      <c r="Y6" s="12">
        <v>8.06</v>
      </c>
      <c r="Z6" s="12">
        <v>8</v>
      </c>
      <c r="AA6" s="12">
        <v>8</v>
      </c>
      <c r="AB6" s="117">
        <v>12900</v>
      </c>
      <c r="AC6" s="12">
        <v>8</v>
      </c>
      <c r="AD6" s="2">
        <f t="shared" si="1"/>
        <v>6.0000000000000497E-2</v>
      </c>
      <c r="AE6" s="167">
        <f t="shared" si="2"/>
        <v>1.2515644555695093E-3</v>
      </c>
    </row>
    <row r="7" spans="1:31" ht="15.75" x14ac:dyDescent="0.25">
      <c r="B7" s="1">
        <v>42270</v>
      </c>
      <c r="C7">
        <v>150</v>
      </c>
      <c r="D7">
        <v>7.73</v>
      </c>
      <c r="E7" s="2">
        <v>0</v>
      </c>
      <c r="F7" s="2">
        <f t="shared" si="0"/>
        <v>1159.5</v>
      </c>
      <c r="O7" s="13" t="s">
        <v>65</v>
      </c>
      <c r="Q7" s="2">
        <f>Q5-Q6</f>
        <v>-106.79300000000012</v>
      </c>
      <c r="R7" s="280" t="s">
        <v>230</v>
      </c>
      <c r="W7" s="162">
        <v>42311</v>
      </c>
      <c r="X7" s="12">
        <v>8</v>
      </c>
      <c r="Y7" s="12">
        <v>8.0500000000000007</v>
      </c>
      <c r="Z7" s="12">
        <v>7.98</v>
      </c>
      <c r="AA7" s="12">
        <v>7.99</v>
      </c>
      <c r="AB7" s="117">
        <v>23400</v>
      </c>
      <c r="AC7" s="12">
        <v>7.99</v>
      </c>
      <c r="AD7" s="2">
        <f t="shared" si="1"/>
        <v>7.0000000000000284E-2</v>
      </c>
      <c r="AE7" s="167">
        <f t="shared" si="2"/>
        <v>-1.2499999999999734E-3</v>
      </c>
    </row>
    <row r="8" spans="1:31" x14ac:dyDescent="0.25">
      <c r="E8" s="2"/>
      <c r="F8" s="2"/>
      <c r="W8" s="162">
        <v>42310</v>
      </c>
      <c r="X8" s="12">
        <v>7.97</v>
      </c>
      <c r="Y8" s="12">
        <v>8.0299999999999994</v>
      </c>
      <c r="Z8" s="12">
        <v>7.97</v>
      </c>
      <c r="AA8" s="12">
        <v>8</v>
      </c>
      <c r="AB8" s="117">
        <v>12500</v>
      </c>
      <c r="AC8" s="12">
        <v>8</v>
      </c>
      <c r="AD8" s="2">
        <f t="shared" si="1"/>
        <v>5.9999999999999609E-2</v>
      </c>
      <c r="AE8" s="167">
        <f t="shared" si="2"/>
        <v>6.2893081761006275E-3</v>
      </c>
    </row>
    <row r="9" spans="1:31" x14ac:dyDescent="0.25">
      <c r="E9" s="2"/>
      <c r="F9" s="2"/>
      <c r="W9" s="162">
        <v>42307</v>
      </c>
      <c r="X9" s="12">
        <v>7.97</v>
      </c>
      <c r="Y9" s="12">
        <v>8.01</v>
      </c>
      <c r="Z9" s="12">
        <v>7.95</v>
      </c>
      <c r="AA9" s="12">
        <v>7.95</v>
      </c>
      <c r="AB9" s="117">
        <v>1300</v>
      </c>
      <c r="AC9" s="12">
        <v>7.95</v>
      </c>
      <c r="AD9" s="2">
        <f t="shared" si="1"/>
        <v>5.9999999999999609E-2</v>
      </c>
      <c r="AE9" s="167">
        <f t="shared" si="2"/>
        <v>2.5220680958386588E-3</v>
      </c>
    </row>
    <row r="10" spans="1:31" x14ac:dyDescent="0.25">
      <c r="E10" s="2"/>
      <c r="F10" s="2"/>
      <c r="W10" s="162">
        <v>42306</v>
      </c>
      <c r="X10" s="12">
        <v>7.94</v>
      </c>
      <c r="Y10" s="12">
        <v>7.95</v>
      </c>
      <c r="Z10" s="12">
        <v>7.93</v>
      </c>
      <c r="AA10" s="12">
        <v>7.93</v>
      </c>
      <c r="AB10" s="117">
        <v>3300</v>
      </c>
      <c r="AC10" s="12">
        <v>7.93</v>
      </c>
      <c r="AD10" s="2">
        <f t="shared" si="1"/>
        <v>2.0000000000000462E-2</v>
      </c>
      <c r="AE10" s="167">
        <f t="shared" si="2"/>
        <v>-2.2194821208384674E-2</v>
      </c>
    </row>
    <row r="11" spans="1:31" x14ac:dyDescent="0.25">
      <c r="E11" s="2"/>
      <c r="F11" s="2"/>
      <c r="W11" s="162">
        <v>42305</v>
      </c>
      <c r="X11" s="12">
        <v>8.11</v>
      </c>
      <c r="Y11" s="12">
        <v>8.11</v>
      </c>
      <c r="Z11" s="12">
        <v>8.02</v>
      </c>
      <c r="AA11" s="12">
        <v>8.11</v>
      </c>
      <c r="AB11" s="117">
        <v>1100</v>
      </c>
      <c r="AC11" s="12">
        <v>8.11</v>
      </c>
      <c r="AD11" s="2">
        <f t="shared" si="1"/>
        <v>8.9999999999999858E-2</v>
      </c>
      <c r="AE11" s="167">
        <f t="shared" si="2"/>
        <v>1.122194513715713E-2</v>
      </c>
    </row>
    <row r="12" spans="1:31" x14ac:dyDescent="0.25">
      <c r="A12" s="25" t="s">
        <v>85</v>
      </c>
      <c r="B12" s="14"/>
      <c r="C12" s="14">
        <f>SUM(C2:C11)</f>
        <v>380</v>
      </c>
      <c r="D12" s="14"/>
      <c r="E12" s="14"/>
      <c r="F12" s="15">
        <f>SUM(F2:F11)</f>
        <v>3325.3</v>
      </c>
      <c r="G12" s="14"/>
      <c r="H12" s="14">
        <f>SUM(H2:H11)</f>
        <v>110</v>
      </c>
      <c r="I12" s="14"/>
      <c r="J12" s="14"/>
      <c r="K12" s="14">
        <f>SUM(K2:K11)</f>
        <v>955.88</v>
      </c>
      <c r="L12" s="14"/>
      <c r="M12" s="14"/>
      <c r="T12" s="1">
        <v>42233</v>
      </c>
      <c r="U12" t="s">
        <v>193</v>
      </c>
      <c r="W12" s="162">
        <v>42304</v>
      </c>
      <c r="X12" s="12">
        <v>7.85</v>
      </c>
      <c r="Y12" s="12">
        <v>8.0500000000000007</v>
      </c>
      <c r="Z12" s="12">
        <v>7.83</v>
      </c>
      <c r="AA12" s="12">
        <v>8.02</v>
      </c>
      <c r="AB12" s="117">
        <v>6900</v>
      </c>
      <c r="AC12" s="12">
        <v>8.02</v>
      </c>
      <c r="AD12" s="2">
        <f t="shared" si="1"/>
        <v>0.22000000000000064</v>
      </c>
      <c r="AE12" s="167">
        <f t="shared" si="2"/>
        <v>4.5632333767926969E-2</v>
      </c>
    </row>
    <row r="13" spans="1:31" x14ac:dyDescent="0.25">
      <c r="W13" s="162">
        <v>42303</v>
      </c>
      <c r="X13" s="12">
        <v>8</v>
      </c>
      <c r="Y13" s="12">
        <v>8</v>
      </c>
      <c r="Z13" s="12">
        <v>7.66</v>
      </c>
      <c r="AA13" s="12">
        <v>7.67</v>
      </c>
      <c r="AB13" s="117">
        <v>12400</v>
      </c>
      <c r="AC13" s="12">
        <v>7.67</v>
      </c>
      <c r="AD13" s="2">
        <f t="shared" si="1"/>
        <v>0.33999999999999986</v>
      </c>
      <c r="AE13" s="167">
        <f t="shared" si="2"/>
        <v>-9.9765258215962382E-2</v>
      </c>
    </row>
    <row r="14" spans="1:31" x14ac:dyDescent="0.25">
      <c r="B14" s="253" t="s">
        <v>136</v>
      </c>
      <c r="C14" s="253" t="s">
        <v>235</v>
      </c>
      <c r="D14" s="254" t="s">
        <v>234</v>
      </c>
      <c r="E14" s="256" t="s">
        <v>236</v>
      </c>
      <c r="F14" s="257" t="s">
        <v>65</v>
      </c>
      <c r="R14" s="47"/>
      <c r="W14" s="162">
        <v>42300</v>
      </c>
      <c r="X14" s="12">
        <v>8.4499999999999993</v>
      </c>
      <c r="Y14" s="12">
        <v>8.57</v>
      </c>
      <c r="Z14" s="12">
        <v>8.4499999999999993</v>
      </c>
      <c r="AA14" s="12">
        <v>8.52</v>
      </c>
      <c r="AB14" s="117">
        <v>1900</v>
      </c>
      <c r="AC14" s="12">
        <v>8.52</v>
      </c>
      <c r="AD14" s="2">
        <f t="shared" si="1"/>
        <v>0.12000000000000099</v>
      </c>
      <c r="AE14" s="167">
        <f t="shared" si="2"/>
        <v>1.3079667063020217E-2</v>
      </c>
    </row>
    <row r="15" spans="1:31" x14ac:dyDescent="0.25">
      <c r="B15" s="255">
        <v>42304</v>
      </c>
      <c r="C15" s="12">
        <v>270</v>
      </c>
      <c r="D15" s="53">
        <v>8.7799999999999994</v>
      </c>
      <c r="E15" s="53">
        <v>8.02</v>
      </c>
      <c r="F15" s="53">
        <v>-204.02</v>
      </c>
      <c r="R15" s="47"/>
      <c r="W15" s="162">
        <v>42299</v>
      </c>
      <c r="X15" s="12">
        <v>8.35</v>
      </c>
      <c r="Y15" s="12">
        <v>8.4700000000000006</v>
      </c>
      <c r="Z15" s="12">
        <v>8.35</v>
      </c>
      <c r="AA15" s="12">
        <v>8.41</v>
      </c>
      <c r="AB15" s="117">
        <v>10800</v>
      </c>
      <c r="AC15" s="12">
        <v>8.41</v>
      </c>
      <c r="AD15" s="2">
        <f t="shared" si="1"/>
        <v>0.12000000000000099</v>
      </c>
      <c r="AE15" s="167">
        <f t="shared" si="2"/>
        <v>1.9393939393939519E-2</v>
      </c>
    </row>
    <row r="16" spans="1:31" x14ac:dyDescent="0.25">
      <c r="B16" s="255"/>
      <c r="C16" s="12"/>
      <c r="D16" s="53"/>
      <c r="E16" s="53"/>
      <c r="F16" s="53"/>
      <c r="R16" s="47"/>
      <c r="W16" s="162">
        <v>42298</v>
      </c>
      <c r="X16" s="12">
        <v>8.24</v>
      </c>
      <c r="Y16" s="12">
        <v>8.2899999999999991</v>
      </c>
      <c r="Z16" s="12">
        <v>8.1999999999999993</v>
      </c>
      <c r="AA16" s="12">
        <v>8.25</v>
      </c>
      <c r="AB16" s="117">
        <v>11000</v>
      </c>
      <c r="AC16" s="12">
        <v>8.25</v>
      </c>
      <c r="AD16" s="2">
        <f t="shared" si="1"/>
        <v>8.9999999999999858E-2</v>
      </c>
      <c r="AE16" s="167">
        <f t="shared" si="2"/>
        <v>3.6496350364962904E-3</v>
      </c>
    </row>
    <row r="17" spans="2:31" x14ac:dyDescent="0.25">
      <c r="B17" s="12"/>
      <c r="C17" s="12"/>
      <c r="D17" s="53"/>
      <c r="E17" s="53"/>
      <c r="F17" s="53"/>
      <c r="R17" s="47"/>
      <c r="W17" s="162">
        <v>42297</v>
      </c>
      <c r="X17" s="12">
        <v>8.24</v>
      </c>
      <c r="Y17" s="12">
        <v>8.25</v>
      </c>
      <c r="Z17" s="12">
        <v>8.2100000000000009</v>
      </c>
      <c r="AA17" s="12">
        <v>8.2200000000000006</v>
      </c>
      <c r="AB17" s="117">
        <v>8100</v>
      </c>
      <c r="AC17" s="12">
        <v>8.2200000000000006</v>
      </c>
      <c r="AD17" s="2">
        <f t="shared" si="1"/>
        <v>3.9999999999999147E-2</v>
      </c>
      <c r="AE17" s="167">
        <f t="shared" si="2"/>
        <v>4.8899755501223829E-3</v>
      </c>
    </row>
    <row r="18" spans="2:31" x14ac:dyDescent="0.25">
      <c r="B18" s="12"/>
      <c r="C18" s="12"/>
      <c r="D18" s="53"/>
      <c r="E18" s="53"/>
      <c r="F18" s="53"/>
      <c r="R18" s="47"/>
      <c r="W18" s="162">
        <v>42296</v>
      </c>
      <c r="X18" s="12">
        <v>8.09</v>
      </c>
      <c r="Y18" s="12">
        <v>8.18</v>
      </c>
      <c r="Z18" s="12">
        <v>8.09</v>
      </c>
      <c r="AA18" s="12">
        <v>8.18</v>
      </c>
      <c r="AB18" s="117">
        <v>1900</v>
      </c>
      <c r="AC18" s="12">
        <v>8.18</v>
      </c>
      <c r="AD18" s="2">
        <f t="shared" si="1"/>
        <v>8.9999999999999858E-2</v>
      </c>
      <c r="AE18" s="167">
        <f t="shared" si="2"/>
        <v>-2.1531100478468845E-2</v>
      </c>
    </row>
    <row r="19" spans="2:31" x14ac:dyDescent="0.25">
      <c r="B19" s="12"/>
      <c r="C19" s="12"/>
      <c r="D19" s="53"/>
      <c r="E19" s="53"/>
      <c r="F19" s="53"/>
      <c r="R19" s="47"/>
      <c r="W19" s="162">
        <v>42293</v>
      </c>
      <c r="X19" s="12">
        <v>8.31</v>
      </c>
      <c r="Y19" s="12">
        <v>8.3699999999999992</v>
      </c>
      <c r="Z19" s="12">
        <v>8.26</v>
      </c>
      <c r="AA19" s="12">
        <v>8.36</v>
      </c>
      <c r="AB19" s="117">
        <v>12400</v>
      </c>
      <c r="AC19" s="12">
        <v>8.36</v>
      </c>
      <c r="AD19" s="2">
        <f t="shared" si="1"/>
        <v>0.10999999999999943</v>
      </c>
      <c r="AE19" s="167">
        <f t="shared" si="2"/>
        <v>1.9512195121951237E-2</v>
      </c>
    </row>
    <row r="20" spans="2:31" x14ac:dyDescent="0.25">
      <c r="B20" s="12"/>
      <c r="C20" s="12"/>
      <c r="D20" s="53"/>
      <c r="E20" s="53"/>
      <c r="F20" s="53"/>
      <c r="R20" s="47"/>
      <c r="W20" s="162">
        <v>42292</v>
      </c>
      <c r="X20" s="12">
        <v>8.16</v>
      </c>
      <c r="Y20" s="12">
        <v>8.25</v>
      </c>
      <c r="Z20" s="12">
        <v>8.11</v>
      </c>
      <c r="AA20" s="12">
        <v>8.1999999999999993</v>
      </c>
      <c r="AB20" s="117">
        <v>8100</v>
      </c>
      <c r="AC20" s="12">
        <v>8.1999999999999993</v>
      </c>
      <c r="AD20" s="2">
        <f t="shared" si="1"/>
        <v>0.14000000000000057</v>
      </c>
      <c r="AE20" s="167">
        <f t="shared" si="2"/>
        <v>5.1282051282051322E-2</v>
      </c>
    </row>
    <row r="21" spans="2:31" x14ac:dyDescent="0.25">
      <c r="B21" s="12"/>
      <c r="C21" s="12"/>
      <c r="D21" s="53"/>
      <c r="E21" s="53"/>
      <c r="F21" s="53"/>
      <c r="R21" s="47"/>
      <c r="W21" s="162">
        <v>42291</v>
      </c>
      <c r="X21" s="12">
        <v>7.91</v>
      </c>
      <c r="Y21" s="12">
        <v>7.91</v>
      </c>
      <c r="Z21" s="12">
        <v>7.8</v>
      </c>
      <c r="AA21" s="12">
        <v>7.8</v>
      </c>
      <c r="AB21" s="117">
        <v>2100</v>
      </c>
      <c r="AC21" s="12">
        <v>7.8</v>
      </c>
      <c r="AD21" s="2">
        <f t="shared" si="1"/>
        <v>0.11000000000000032</v>
      </c>
      <c r="AE21" s="167">
        <f t="shared" si="2"/>
        <v>-3.8224414303329124E-2</v>
      </c>
    </row>
    <row r="22" spans="2:31" x14ac:dyDescent="0.25">
      <c r="B22" s="12"/>
      <c r="C22" s="12"/>
      <c r="D22" s="53"/>
      <c r="E22" s="53"/>
      <c r="F22" s="53"/>
      <c r="R22" s="47"/>
      <c r="W22" s="162">
        <v>42290</v>
      </c>
      <c r="X22" s="12">
        <v>8.06</v>
      </c>
      <c r="Y22" s="12">
        <v>8.17</v>
      </c>
      <c r="Z22" s="12">
        <v>8.06</v>
      </c>
      <c r="AA22" s="12">
        <v>8.11</v>
      </c>
      <c r="AB22" s="117">
        <v>2600</v>
      </c>
      <c r="AC22" s="12">
        <v>8.11</v>
      </c>
      <c r="AD22" s="2">
        <f t="shared" si="1"/>
        <v>0.10999999999999943</v>
      </c>
      <c r="AE22" s="167">
        <f t="shared" si="2"/>
        <v>0</v>
      </c>
    </row>
    <row r="23" spans="2:31" x14ac:dyDescent="0.25">
      <c r="B23" s="12"/>
      <c r="C23" s="12"/>
      <c r="D23" s="53"/>
      <c r="E23" s="53"/>
      <c r="F23" s="53"/>
      <c r="R23" s="47"/>
      <c r="W23" s="162">
        <v>42289</v>
      </c>
      <c r="X23" s="12">
        <v>8.07</v>
      </c>
      <c r="Y23" s="12">
        <v>8.15</v>
      </c>
      <c r="Z23" s="12">
        <v>8.07</v>
      </c>
      <c r="AA23" s="12">
        <v>8.11</v>
      </c>
      <c r="AB23" s="117">
        <v>3800</v>
      </c>
      <c r="AC23" s="12">
        <v>8.11</v>
      </c>
      <c r="AD23" s="2">
        <f t="shared" si="1"/>
        <v>8.0000000000000071E-2</v>
      </c>
      <c r="AE23" s="167">
        <f t="shared" si="2"/>
        <v>1.2345679012344402E-3</v>
      </c>
    </row>
    <row r="24" spans="2:31" x14ac:dyDescent="0.25">
      <c r="B24" s="12"/>
      <c r="C24" s="12"/>
      <c r="D24" s="53"/>
      <c r="E24" s="53"/>
      <c r="F24" s="53"/>
      <c r="R24" s="47"/>
      <c r="W24" s="162">
        <v>42286</v>
      </c>
      <c r="X24" s="12">
        <v>8.11</v>
      </c>
      <c r="Y24" s="12">
        <v>8.1199999999999992</v>
      </c>
      <c r="Z24" s="12">
        <v>8.07</v>
      </c>
      <c r="AA24" s="12">
        <v>8.1</v>
      </c>
      <c r="AB24" s="117">
        <v>9700</v>
      </c>
      <c r="AC24" s="12">
        <v>8.1</v>
      </c>
      <c r="AD24" s="2">
        <f t="shared" si="1"/>
        <v>4.9999999999998934E-2</v>
      </c>
      <c r="AE24" s="167">
        <f t="shared" si="2"/>
        <v>2.4752475247524774E-3</v>
      </c>
    </row>
    <row r="25" spans="2:31" x14ac:dyDescent="0.25">
      <c r="R25" s="47"/>
      <c r="W25" s="162">
        <v>42285</v>
      </c>
      <c r="X25" s="12">
        <v>7.98</v>
      </c>
      <c r="Y25" s="12">
        <v>8.11</v>
      </c>
      <c r="Z25" s="12">
        <v>7.98</v>
      </c>
      <c r="AA25" s="12">
        <v>8.08</v>
      </c>
      <c r="AB25" s="117">
        <v>3100</v>
      </c>
      <c r="AC25" s="12">
        <v>8.08</v>
      </c>
      <c r="AD25" s="2">
        <f t="shared" si="1"/>
        <v>0.12999999999999901</v>
      </c>
      <c r="AE25" s="167">
        <f t="shared" si="2"/>
        <v>2.9299363057324834E-2</v>
      </c>
    </row>
    <row r="26" spans="2:31" x14ac:dyDescent="0.25">
      <c r="R26" s="47"/>
      <c r="W26" s="162">
        <v>42284</v>
      </c>
      <c r="X26" s="12">
        <v>7.9</v>
      </c>
      <c r="Y26" s="12">
        <v>7.92</v>
      </c>
      <c r="Z26" s="12">
        <v>7.83</v>
      </c>
      <c r="AA26" s="12">
        <v>7.85</v>
      </c>
      <c r="AB26" s="117">
        <v>5000</v>
      </c>
      <c r="AC26" s="12">
        <v>7.85</v>
      </c>
      <c r="AD26" s="2">
        <f t="shared" si="1"/>
        <v>8.9999999999999858E-2</v>
      </c>
      <c r="AE26" s="167">
        <f t="shared" si="2"/>
        <v>1.2903225806451646E-2</v>
      </c>
    </row>
    <row r="27" spans="2:31" x14ac:dyDescent="0.25">
      <c r="R27" s="47"/>
      <c r="W27" s="162">
        <v>42283</v>
      </c>
      <c r="X27" s="12">
        <v>7.66</v>
      </c>
      <c r="Y27" s="12">
        <v>7.97</v>
      </c>
      <c r="Z27" s="12">
        <v>7.66</v>
      </c>
      <c r="AA27" s="12">
        <v>7.75</v>
      </c>
      <c r="AB27" s="117">
        <v>14300</v>
      </c>
      <c r="AC27" s="12">
        <v>7.75</v>
      </c>
      <c r="AD27" s="2">
        <f t="shared" si="1"/>
        <v>0.30999999999999961</v>
      </c>
      <c r="AE27" s="167">
        <f t="shared" si="2"/>
        <v>1.9736842105263275E-2</v>
      </c>
    </row>
    <row r="28" spans="2:31" x14ac:dyDescent="0.25">
      <c r="W28" s="162">
        <v>42282</v>
      </c>
      <c r="X28" s="12">
        <v>7.47</v>
      </c>
      <c r="Y28" s="12">
        <v>7.67</v>
      </c>
      <c r="Z28" s="12">
        <v>7.47</v>
      </c>
      <c r="AA28" s="12">
        <v>7.6</v>
      </c>
      <c r="AB28" s="117">
        <v>27700</v>
      </c>
      <c r="AC28" s="12">
        <v>7.6</v>
      </c>
      <c r="AD28" s="2">
        <f t="shared" si="1"/>
        <v>0.20000000000000018</v>
      </c>
      <c r="AE28" s="167">
        <f t="shared" si="2"/>
        <v>1.7402945113788482E-2</v>
      </c>
    </row>
    <row r="29" spans="2:31" x14ac:dyDescent="0.25">
      <c r="W29" s="162">
        <v>42279</v>
      </c>
      <c r="X29" s="12">
        <v>7.36</v>
      </c>
      <c r="Y29" s="12">
        <v>7.52</v>
      </c>
      <c r="Z29" s="12">
        <v>7.36</v>
      </c>
      <c r="AA29" s="12">
        <v>7.47</v>
      </c>
      <c r="AB29" s="117">
        <v>14400</v>
      </c>
      <c r="AC29" s="12">
        <v>7.47</v>
      </c>
      <c r="AD29" s="2">
        <f t="shared" si="1"/>
        <v>0.15999999999999925</v>
      </c>
      <c r="AE29" s="167">
        <f t="shared" si="2"/>
        <v>4.6218487394958041E-2</v>
      </c>
    </row>
    <row r="30" spans="2:31" x14ac:dyDescent="0.25">
      <c r="W30" s="162">
        <v>42278</v>
      </c>
      <c r="X30" s="12">
        <v>7.14</v>
      </c>
      <c r="Y30" s="12">
        <v>7.21</v>
      </c>
      <c r="Z30" s="12">
        <v>7.12</v>
      </c>
      <c r="AA30" s="12">
        <v>7.14</v>
      </c>
      <c r="AB30" s="117">
        <v>13700</v>
      </c>
      <c r="AC30" s="12">
        <v>7.14</v>
      </c>
      <c r="AD30" s="2">
        <f t="shared" si="1"/>
        <v>8.9999999999999858E-2</v>
      </c>
      <c r="AE30" s="167">
        <f t="shared" si="2"/>
        <v>-4.1841004184101083E-3</v>
      </c>
    </row>
    <row r="31" spans="2:31" x14ac:dyDescent="0.25">
      <c r="W31" s="162">
        <v>42277</v>
      </c>
      <c r="X31" s="12">
        <v>7.13</v>
      </c>
      <c r="Y31" s="12">
        <v>7.17</v>
      </c>
      <c r="Z31" s="12">
        <v>7.1</v>
      </c>
      <c r="AA31" s="12">
        <v>7.17</v>
      </c>
      <c r="AB31" s="117">
        <v>3600</v>
      </c>
      <c r="AC31" s="12">
        <v>7.17</v>
      </c>
      <c r="AD31" s="2">
        <f t="shared" si="1"/>
        <v>7.0000000000000284E-2</v>
      </c>
      <c r="AE31" s="167">
        <f t="shared" si="2"/>
        <v>2.2824536376604865E-2</v>
      </c>
    </row>
    <row r="32" spans="2:31" x14ac:dyDescent="0.25">
      <c r="W32" s="162">
        <v>42276</v>
      </c>
      <c r="X32" s="12">
        <v>7.18</v>
      </c>
      <c r="Y32" s="12">
        <v>7.27</v>
      </c>
      <c r="Z32" s="12">
        <v>7.01</v>
      </c>
      <c r="AA32" s="12">
        <v>7.01</v>
      </c>
      <c r="AB32" s="117">
        <v>33400</v>
      </c>
      <c r="AC32" s="12">
        <v>7.01</v>
      </c>
      <c r="AD32" s="2">
        <f t="shared" si="1"/>
        <v>0.25999999999999979</v>
      </c>
      <c r="AE32" s="167">
        <f t="shared" si="2"/>
        <v>-2.5034770514603677E-2</v>
      </c>
    </row>
    <row r="33" spans="15:31" x14ac:dyDescent="0.25">
      <c r="W33" s="162">
        <v>42275</v>
      </c>
      <c r="X33" s="12">
        <v>7.29</v>
      </c>
      <c r="Y33" s="12">
        <v>7.29</v>
      </c>
      <c r="Z33" s="12">
        <v>7.16</v>
      </c>
      <c r="AA33" s="12">
        <v>7.19</v>
      </c>
      <c r="AB33" s="117">
        <v>3300</v>
      </c>
      <c r="AC33" s="12">
        <v>7.19</v>
      </c>
      <c r="AD33" s="2">
        <f t="shared" si="1"/>
        <v>0.12999999999999989</v>
      </c>
      <c r="AE33" s="167">
        <f t="shared" si="2"/>
        <v>-2.9689608636977005E-2</v>
      </c>
    </row>
    <row r="34" spans="15:31" x14ac:dyDescent="0.25">
      <c r="W34" s="162">
        <v>42272</v>
      </c>
      <c r="X34" s="12">
        <v>7.43</v>
      </c>
      <c r="Y34" s="12">
        <v>7.45</v>
      </c>
      <c r="Z34" s="12">
        <v>7.41</v>
      </c>
      <c r="AA34" s="12">
        <v>7.41</v>
      </c>
      <c r="AB34" s="117">
        <v>2200</v>
      </c>
      <c r="AC34" s="12">
        <v>7.41</v>
      </c>
      <c r="AD34" s="2">
        <f t="shared" si="1"/>
        <v>4.0000000000000036E-2</v>
      </c>
      <c r="AE34" s="167">
        <f t="shared" si="2"/>
        <v>-1.3477088948786742E-3</v>
      </c>
    </row>
    <row r="35" spans="15:31" x14ac:dyDescent="0.25">
      <c r="W35" s="162">
        <v>42271</v>
      </c>
      <c r="X35" s="12">
        <v>7.41</v>
      </c>
      <c r="Y35" s="12">
        <v>7.49</v>
      </c>
      <c r="Z35" s="12">
        <v>7.27</v>
      </c>
      <c r="AA35" s="12">
        <v>7.42</v>
      </c>
      <c r="AB35" s="117">
        <v>9500</v>
      </c>
      <c r="AC35" s="12">
        <v>7.42</v>
      </c>
      <c r="AD35" s="2">
        <f t="shared" si="1"/>
        <v>0.22000000000000064</v>
      </c>
      <c r="AE35" s="167">
        <f t="shared" si="2"/>
        <v>-2.2397891963109373E-2</v>
      </c>
    </row>
    <row r="36" spans="15:31" x14ac:dyDescent="0.25">
      <c r="W36" s="162">
        <v>42270</v>
      </c>
      <c r="X36" s="12">
        <v>7.61</v>
      </c>
      <c r="Y36" s="12">
        <v>7.61</v>
      </c>
      <c r="Z36" s="12">
        <v>7.55</v>
      </c>
      <c r="AA36" s="12">
        <v>7.59</v>
      </c>
      <c r="AB36" s="117">
        <v>7300</v>
      </c>
      <c r="AC36" s="12">
        <v>7.59</v>
      </c>
      <c r="AD36" s="2">
        <f t="shared" si="1"/>
        <v>6.0000000000000497E-2</v>
      </c>
      <c r="AE36" s="167">
        <f t="shared" si="2"/>
        <v>2.6420079260236484E-3</v>
      </c>
    </row>
    <row r="37" spans="15:31" ht="20.25" thickBot="1" x14ac:dyDescent="0.35">
      <c r="O37" s="322" t="s">
        <v>81</v>
      </c>
      <c r="P37" s="322"/>
      <c r="T37" s="113" t="s">
        <v>135</v>
      </c>
      <c r="W37" s="162">
        <v>42269</v>
      </c>
      <c r="X37" s="12">
        <v>7.7</v>
      </c>
      <c r="Y37" s="12">
        <v>7.7</v>
      </c>
      <c r="Z37" s="12">
        <v>7.54</v>
      </c>
      <c r="AA37" s="12">
        <v>7.57</v>
      </c>
      <c r="AB37" s="117">
        <v>17500</v>
      </c>
      <c r="AC37" s="12">
        <v>7.57</v>
      </c>
      <c r="AD37" s="2">
        <f t="shared" si="1"/>
        <v>0.16000000000000014</v>
      </c>
      <c r="AE37" s="167">
        <f t="shared" si="2"/>
        <v>-3.0729833546734864E-2</v>
      </c>
    </row>
    <row r="38" spans="15:31" ht="15.75" thickTop="1" x14ac:dyDescent="0.25">
      <c r="O38" s="105">
        <v>1.1000000000000001</v>
      </c>
      <c r="P38" s="105">
        <f>O38*$Q$4</f>
        <v>9.2181100000000011</v>
      </c>
      <c r="Q38" s="2"/>
      <c r="T38" s="157" t="s">
        <v>119</v>
      </c>
      <c r="U38" s="120">
        <v>8.11</v>
      </c>
      <c r="W38" s="162">
        <v>42268</v>
      </c>
      <c r="X38" s="12">
        <v>7.79</v>
      </c>
      <c r="Y38" s="12">
        <v>7.85</v>
      </c>
      <c r="Z38" s="12">
        <v>7.79</v>
      </c>
      <c r="AA38" s="12">
        <v>7.81</v>
      </c>
      <c r="AB38" s="117">
        <v>1100</v>
      </c>
      <c r="AC38" s="12">
        <v>7.81</v>
      </c>
      <c r="AD38" s="2">
        <f t="shared" si="1"/>
        <v>5.9999999999999609E-2</v>
      </c>
      <c r="AE38" s="167">
        <f t="shared" si="2"/>
        <v>9.0439276485787534E-3</v>
      </c>
    </row>
    <row r="39" spans="15:31" x14ac:dyDescent="0.25">
      <c r="O39" s="105">
        <v>1.0900000000000001</v>
      </c>
      <c r="P39" s="105">
        <f t="shared" ref="P39:P58" si="3">O39*$Q$4</f>
        <v>9.1343090000000018</v>
      </c>
      <c r="Q39" s="2"/>
      <c r="T39" s="115" t="s">
        <v>120</v>
      </c>
      <c r="U39" s="110">
        <v>8.3699999999999992</v>
      </c>
      <c r="W39" s="162">
        <v>42265</v>
      </c>
      <c r="X39" s="12">
        <v>7.79</v>
      </c>
      <c r="Y39" s="12">
        <v>7.81</v>
      </c>
      <c r="Z39" s="12">
        <v>7.72</v>
      </c>
      <c r="AA39" s="12">
        <v>7.74</v>
      </c>
      <c r="AB39" s="117">
        <v>9900</v>
      </c>
      <c r="AC39" s="12">
        <v>7.74</v>
      </c>
      <c r="AD39" s="2">
        <f t="shared" si="1"/>
        <v>8.9999999999999858E-2</v>
      </c>
      <c r="AE39" s="167">
        <f t="shared" si="2"/>
        <v>-3.4912718204488713E-2</v>
      </c>
    </row>
    <row r="40" spans="15:31" x14ac:dyDescent="0.25">
      <c r="O40" s="105">
        <v>1.08</v>
      </c>
      <c r="P40" s="105">
        <f t="shared" si="3"/>
        <v>9.0505080000000007</v>
      </c>
      <c r="Q40" s="2"/>
      <c r="T40" s="115" t="s">
        <v>121</v>
      </c>
      <c r="U40" s="110" t="s">
        <v>325</v>
      </c>
      <c r="W40" s="162">
        <v>42264</v>
      </c>
      <c r="X40" s="12">
        <v>7.99</v>
      </c>
      <c r="Y40" s="12">
        <v>8.15</v>
      </c>
      <c r="Z40" s="12">
        <v>7.99</v>
      </c>
      <c r="AA40" s="12">
        <v>8.02</v>
      </c>
      <c r="AB40" s="117">
        <v>9600</v>
      </c>
      <c r="AC40" s="12">
        <v>8.02</v>
      </c>
      <c r="AD40" s="2">
        <f t="shared" si="1"/>
        <v>0.16000000000000014</v>
      </c>
      <c r="AE40" s="167">
        <f t="shared" si="2"/>
        <v>6.273525721455453E-3</v>
      </c>
    </row>
    <row r="41" spans="15:31" x14ac:dyDescent="0.25">
      <c r="O41" s="105">
        <v>1.07</v>
      </c>
      <c r="P41" s="105">
        <f t="shared" si="3"/>
        <v>8.9667070000000013</v>
      </c>
      <c r="Q41" s="2"/>
      <c r="T41" s="115" t="s">
        <v>122</v>
      </c>
      <c r="U41" s="110" t="s">
        <v>326</v>
      </c>
      <c r="W41" s="162">
        <v>42263</v>
      </c>
      <c r="X41" s="12">
        <v>7.88</v>
      </c>
      <c r="Y41" s="12">
        <v>7.99</v>
      </c>
      <c r="Z41" s="12">
        <v>7.85</v>
      </c>
      <c r="AA41" s="12">
        <v>7.97</v>
      </c>
      <c r="AB41" s="117">
        <v>9700</v>
      </c>
      <c r="AC41" s="12">
        <v>7.97</v>
      </c>
      <c r="AD41" s="2">
        <f t="shared" si="1"/>
        <v>0.14000000000000057</v>
      </c>
      <c r="AE41" s="167">
        <f t="shared" si="2"/>
        <v>3.2383419689119064E-2</v>
      </c>
    </row>
    <row r="42" spans="15:31" x14ac:dyDescent="0.25">
      <c r="O42" s="105">
        <v>1.06</v>
      </c>
      <c r="P42" s="105">
        <f t="shared" si="3"/>
        <v>8.8829060000000002</v>
      </c>
      <c r="Q42" s="2"/>
      <c r="T42" s="115" t="s">
        <v>123</v>
      </c>
      <c r="U42" s="110">
        <v>28</v>
      </c>
      <c r="W42" s="162">
        <v>42262</v>
      </c>
      <c r="X42" s="12">
        <v>7.71</v>
      </c>
      <c r="Y42" s="12">
        <v>7.76</v>
      </c>
      <c r="Z42" s="12">
        <v>7.65</v>
      </c>
      <c r="AA42" s="12">
        <v>7.72</v>
      </c>
      <c r="AB42" s="117">
        <v>12600</v>
      </c>
      <c r="AC42" s="12">
        <v>7.72</v>
      </c>
      <c r="AD42" s="2">
        <f t="shared" si="1"/>
        <v>0.10999999999999943</v>
      </c>
      <c r="AE42" s="167">
        <f t="shared" si="2"/>
        <v>7.8328981723236879E-3</v>
      </c>
    </row>
    <row r="43" spans="15:31" x14ac:dyDescent="0.25">
      <c r="O43" s="105">
        <v>1.05</v>
      </c>
      <c r="P43" s="105">
        <f t="shared" si="3"/>
        <v>8.7991050000000008</v>
      </c>
      <c r="Q43" s="2"/>
      <c r="T43" s="115" t="s">
        <v>124</v>
      </c>
      <c r="U43" s="110">
        <v>0.46176800000000001</v>
      </c>
      <c r="W43" s="162">
        <v>42261</v>
      </c>
      <c r="X43" s="12">
        <v>7.66</v>
      </c>
      <c r="Y43" s="12">
        <v>7.68</v>
      </c>
      <c r="Z43" s="12">
        <v>7.66</v>
      </c>
      <c r="AA43" s="12">
        <v>7.66</v>
      </c>
      <c r="AB43" s="117">
        <v>700</v>
      </c>
      <c r="AC43" s="12">
        <v>7.66</v>
      </c>
      <c r="AD43" s="2">
        <f t="shared" si="1"/>
        <v>1.9999999999999574E-2</v>
      </c>
      <c r="AE43" s="167">
        <f t="shared" si="2"/>
        <v>1.3071895424836555E-3</v>
      </c>
    </row>
    <row r="44" spans="15:31" x14ac:dyDescent="0.25">
      <c r="O44" s="105">
        <v>1.04</v>
      </c>
      <c r="P44" s="105">
        <f t="shared" si="3"/>
        <v>8.7153040000000015</v>
      </c>
      <c r="Q44" s="2"/>
      <c r="T44" s="115" t="s">
        <v>125</v>
      </c>
      <c r="U44" s="110" t="s">
        <v>168</v>
      </c>
      <c r="W44" s="162">
        <v>42258</v>
      </c>
      <c r="X44" s="12">
        <v>7.61</v>
      </c>
      <c r="Y44" s="12">
        <v>7.67</v>
      </c>
      <c r="Z44" s="12">
        <v>7.59</v>
      </c>
      <c r="AA44" s="12">
        <v>7.65</v>
      </c>
      <c r="AB44" s="117">
        <v>8400</v>
      </c>
      <c r="AC44" s="12">
        <v>7.65</v>
      </c>
      <c r="AD44" s="2">
        <f t="shared" si="1"/>
        <v>8.0000000000000071E-2</v>
      </c>
      <c r="AE44" s="167">
        <f t="shared" si="2"/>
        <v>-9.0673575129532891E-3</v>
      </c>
    </row>
    <row r="45" spans="15:31" x14ac:dyDescent="0.25">
      <c r="O45" s="105">
        <v>1.03</v>
      </c>
      <c r="P45" s="105">
        <f t="shared" si="3"/>
        <v>8.6315030000000004</v>
      </c>
      <c r="Q45" s="2"/>
      <c r="T45" s="115"/>
      <c r="U45" s="110"/>
      <c r="W45" s="162">
        <v>42257</v>
      </c>
      <c r="X45" s="12">
        <v>7.77</v>
      </c>
      <c r="Y45" s="12">
        <v>7.81</v>
      </c>
      <c r="Z45" s="12">
        <v>7.7</v>
      </c>
      <c r="AA45" s="12">
        <v>7.72</v>
      </c>
      <c r="AB45" s="117">
        <v>9200</v>
      </c>
      <c r="AC45" s="12">
        <v>7.72</v>
      </c>
      <c r="AD45" s="2">
        <f t="shared" si="1"/>
        <v>0.10999999999999943</v>
      </c>
      <c r="AE45" s="167">
        <f t="shared" si="2"/>
        <v>-3.1367628607277265E-2</v>
      </c>
    </row>
    <row r="46" spans="15:31" x14ac:dyDescent="0.25">
      <c r="O46" s="105">
        <v>1.02</v>
      </c>
      <c r="P46" s="105">
        <f t="shared" si="3"/>
        <v>8.547702000000001</v>
      </c>
      <c r="Q46" s="2"/>
      <c r="T46" s="115" t="s">
        <v>126</v>
      </c>
      <c r="U46" s="110" t="s">
        <v>327</v>
      </c>
      <c r="W46" s="162">
        <v>42256</v>
      </c>
      <c r="X46" s="12">
        <v>8.1300000000000008</v>
      </c>
      <c r="Y46" s="12">
        <v>8.15</v>
      </c>
      <c r="Z46" s="12">
        <v>7.97</v>
      </c>
      <c r="AA46" s="12">
        <v>7.97</v>
      </c>
      <c r="AB46" s="117">
        <v>3700</v>
      </c>
      <c r="AC46" s="12">
        <v>7.97</v>
      </c>
      <c r="AD46" s="2">
        <f t="shared" si="1"/>
        <v>0.1800000000000006</v>
      </c>
      <c r="AE46" s="167">
        <f t="shared" si="2"/>
        <v>-1.7262638717632561E-2</v>
      </c>
    </row>
    <row r="47" spans="15:31" x14ac:dyDescent="0.25">
      <c r="O47" s="105">
        <v>1.01</v>
      </c>
      <c r="P47" s="105">
        <f t="shared" si="3"/>
        <v>8.4639009999999999</v>
      </c>
      <c r="Q47" s="2"/>
      <c r="T47" s="115" t="s">
        <v>127</v>
      </c>
      <c r="U47" s="110" t="s">
        <v>192</v>
      </c>
      <c r="W47" s="162">
        <v>42255</v>
      </c>
      <c r="X47" s="12">
        <v>8.1199999999999992</v>
      </c>
      <c r="Y47" s="12">
        <v>8.26</v>
      </c>
      <c r="Z47" s="12">
        <v>8.08</v>
      </c>
      <c r="AA47" s="12">
        <v>8.11</v>
      </c>
      <c r="AB47" s="117">
        <v>10700</v>
      </c>
      <c r="AC47" s="12">
        <v>8.11</v>
      </c>
      <c r="AD47" s="2">
        <f t="shared" si="1"/>
        <v>0.17999999999999972</v>
      </c>
      <c r="AE47" s="167">
        <f t="shared" si="2"/>
        <v>5.4616384915474603E-2</v>
      </c>
    </row>
    <row r="48" spans="15:31" x14ac:dyDescent="0.25">
      <c r="O48" s="105">
        <v>1</v>
      </c>
      <c r="P48" s="105">
        <f t="shared" si="3"/>
        <v>8.3801000000000005</v>
      </c>
      <c r="Q48" s="2"/>
      <c r="T48" s="115" t="s">
        <v>128</v>
      </c>
      <c r="U48" s="112">
        <v>11688</v>
      </c>
      <c r="W48" s="162">
        <v>42251</v>
      </c>
      <c r="X48" s="12">
        <v>7.61</v>
      </c>
      <c r="Y48" s="12">
        <v>7.96</v>
      </c>
      <c r="Z48" s="12">
        <v>7.61</v>
      </c>
      <c r="AA48" s="12">
        <v>7.69</v>
      </c>
      <c r="AB48" s="117">
        <v>23300</v>
      </c>
      <c r="AC48" s="12">
        <v>7.69</v>
      </c>
      <c r="AD48" s="2">
        <f t="shared" si="1"/>
        <v>0.34999999999999964</v>
      </c>
      <c r="AE48" s="167">
        <f t="shared" si="2"/>
        <v>-1.7879948914431676E-2</v>
      </c>
    </row>
    <row r="49" spans="15:31" x14ac:dyDescent="0.25">
      <c r="O49" s="105">
        <v>0.99</v>
      </c>
      <c r="P49" s="105">
        <f t="shared" si="3"/>
        <v>8.2962990000000012</v>
      </c>
      <c r="Q49" s="2"/>
      <c r="T49" s="115" t="s">
        <v>132</v>
      </c>
      <c r="U49" s="112">
        <v>13528</v>
      </c>
      <c r="W49" s="162">
        <v>42250</v>
      </c>
      <c r="X49" s="12">
        <v>7.76</v>
      </c>
      <c r="Y49" s="12">
        <v>7.87</v>
      </c>
      <c r="Z49" s="12">
        <v>7.76</v>
      </c>
      <c r="AA49" s="12">
        <v>7.83</v>
      </c>
      <c r="AB49" s="117">
        <v>14600</v>
      </c>
      <c r="AC49" s="12">
        <v>7.83</v>
      </c>
      <c r="AD49" s="2">
        <f t="shared" si="1"/>
        <v>0.11000000000000032</v>
      </c>
      <c r="AE49" s="167">
        <f t="shared" si="2"/>
        <v>5.1347881899872494E-3</v>
      </c>
    </row>
    <row r="50" spans="15:31" x14ac:dyDescent="0.25">
      <c r="O50" s="105">
        <v>0.98</v>
      </c>
      <c r="P50" s="105">
        <f t="shared" si="3"/>
        <v>8.2124980000000001</v>
      </c>
      <c r="Q50" s="2"/>
      <c r="T50" s="115" t="s">
        <v>129</v>
      </c>
      <c r="U50" s="110" t="s">
        <v>328</v>
      </c>
      <c r="W50" s="162">
        <v>42249</v>
      </c>
      <c r="X50" s="12">
        <v>7.77</v>
      </c>
      <c r="Y50" s="12">
        <v>7.84</v>
      </c>
      <c r="Z50" s="12">
        <v>7.7</v>
      </c>
      <c r="AA50" s="12">
        <v>7.79</v>
      </c>
      <c r="AB50" s="117">
        <v>17100</v>
      </c>
      <c r="AC50" s="12">
        <v>7.79</v>
      </c>
      <c r="AD50" s="2">
        <f t="shared" si="1"/>
        <v>0.13999999999999968</v>
      </c>
      <c r="AE50" s="167">
        <f t="shared" si="2"/>
        <v>1.6971279373368064E-2</v>
      </c>
    </row>
    <row r="51" spans="15:31" x14ac:dyDescent="0.25">
      <c r="O51" s="105">
        <v>0.97</v>
      </c>
      <c r="P51" s="105">
        <f t="shared" si="3"/>
        <v>8.1286970000000007</v>
      </c>
      <c r="T51" s="115" t="s">
        <v>133</v>
      </c>
      <c r="U51" s="110">
        <v>15.38</v>
      </c>
      <c r="W51" s="162">
        <v>42248</v>
      </c>
      <c r="X51" s="12">
        <v>7.63</v>
      </c>
      <c r="Y51" s="12">
        <v>7.85</v>
      </c>
      <c r="Z51" s="12">
        <v>7.61</v>
      </c>
      <c r="AA51" s="12">
        <v>7.66</v>
      </c>
      <c r="AB51" s="117">
        <v>27600</v>
      </c>
      <c r="AC51" s="12">
        <v>7.66</v>
      </c>
      <c r="AD51" s="2">
        <f t="shared" si="1"/>
        <v>0.23999999999999932</v>
      </c>
      <c r="AE51" s="167">
        <f t="shared" si="2"/>
        <v>-6.8126520681265235E-2</v>
      </c>
    </row>
    <row r="52" spans="15:31" x14ac:dyDescent="0.25">
      <c r="O52" s="105">
        <v>0.96</v>
      </c>
      <c r="P52" s="105">
        <f t="shared" si="3"/>
        <v>8.0448959999999996</v>
      </c>
      <c r="T52" s="115" t="s">
        <v>134</v>
      </c>
      <c r="U52" s="110">
        <v>0.55000000000000004</v>
      </c>
      <c r="W52" s="162">
        <v>42247</v>
      </c>
      <c r="X52" s="12">
        <v>8</v>
      </c>
      <c r="Y52" s="12">
        <v>8.42</v>
      </c>
      <c r="Z52" s="12">
        <v>7.99</v>
      </c>
      <c r="AA52" s="12">
        <v>8.2200000000000006</v>
      </c>
      <c r="AB52" s="117">
        <v>105200</v>
      </c>
      <c r="AC52" s="12">
        <v>8.2200000000000006</v>
      </c>
      <c r="AD52" s="2">
        <f t="shared" si="1"/>
        <v>0.42999999999999972</v>
      </c>
      <c r="AE52" s="167">
        <f t="shared" si="2"/>
        <v>-8.443908323280902E-3</v>
      </c>
    </row>
    <row r="53" spans="15:31" x14ac:dyDescent="0.25">
      <c r="O53" s="105">
        <v>0.95</v>
      </c>
      <c r="P53" s="105">
        <f t="shared" si="3"/>
        <v>7.9610950000000003</v>
      </c>
      <c r="T53" s="115" t="s">
        <v>130</v>
      </c>
      <c r="U53" s="110" t="s">
        <v>270</v>
      </c>
      <c r="W53" s="162">
        <v>42244</v>
      </c>
      <c r="X53" s="12">
        <v>8.36</v>
      </c>
      <c r="Y53" s="12">
        <v>8.36</v>
      </c>
      <c r="Z53" s="12">
        <v>8.23</v>
      </c>
      <c r="AA53" s="12">
        <v>8.2899999999999991</v>
      </c>
      <c r="AB53" s="117">
        <v>17300</v>
      </c>
      <c r="AC53" s="12">
        <v>8.2899999999999991</v>
      </c>
      <c r="AD53" s="2">
        <f t="shared" si="1"/>
        <v>0.12999999999999901</v>
      </c>
      <c r="AE53" s="167">
        <f t="shared" si="2"/>
        <v>-4.8019207683074328E-3</v>
      </c>
    </row>
    <row r="54" spans="15:31" x14ac:dyDescent="0.25">
      <c r="O54" s="105">
        <v>0.94</v>
      </c>
      <c r="P54" s="105">
        <f t="shared" si="3"/>
        <v>7.877294</v>
      </c>
      <c r="W54" s="162">
        <v>42243</v>
      </c>
      <c r="X54" s="12">
        <v>8.44</v>
      </c>
      <c r="Y54" s="12">
        <v>8.49</v>
      </c>
      <c r="Z54" s="12">
        <v>8.33</v>
      </c>
      <c r="AA54" s="12">
        <v>8.33</v>
      </c>
      <c r="AB54" s="117">
        <v>10900</v>
      </c>
      <c r="AC54" s="12">
        <v>8.33</v>
      </c>
      <c r="AD54" s="2">
        <f t="shared" si="1"/>
        <v>0.16000000000000014</v>
      </c>
      <c r="AE54" s="167">
        <f t="shared" si="2"/>
        <v>1.8337408312958381E-2</v>
      </c>
    </row>
    <row r="55" spans="15:31" x14ac:dyDescent="0.25">
      <c r="O55" s="105">
        <v>0.93</v>
      </c>
      <c r="P55" s="105">
        <f t="shared" si="3"/>
        <v>7.7934930000000007</v>
      </c>
      <c r="W55" s="162">
        <v>42242</v>
      </c>
      <c r="X55" s="12">
        <v>8.06</v>
      </c>
      <c r="Y55" s="12">
        <v>8.19</v>
      </c>
      <c r="Z55" s="12">
        <v>7.95</v>
      </c>
      <c r="AA55" s="12">
        <v>8.18</v>
      </c>
      <c r="AB55" s="117">
        <v>14300</v>
      </c>
      <c r="AC55" s="12">
        <v>8.18</v>
      </c>
      <c r="AD55" s="2">
        <f t="shared" si="1"/>
        <v>0.23999999999999932</v>
      </c>
      <c r="AE55" s="167">
        <f t="shared" si="2"/>
        <v>7.3490813648293907E-2</v>
      </c>
    </row>
    <row r="56" spans="15:31" x14ac:dyDescent="0.25">
      <c r="O56" s="105">
        <v>0.92</v>
      </c>
      <c r="P56" s="105">
        <f t="shared" si="3"/>
        <v>7.7096920000000004</v>
      </c>
      <c r="W56" s="162">
        <v>42241</v>
      </c>
      <c r="X56" s="12">
        <v>8.01</v>
      </c>
      <c r="Y56" s="12">
        <v>8.01</v>
      </c>
      <c r="Z56" s="12">
        <v>7.62</v>
      </c>
      <c r="AA56" s="12">
        <v>7.62</v>
      </c>
      <c r="AB56" s="117">
        <v>38900</v>
      </c>
      <c r="AC56" s="12">
        <v>7.62</v>
      </c>
      <c r="AD56" s="2">
        <f t="shared" si="1"/>
        <v>0.38999999999999968</v>
      </c>
      <c r="AE56" s="167">
        <f t="shared" si="2"/>
        <v>0</v>
      </c>
    </row>
    <row r="57" spans="15:31" x14ac:dyDescent="0.25">
      <c r="O57" s="105">
        <v>0.91</v>
      </c>
      <c r="P57" s="105">
        <f t="shared" si="3"/>
        <v>7.6258910000000011</v>
      </c>
      <c r="W57" s="162">
        <v>42240</v>
      </c>
      <c r="X57" s="12">
        <v>8.08</v>
      </c>
      <c r="Y57" s="12">
        <v>8.11</v>
      </c>
      <c r="Z57" s="12">
        <v>7.62</v>
      </c>
      <c r="AA57" s="12">
        <v>7.62</v>
      </c>
      <c r="AB57" s="117">
        <v>36100</v>
      </c>
      <c r="AC57" s="12">
        <v>7.62</v>
      </c>
      <c r="AD57" s="2">
        <f t="shared" si="1"/>
        <v>0.48999999999999932</v>
      </c>
      <c r="AE57" s="167">
        <f t="shared" si="2"/>
        <v>-3.6662452591656125E-2</v>
      </c>
    </row>
    <row r="58" spans="15:31" x14ac:dyDescent="0.25">
      <c r="O58" s="105">
        <v>0.9</v>
      </c>
      <c r="P58" s="105">
        <f t="shared" si="3"/>
        <v>7.5420900000000008</v>
      </c>
      <c r="W58" s="162">
        <v>42237</v>
      </c>
      <c r="X58" s="12">
        <v>8.08</v>
      </c>
      <c r="Y58" s="12">
        <v>8.11</v>
      </c>
      <c r="Z58" s="12">
        <v>7.91</v>
      </c>
      <c r="AA58" s="12">
        <v>7.91</v>
      </c>
      <c r="AB58" s="117">
        <v>60500</v>
      </c>
      <c r="AC58" s="12">
        <v>7.91</v>
      </c>
      <c r="AD58" s="2">
        <f t="shared" si="1"/>
        <v>0.19999999999999929</v>
      </c>
      <c r="AE58" s="167">
        <f t="shared" si="2"/>
        <v>-5.031446540880502E-3</v>
      </c>
    </row>
    <row r="59" spans="15:31" x14ac:dyDescent="0.25">
      <c r="O59" s="47"/>
      <c r="W59" s="162">
        <v>42236</v>
      </c>
      <c r="X59" s="12">
        <v>8.07</v>
      </c>
      <c r="Y59" s="12">
        <v>8.08</v>
      </c>
      <c r="Z59" s="12">
        <v>7.94</v>
      </c>
      <c r="AA59" s="12">
        <v>7.95</v>
      </c>
      <c r="AB59" s="117">
        <v>9000</v>
      </c>
      <c r="AC59" s="12">
        <v>7.95</v>
      </c>
      <c r="AD59" s="2">
        <f t="shared" si="1"/>
        <v>0.13999999999999968</v>
      </c>
      <c r="AE59" s="167">
        <f t="shared" si="2"/>
        <v>-2.5735294117647078E-2</v>
      </c>
    </row>
    <row r="60" spans="15:31" x14ac:dyDescent="0.25">
      <c r="W60" s="162">
        <v>42235</v>
      </c>
      <c r="X60" s="12">
        <v>8.25</v>
      </c>
      <c r="Y60" s="12">
        <v>8.27</v>
      </c>
      <c r="Z60" s="12">
        <v>8.16</v>
      </c>
      <c r="AA60" s="12">
        <v>8.16</v>
      </c>
      <c r="AB60" s="117">
        <v>25500</v>
      </c>
      <c r="AC60" s="12">
        <v>8.16</v>
      </c>
      <c r="AD60" s="2">
        <f t="shared" si="1"/>
        <v>0.10999999999999943</v>
      </c>
      <c r="AE60" s="167">
        <f t="shared" si="2"/>
        <v>-5.6647398843930663E-2</v>
      </c>
    </row>
    <row r="61" spans="15:31" x14ac:dyDescent="0.25">
      <c r="W61" s="162">
        <v>42234</v>
      </c>
      <c r="X61" s="12">
        <v>8.64</v>
      </c>
      <c r="Y61" s="12">
        <v>8.7100000000000009</v>
      </c>
      <c r="Z61" s="12">
        <v>8.59</v>
      </c>
      <c r="AA61" s="12">
        <v>8.65</v>
      </c>
      <c r="AB61" s="117">
        <v>17700</v>
      </c>
      <c r="AC61" s="12">
        <v>8.65</v>
      </c>
      <c r="AD61" s="2">
        <f t="shared" si="1"/>
        <v>0.12000000000000099</v>
      </c>
      <c r="AE61" s="167">
        <f t="shared" si="2"/>
        <v>-5.7471264367814356E-3</v>
      </c>
    </row>
    <row r="62" spans="15:31" x14ac:dyDescent="0.25">
      <c r="W62" s="162">
        <v>42233</v>
      </c>
      <c r="X62" s="12">
        <v>8.7100000000000009</v>
      </c>
      <c r="Y62" s="12">
        <v>8.73</v>
      </c>
      <c r="Z62" s="12">
        <v>8.68</v>
      </c>
      <c r="AA62" s="12">
        <v>8.6999999999999993</v>
      </c>
      <c r="AB62" s="117">
        <v>4100</v>
      </c>
      <c r="AC62" s="12">
        <v>8.6999999999999993</v>
      </c>
      <c r="AD62" s="2">
        <f t="shared" si="1"/>
        <v>5.0000000000000711E-2</v>
      </c>
      <c r="AE62" s="167">
        <f t="shared" si="2"/>
        <v>1.1507479861909697E-3</v>
      </c>
    </row>
    <row r="63" spans="15:31" x14ac:dyDescent="0.25">
      <c r="W63" s="162">
        <v>42230</v>
      </c>
      <c r="X63" s="12">
        <v>8.6300000000000008</v>
      </c>
      <c r="Y63" s="12">
        <v>8.6999999999999993</v>
      </c>
      <c r="Z63" s="12">
        <v>8.6199999999999992</v>
      </c>
      <c r="AA63" s="12">
        <v>8.69</v>
      </c>
      <c r="AB63" s="117">
        <v>5500</v>
      </c>
      <c r="AC63" s="12">
        <v>8.69</v>
      </c>
      <c r="AD63" s="2">
        <f t="shared" si="1"/>
        <v>8.0000000000000071E-2</v>
      </c>
      <c r="AE63" s="167">
        <f t="shared" si="2"/>
        <v>9.2915214866433615E-3</v>
      </c>
    </row>
    <row r="64" spans="15:31" x14ac:dyDescent="0.25">
      <c r="W64" s="162">
        <v>42229</v>
      </c>
      <c r="X64" s="12">
        <v>8.56</v>
      </c>
      <c r="Y64" s="12">
        <v>8.64</v>
      </c>
      <c r="Z64" s="12">
        <v>8.56</v>
      </c>
      <c r="AA64" s="12">
        <v>8.61</v>
      </c>
      <c r="AB64" s="117">
        <v>6200</v>
      </c>
      <c r="AC64" s="12">
        <v>8.61</v>
      </c>
      <c r="AD64" s="2">
        <f t="shared" si="1"/>
        <v>8.0000000000000071E-2</v>
      </c>
      <c r="AE64" s="167">
        <f t="shared" si="2"/>
        <v>5.8411214953268953E-3</v>
      </c>
    </row>
    <row r="65" spans="23:31" x14ac:dyDescent="0.25">
      <c r="W65" s="162">
        <v>42228</v>
      </c>
      <c r="X65" s="12">
        <v>8.49</v>
      </c>
      <c r="Y65" s="12">
        <v>8.58</v>
      </c>
      <c r="Z65" s="12">
        <v>8.41</v>
      </c>
      <c r="AA65" s="12">
        <v>8.56</v>
      </c>
      <c r="AB65" s="117">
        <v>11900</v>
      </c>
      <c r="AC65" s="12">
        <v>8.56</v>
      </c>
      <c r="AD65" s="2">
        <f t="shared" si="1"/>
        <v>0.16999999999999993</v>
      </c>
      <c r="AE65" s="167">
        <f t="shared" si="2"/>
        <v>-2.3945267958950911E-2</v>
      </c>
    </row>
    <row r="66" spans="23:31" x14ac:dyDescent="0.25">
      <c r="W66" s="162">
        <v>42227</v>
      </c>
      <c r="X66" s="12">
        <v>8.6999999999999993</v>
      </c>
      <c r="Y66" s="12">
        <v>8.77</v>
      </c>
      <c r="Z66" s="12">
        <v>8.69</v>
      </c>
      <c r="AA66" s="12">
        <v>8.77</v>
      </c>
      <c r="AB66" s="117">
        <v>18200</v>
      </c>
      <c r="AC66" s="12">
        <v>8.77</v>
      </c>
      <c r="AD66" s="2">
        <f t="shared" si="1"/>
        <v>8.0000000000000071E-2</v>
      </c>
      <c r="AE66" s="167">
        <f t="shared" si="2"/>
        <v>1.270207852193983E-2</v>
      </c>
    </row>
    <row r="67" spans="23:31" x14ac:dyDescent="0.25">
      <c r="W67" s="162">
        <v>42226</v>
      </c>
      <c r="X67" s="12">
        <v>8.69</v>
      </c>
      <c r="Y67" s="12">
        <v>8.6999999999999993</v>
      </c>
      <c r="Z67" s="12">
        <v>8.65</v>
      </c>
      <c r="AA67" s="12">
        <v>8.66</v>
      </c>
      <c r="AB67" s="117">
        <v>5300</v>
      </c>
      <c r="AC67" s="12">
        <v>8.66</v>
      </c>
      <c r="AD67" s="2">
        <f t="shared" ref="AD67:AD68" si="4">Y67-Z67</f>
        <v>4.9999999999998934E-2</v>
      </c>
      <c r="AE67" s="167" t="e">
        <f t="shared" ref="AE67:AE68" si="5">AC67/AC68-1</f>
        <v>#DIV/0!</v>
      </c>
    </row>
    <row r="68" spans="23:31" x14ac:dyDescent="0.25">
      <c r="W68" s="12" t="s">
        <v>144</v>
      </c>
      <c r="X68" s="12"/>
      <c r="Y68" s="12"/>
      <c r="Z68" s="12"/>
      <c r="AA68" s="12"/>
      <c r="AB68" s="12"/>
      <c r="AC68" s="12"/>
      <c r="AD68" s="2">
        <f t="shared" si="4"/>
        <v>0</v>
      </c>
      <c r="AE68" s="167" t="e">
        <f t="shared" si="5"/>
        <v>#DIV/0!</v>
      </c>
    </row>
  </sheetData>
  <mergeCells count="1">
    <mergeCell ref="O37:P37"/>
  </mergeCells>
  <conditionalFormatting sqref="Q7">
    <cfRule type="expression" dxfId="45" priority="8">
      <formula>Q7&gt;0</formula>
    </cfRule>
    <cfRule type="expression" dxfId="44" priority="9">
      <formula>Q7&lt;0</formula>
    </cfRule>
  </conditionalFormatting>
  <conditionalFormatting sqref="O38:O58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8:P58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{992E9B4A-2A58-4EFF-B4CD-48FEE5947C63}</x14:id>
        </ext>
      </extLst>
    </cfRule>
  </conditionalFormatting>
  <conditionalFormatting sqref="AE1:AE68">
    <cfRule type="iconSet" priority="3">
      <iconSet iconSet="3Arrows">
        <cfvo type="percent" val="0"/>
        <cfvo type="num" val="0"/>
        <cfvo type="num" val="0"/>
      </iconSet>
    </cfRule>
  </conditionalFormatting>
  <conditionalFormatting sqref="F15">
    <cfRule type="expression" dxfId="43" priority="1">
      <formula>F15&gt;0</formula>
    </cfRule>
    <cfRule type="expression" dxfId="42" priority="2">
      <formula>F15&lt;0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92E9B4A-2A58-4EFF-B4CD-48FEE5947C6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E69"/>
  <sheetViews>
    <sheetView workbookViewId="0">
      <selection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20" max="20" width="19.7109375" style="55" customWidth="1"/>
    <col min="21" max="21" width="35.140625" customWidth="1"/>
    <col min="23" max="23" width="10.42578125" customWidth="1"/>
    <col min="24" max="24" width="7.5703125" customWidth="1"/>
    <col min="25" max="27" width="7" customWidth="1"/>
    <col min="29" max="29" width="10.28515625" bestFit="1" customWidth="1"/>
    <col min="30" max="30" width="10.7109375" customWidth="1"/>
    <col min="31" max="31" width="11.28515625" customWidth="1"/>
  </cols>
  <sheetData>
    <row r="1" spans="1:3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110</v>
      </c>
      <c r="F1" s="24" t="s">
        <v>69</v>
      </c>
      <c r="G1" s="13" t="s">
        <v>3</v>
      </c>
      <c r="H1" s="13" t="s">
        <v>6</v>
      </c>
      <c r="I1" s="24" t="s">
        <v>7</v>
      </c>
      <c r="J1" s="24" t="s">
        <v>111</v>
      </c>
      <c r="K1" s="24" t="s">
        <v>61</v>
      </c>
      <c r="L1" s="13" t="s">
        <v>37</v>
      </c>
      <c r="M1" s="13" t="s">
        <v>38</v>
      </c>
      <c r="T1" s="56" t="s">
        <v>107</v>
      </c>
      <c r="W1" s="115" t="s">
        <v>136</v>
      </c>
      <c r="X1" s="115" t="s">
        <v>137</v>
      </c>
      <c r="Y1" s="115" t="s">
        <v>138</v>
      </c>
      <c r="Z1" s="115" t="s">
        <v>139</v>
      </c>
      <c r="AA1" s="115" t="s">
        <v>140</v>
      </c>
      <c r="AB1" s="115" t="s">
        <v>141</v>
      </c>
      <c r="AC1" s="115" t="s">
        <v>142</v>
      </c>
      <c r="AD1" s="13" t="s">
        <v>165</v>
      </c>
      <c r="AE1" s="13" t="s">
        <v>167</v>
      </c>
    </row>
    <row r="2" spans="1:31" x14ac:dyDescent="0.25">
      <c r="A2" s="6" t="s">
        <v>33</v>
      </c>
      <c r="B2" s="1">
        <v>42166</v>
      </c>
      <c r="C2" s="7">
        <v>10</v>
      </c>
      <c r="D2" s="57">
        <v>139.16</v>
      </c>
      <c r="E2" s="57">
        <v>0</v>
      </c>
      <c r="F2" s="57">
        <f t="shared" ref="F2:F12" si="0">D2*C2</f>
        <v>1391.6</v>
      </c>
      <c r="G2" s="96">
        <v>42213</v>
      </c>
      <c r="H2" s="7">
        <v>10</v>
      </c>
      <c r="I2" s="57">
        <f>129.5</f>
        <v>129.5</v>
      </c>
      <c r="J2" s="57">
        <v>0.02</v>
      </c>
      <c r="K2" s="57">
        <f>H2*I2-J2</f>
        <v>1294.98</v>
      </c>
      <c r="L2" s="1">
        <v>42185</v>
      </c>
      <c r="M2" s="2">
        <v>4</v>
      </c>
      <c r="O2" s="13" t="s">
        <v>57</v>
      </c>
      <c r="Q2">
        <f>C14-H14</f>
        <v>0</v>
      </c>
      <c r="T2" s="83">
        <v>42219</v>
      </c>
      <c r="U2" t="s">
        <v>89</v>
      </c>
      <c r="W2" s="162">
        <v>42318</v>
      </c>
      <c r="X2" s="12">
        <v>123.11</v>
      </c>
      <c r="Y2" s="12">
        <v>124.08</v>
      </c>
      <c r="Z2" s="12">
        <v>119.77</v>
      </c>
      <c r="AA2" s="12">
        <v>119.86</v>
      </c>
      <c r="AB2" s="117">
        <v>4450300</v>
      </c>
      <c r="AC2" s="12">
        <v>119.86</v>
      </c>
      <c r="AD2" s="2">
        <f>Y2-Z2</f>
        <v>4.3100000000000023</v>
      </c>
      <c r="AE2" s="167">
        <f>AC2/AC3-1</f>
        <v>-5.2490118577075084E-2</v>
      </c>
    </row>
    <row r="3" spans="1:31" x14ac:dyDescent="0.25">
      <c r="A3" s="26" t="s">
        <v>74</v>
      </c>
      <c r="B3" s="323">
        <v>42212</v>
      </c>
      <c r="C3" s="7">
        <v>10</v>
      </c>
      <c r="D3" s="57">
        <v>124.25</v>
      </c>
      <c r="E3" s="57">
        <v>0</v>
      </c>
      <c r="F3" s="57">
        <f t="shared" si="0"/>
        <v>1242.5</v>
      </c>
      <c r="G3" s="1">
        <v>42258</v>
      </c>
      <c r="H3" s="7">
        <v>45</v>
      </c>
      <c r="I3" s="57">
        <v>126.8</v>
      </c>
      <c r="J3" s="57">
        <v>0.1</v>
      </c>
      <c r="K3" s="57">
        <f>H3*I3-J3</f>
        <v>5705.9</v>
      </c>
      <c r="L3" s="1">
        <v>42277</v>
      </c>
      <c r="M3" s="2">
        <v>2.1</v>
      </c>
      <c r="O3" s="13" t="s">
        <v>58</v>
      </c>
      <c r="Q3" s="2">
        <f>IF(Q2=0, Q4, (F14-K14-M14)/Q2)</f>
        <v>119.86</v>
      </c>
      <c r="T3" s="83">
        <v>42242</v>
      </c>
      <c r="U3" t="s">
        <v>108</v>
      </c>
      <c r="W3" s="162">
        <v>42317</v>
      </c>
      <c r="X3" s="12">
        <v>128.37</v>
      </c>
      <c r="Y3" s="12">
        <v>128.94</v>
      </c>
      <c r="Z3" s="12">
        <v>125.71</v>
      </c>
      <c r="AA3" s="12">
        <v>126.5</v>
      </c>
      <c r="AB3" s="117">
        <v>2823000</v>
      </c>
      <c r="AC3" s="12">
        <v>126.5</v>
      </c>
      <c r="AD3" s="2">
        <f t="shared" ref="AD3:AD66" si="1">Y3-Z3</f>
        <v>3.230000000000004</v>
      </c>
      <c r="AE3" s="167">
        <f t="shared" ref="AE3:AE66" si="2">AC3/AC4-1</f>
        <v>-2.4446672322048224E-2</v>
      </c>
    </row>
    <row r="4" spans="1:31" x14ac:dyDescent="0.25">
      <c r="B4" s="323"/>
      <c r="C4" s="7">
        <v>10</v>
      </c>
      <c r="D4" s="57">
        <v>124.25</v>
      </c>
      <c r="E4" s="57">
        <v>0</v>
      </c>
      <c r="F4" s="57">
        <f t="shared" si="0"/>
        <v>1242.5</v>
      </c>
      <c r="G4" s="1">
        <v>42265</v>
      </c>
      <c r="H4" s="104">
        <v>10</v>
      </c>
      <c r="I4" s="57">
        <v>134.5</v>
      </c>
      <c r="J4" s="57">
        <v>0.02</v>
      </c>
      <c r="K4" s="57">
        <f>H4*I4-J4</f>
        <v>1344.98</v>
      </c>
      <c r="M4" s="2"/>
      <c r="O4" s="13" t="s">
        <v>66</v>
      </c>
      <c r="Q4" s="70">
        <v>119.86</v>
      </c>
      <c r="T4" s="83">
        <v>42246</v>
      </c>
      <c r="U4" t="s">
        <v>106</v>
      </c>
      <c r="W4" s="162">
        <v>42314</v>
      </c>
      <c r="X4" s="12">
        <v>123.25</v>
      </c>
      <c r="Y4" s="12">
        <v>129.79</v>
      </c>
      <c r="Z4" s="12">
        <v>123.23</v>
      </c>
      <c r="AA4" s="12">
        <v>129.66999999999999</v>
      </c>
      <c r="AB4" s="117">
        <v>4516100</v>
      </c>
      <c r="AC4" s="12">
        <v>129.66999999999999</v>
      </c>
      <c r="AD4" s="2">
        <f t="shared" si="1"/>
        <v>6.5599999999999881</v>
      </c>
      <c r="AE4" s="167">
        <f t="shared" si="2"/>
        <v>7.112175780604657E-2</v>
      </c>
    </row>
    <row r="5" spans="1:31" x14ac:dyDescent="0.25">
      <c r="B5" s="1">
        <v>42220</v>
      </c>
      <c r="C5" s="7">
        <v>5</v>
      </c>
      <c r="D5" s="57">
        <v>123.2</v>
      </c>
      <c r="E5" s="57">
        <v>0</v>
      </c>
      <c r="F5" s="57">
        <f t="shared" si="0"/>
        <v>616</v>
      </c>
      <c r="G5" s="1">
        <v>42290</v>
      </c>
      <c r="H5" s="104">
        <v>5</v>
      </c>
      <c r="I5" s="57">
        <v>119.15</v>
      </c>
      <c r="J5" s="57">
        <v>0.01</v>
      </c>
      <c r="K5" s="57">
        <f>H5*I5-J5</f>
        <v>595.74</v>
      </c>
      <c r="M5" s="2"/>
      <c r="O5" s="13" t="s">
        <v>67</v>
      </c>
      <c r="Q5" s="3">
        <f>Q4*Q2</f>
        <v>0</v>
      </c>
      <c r="T5" s="83"/>
      <c r="W5" s="162">
        <v>42313</v>
      </c>
      <c r="X5" s="12">
        <v>124.91</v>
      </c>
      <c r="Y5" s="12">
        <v>125</v>
      </c>
      <c r="Z5" s="12">
        <v>120.6</v>
      </c>
      <c r="AA5" s="12">
        <v>121.06</v>
      </c>
      <c r="AB5" s="117">
        <v>2815300</v>
      </c>
      <c r="AC5" s="12">
        <v>121.06</v>
      </c>
      <c r="AD5" s="2">
        <f t="shared" si="1"/>
        <v>4.4000000000000057</v>
      </c>
      <c r="AE5" s="167">
        <f t="shared" si="2"/>
        <v>-2.4574973813552448E-2</v>
      </c>
    </row>
    <row r="6" spans="1:31" x14ac:dyDescent="0.25">
      <c r="B6" s="1">
        <v>42220</v>
      </c>
      <c r="C6" s="7">
        <v>20</v>
      </c>
      <c r="D6" s="57">
        <v>122.2</v>
      </c>
      <c r="E6" s="57">
        <v>0</v>
      </c>
      <c r="F6" s="57">
        <f t="shared" si="0"/>
        <v>2444</v>
      </c>
      <c r="H6" s="104">
        <v>45</v>
      </c>
      <c r="I6" s="57">
        <v>127.75</v>
      </c>
      <c r="J6" s="57">
        <v>0.11</v>
      </c>
      <c r="K6" s="57">
        <f>H6*I6-J6</f>
        <v>5748.64</v>
      </c>
      <c r="M6" s="2"/>
      <c r="O6" s="13" t="s">
        <v>64</v>
      </c>
      <c r="Q6" s="2">
        <f>Q3*Q2</f>
        <v>0</v>
      </c>
      <c r="T6" s="83">
        <v>42250</v>
      </c>
      <c r="U6" t="s">
        <v>152</v>
      </c>
      <c r="W6" s="162">
        <v>42312</v>
      </c>
      <c r="X6" s="12">
        <v>122.5</v>
      </c>
      <c r="Y6" s="12">
        <v>124.86</v>
      </c>
      <c r="Z6" s="12">
        <v>120.06</v>
      </c>
      <c r="AA6" s="12">
        <v>124.11</v>
      </c>
      <c r="AB6" s="117">
        <v>4307000</v>
      </c>
      <c r="AC6" s="12">
        <v>124.11</v>
      </c>
      <c r="AD6" s="2">
        <f t="shared" si="1"/>
        <v>4.7999999999999972</v>
      </c>
      <c r="AE6" s="167">
        <f t="shared" si="2"/>
        <v>1.6129032258064502E-2</v>
      </c>
    </row>
    <row r="7" spans="1:31" ht="15.75" x14ac:dyDescent="0.25">
      <c r="B7" s="323">
        <v>42240</v>
      </c>
      <c r="C7" s="7">
        <v>5</v>
      </c>
      <c r="D7" s="57">
        <v>120.5</v>
      </c>
      <c r="E7" s="57">
        <v>0</v>
      </c>
      <c r="F7" s="57">
        <f t="shared" si="0"/>
        <v>602.5</v>
      </c>
      <c r="M7" s="2"/>
      <c r="O7" s="13" t="s">
        <v>65</v>
      </c>
      <c r="Q7" s="2">
        <f>IF(Q2=0, K14+M14-F14, Q5-Q6)</f>
        <v>780.73999999999796</v>
      </c>
      <c r="R7" s="260"/>
      <c r="T7" s="83"/>
      <c r="W7" s="162">
        <v>42311</v>
      </c>
      <c r="X7" s="12">
        <v>121.48</v>
      </c>
      <c r="Y7" s="12">
        <v>124.95</v>
      </c>
      <c r="Z7" s="12">
        <v>121.48</v>
      </c>
      <c r="AA7" s="12">
        <v>122.14</v>
      </c>
      <c r="AB7" s="117">
        <v>2614800</v>
      </c>
      <c r="AC7" s="12">
        <v>122.14</v>
      </c>
      <c r="AD7" s="2">
        <f t="shared" si="1"/>
        <v>3.4699999999999989</v>
      </c>
      <c r="AE7" s="167">
        <f t="shared" si="2"/>
        <v>-1.3408723747980633E-2</v>
      </c>
    </row>
    <row r="8" spans="1:31" x14ac:dyDescent="0.25">
      <c r="B8" s="326"/>
      <c r="C8" s="7">
        <v>10</v>
      </c>
      <c r="D8" s="57">
        <v>120.5</v>
      </c>
      <c r="E8" s="57">
        <v>0</v>
      </c>
      <c r="F8" s="57">
        <f t="shared" si="0"/>
        <v>1205</v>
      </c>
      <c r="T8" s="83"/>
      <c r="W8" s="162">
        <v>42310</v>
      </c>
      <c r="X8" s="12">
        <v>123.66</v>
      </c>
      <c r="Y8" s="12">
        <v>125.21</v>
      </c>
      <c r="Z8" s="12">
        <v>122.46</v>
      </c>
      <c r="AA8" s="12">
        <v>123.8</v>
      </c>
      <c r="AB8" s="117">
        <v>2593900</v>
      </c>
      <c r="AC8" s="12">
        <v>123.8</v>
      </c>
      <c r="AD8" s="2">
        <f t="shared" si="1"/>
        <v>2.75</v>
      </c>
      <c r="AE8" s="167">
        <f t="shared" si="2"/>
        <v>5.4414033947860485E-3</v>
      </c>
    </row>
    <row r="9" spans="1:31" x14ac:dyDescent="0.25">
      <c r="B9" s="1">
        <v>42286</v>
      </c>
      <c r="C9" s="7">
        <v>15</v>
      </c>
      <c r="D9" s="57">
        <v>117.5</v>
      </c>
      <c r="E9" s="57">
        <v>0</v>
      </c>
      <c r="F9" s="57">
        <f t="shared" si="0"/>
        <v>1762.5</v>
      </c>
      <c r="T9" s="87">
        <v>42341</v>
      </c>
      <c r="U9" t="s">
        <v>117</v>
      </c>
      <c r="W9" s="162">
        <v>42307</v>
      </c>
      <c r="X9" s="12">
        <v>120.85</v>
      </c>
      <c r="Y9" s="12">
        <v>124.02</v>
      </c>
      <c r="Z9" s="12">
        <v>120.17</v>
      </c>
      <c r="AA9" s="12">
        <v>123.13</v>
      </c>
      <c r="AB9" s="117">
        <v>2538200</v>
      </c>
      <c r="AC9" s="12">
        <v>123.13</v>
      </c>
      <c r="AD9" s="2">
        <f t="shared" si="1"/>
        <v>3.8499999999999943</v>
      </c>
      <c r="AE9" s="167">
        <f t="shared" si="2"/>
        <v>2.5314347572653828E-2</v>
      </c>
    </row>
    <row r="10" spans="1:31" x14ac:dyDescent="0.25">
      <c r="B10" s="1">
        <v>42286</v>
      </c>
      <c r="C10" s="7">
        <v>10</v>
      </c>
      <c r="D10" s="57">
        <v>115.6</v>
      </c>
      <c r="E10" s="57">
        <v>0</v>
      </c>
      <c r="F10" s="57">
        <f t="shared" si="0"/>
        <v>1156</v>
      </c>
      <c r="W10" s="162">
        <v>42306</v>
      </c>
      <c r="X10" s="12">
        <v>121</v>
      </c>
      <c r="Y10" s="12">
        <v>124.16</v>
      </c>
      <c r="Z10" s="12">
        <v>118.72</v>
      </c>
      <c r="AA10" s="12">
        <v>120.09</v>
      </c>
      <c r="AB10" s="117">
        <v>6084500</v>
      </c>
      <c r="AC10" s="12">
        <v>120.09</v>
      </c>
      <c r="AD10" s="2">
        <f t="shared" si="1"/>
        <v>5.4399999999999977</v>
      </c>
      <c r="AE10" s="167">
        <f t="shared" si="2"/>
        <v>-5.507907781886856E-2</v>
      </c>
    </row>
    <row r="11" spans="1:31" x14ac:dyDescent="0.25">
      <c r="B11" s="1">
        <v>42286</v>
      </c>
      <c r="C11" s="7">
        <v>10</v>
      </c>
      <c r="D11" s="57">
        <v>113.5</v>
      </c>
      <c r="E11" s="57">
        <v>0</v>
      </c>
      <c r="F11" s="57">
        <f t="shared" si="0"/>
        <v>1135</v>
      </c>
      <c r="W11" s="162">
        <v>42305</v>
      </c>
      <c r="X11" s="12">
        <v>124.79</v>
      </c>
      <c r="Y11" s="12">
        <v>127.85</v>
      </c>
      <c r="Z11" s="12">
        <v>123.7</v>
      </c>
      <c r="AA11" s="12">
        <v>127.09</v>
      </c>
      <c r="AB11" s="117">
        <v>3094500</v>
      </c>
      <c r="AC11" s="12">
        <v>127.09</v>
      </c>
      <c r="AD11" s="2">
        <f t="shared" si="1"/>
        <v>4.1499999999999915</v>
      </c>
      <c r="AE11" s="167">
        <f t="shared" si="2"/>
        <v>4.6094328751337565E-2</v>
      </c>
    </row>
    <row r="12" spans="1:31" x14ac:dyDescent="0.25">
      <c r="B12" s="1">
        <v>42286</v>
      </c>
      <c r="C12" s="7">
        <v>10</v>
      </c>
      <c r="D12" s="57">
        <v>111.8</v>
      </c>
      <c r="E12" s="57">
        <v>0</v>
      </c>
      <c r="F12" s="57">
        <f t="shared" si="0"/>
        <v>1118</v>
      </c>
      <c r="G12" s="2"/>
      <c r="W12" s="162">
        <v>42304</v>
      </c>
      <c r="X12" s="12">
        <v>123.09</v>
      </c>
      <c r="Y12" s="12">
        <v>125.15</v>
      </c>
      <c r="Z12" s="12">
        <v>120.94</v>
      </c>
      <c r="AA12" s="12">
        <v>121.49</v>
      </c>
      <c r="AB12" s="117">
        <v>3198100</v>
      </c>
      <c r="AC12" s="12">
        <v>121.49</v>
      </c>
      <c r="AD12" s="2">
        <f t="shared" si="1"/>
        <v>4.210000000000008</v>
      </c>
      <c r="AE12" s="167">
        <f t="shared" si="2"/>
        <v>-1.7150715961491869E-2</v>
      </c>
    </row>
    <row r="13" spans="1:31" x14ac:dyDescent="0.25">
      <c r="W13" s="162">
        <v>42303</v>
      </c>
      <c r="X13" s="12">
        <v>128.06</v>
      </c>
      <c r="Y13" s="12">
        <v>128.06</v>
      </c>
      <c r="Z13" s="12">
        <v>122.74</v>
      </c>
      <c r="AA13" s="12">
        <v>123.61</v>
      </c>
      <c r="AB13" s="117">
        <v>5812900</v>
      </c>
      <c r="AC13" s="12">
        <v>123.61</v>
      </c>
      <c r="AD13" s="2">
        <f t="shared" si="1"/>
        <v>5.3200000000000074</v>
      </c>
      <c r="AE13" s="167">
        <f t="shared" si="2"/>
        <v>-4.6071924679734644E-2</v>
      </c>
    </row>
    <row r="14" spans="1:31" x14ac:dyDescent="0.25">
      <c r="A14" s="84" t="s">
        <v>85</v>
      </c>
      <c r="B14" s="85"/>
      <c r="C14" s="85">
        <f>SUM(C2:C13)</f>
        <v>115</v>
      </c>
      <c r="D14" s="86"/>
      <c r="E14" s="86"/>
      <c r="F14" s="86">
        <f>SUM(F2:F13)</f>
        <v>13915.6</v>
      </c>
      <c r="G14" s="85"/>
      <c r="H14" s="85">
        <f>SUM(H2:H13)</f>
        <v>115</v>
      </c>
      <c r="I14" s="86"/>
      <c r="J14" s="86"/>
      <c r="K14" s="86">
        <f>SUM(K2:K13)</f>
        <v>14690.239999999998</v>
      </c>
      <c r="L14" s="85"/>
      <c r="M14" s="86">
        <f>SUM(M2:M13)</f>
        <v>6.1</v>
      </c>
      <c r="W14" s="162">
        <v>42300</v>
      </c>
      <c r="X14" s="12">
        <v>127.47</v>
      </c>
      <c r="Y14" s="12">
        <v>129.84</v>
      </c>
      <c r="Z14" s="12">
        <v>124.06</v>
      </c>
      <c r="AA14" s="12">
        <v>129.58000000000001</v>
      </c>
      <c r="AB14" s="117">
        <v>3540200</v>
      </c>
      <c r="AC14" s="12">
        <v>129.58000000000001</v>
      </c>
      <c r="AD14" s="2">
        <f t="shared" si="1"/>
        <v>5.7800000000000011</v>
      </c>
      <c r="AE14" s="167">
        <f t="shared" si="2"/>
        <v>3.3827987872985466E-2</v>
      </c>
    </row>
    <row r="15" spans="1:31" x14ac:dyDescent="0.25">
      <c r="W15" s="162">
        <v>42299</v>
      </c>
      <c r="X15" s="12">
        <v>121.62</v>
      </c>
      <c r="Y15" s="12">
        <v>125.62</v>
      </c>
      <c r="Z15" s="12">
        <v>121.21</v>
      </c>
      <c r="AA15" s="12">
        <v>125.34</v>
      </c>
      <c r="AB15" s="117">
        <v>3427100</v>
      </c>
      <c r="AC15" s="12">
        <v>125.34</v>
      </c>
      <c r="AD15" s="2">
        <f t="shared" si="1"/>
        <v>4.4100000000000108</v>
      </c>
      <c r="AE15" s="167">
        <f t="shared" si="2"/>
        <v>4.016597510373443E-2</v>
      </c>
    </row>
    <row r="16" spans="1:31" x14ac:dyDescent="0.25">
      <c r="B16" s="253" t="s">
        <v>136</v>
      </c>
      <c r="C16" s="253" t="s">
        <v>235</v>
      </c>
      <c r="D16" s="254" t="s">
        <v>234</v>
      </c>
      <c r="E16" s="256" t="s">
        <v>236</v>
      </c>
      <c r="F16" s="257" t="s">
        <v>65</v>
      </c>
      <c r="W16" s="162">
        <v>42298</v>
      </c>
      <c r="X16" s="12">
        <v>121.76</v>
      </c>
      <c r="Y16" s="12">
        <v>122.68</v>
      </c>
      <c r="Z16" s="12">
        <v>120.11</v>
      </c>
      <c r="AA16" s="12">
        <v>120.5</v>
      </c>
      <c r="AB16" s="117">
        <v>2819700</v>
      </c>
      <c r="AC16" s="12">
        <v>120.5</v>
      </c>
      <c r="AD16" s="2">
        <f t="shared" si="1"/>
        <v>2.5700000000000074</v>
      </c>
      <c r="AE16" s="167">
        <f t="shared" si="2"/>
        <v>5.0879973308866067E-3</v>
      </c>
    </row>
    <row r="17" spans="2:31" x14ac:dyDescent="0.25">
      <c r="B17" s="255">
        <v>42305</v>
      </c>
      <c r="C17" s="12">
        <v>45</v>
      </c>
      <c r="D17" s="53">
        <v>110.4</v>
      </c>
      <c r="E17" s="53">
        <v>127.09</v>
      </c>
      <c r="F17" s="53">
        <v>751.15</v>
      </c>
      <c r="W17" s="162">
        <v>42297</v>
      </c>
      <c r="X17" s="12">
        <v>118.47</v>
      </c>
      <c r="Y17" s="12">
        <v>120.07</v>
      </c>
      <c r="Z17" s="12">
        <v>117.6</v>
      </c>
      <c r="AA17" s="12">
        <v>119.89</v>
      </c>
      <c r="AB17" s="117">
        <v>2187500</v>
      </c>
      <c r="AC17" s="12">
        <v>119.89</v>
      </c>
      <c r="AD17" s="2">
        <f t="shared" si="1"/>
        <v>2.4699999999999989</v>
      </c>
      <c r="AE17" s="167">
        <f t="shared" si="2"/>
        <v>7.8177538668460222E-3</v>
      </c>
    </row>
    <row r="18" spans="2:31" x14ac:dyDescent="0.25">
      <c r="B18" s="255">
        <v>42314</v>
      </c>
      <c r="C18" s="12">
        <v>0</v>
      </c>
      <c r="D18" s="269" t="s">
        <v>168</v>
      </c>
      <c r="E18" s="269" t="s">
        <v>168</v>
      </c>
      <c r="F18" s="53">
        <v>780.74</v>
      </c>
      <c r="W18" s="162">
        <v>42296</v>
      </c>
      <c r="X18" s="12">
        <v>121</v>
      </c>
      <c r="Y18" s="12">
        <v>121.26</v>
      </c>
      <c r="Z18" s="12">
        <v>117.37</v>
      </c>
      <c r="AA18" s="12">
        <v>118.96</v>
      </c>
      <c r="AB18" s="117">
        <v>1859300</v>
      </c>
      <c r="AC18" s="12">
        <v>118.96</v>
      </c>
      <c r="AD18" s="2">
        <f t="shared" si="1"/>
        <v>3.8900000000000006</v>
      </c>
      <c r="AE18" s="167">
        <f t="shared" si="2"/>
        <v>-1.7427934252911559E-2</v>
      </c>
    </row>
    <row r="19" spans="2:31" x14ac:dyDescent="0.25">
      <c r="B19" s="12"/>
      <c r="C19" s="12"/>
      <c r="D19" s="53"/>
      <c r="E19" s="53"/>
      <c r="F19" s="53"/>
      <c r="W19" s="162">
        <v>42293</v>
      </c>
      <c r="X19" s="12">
        <v>121.9</v>
      </c>
      <c r="Y19" s="12">
        <v>121.98</v>
      </c>
      <c r="Z19" s="12">
        <v>119.9</v>
      </c>
      <c r="AA19" s="12">
        <v>121.07</v>
      </c>
      <c r="AB19" s="117">
        <v>1975300</v>
      </c>
      <c r="AC19" s="12">
        <v>121.07</v>
      </c>
      <c r="AD19" s="2">
        <f t="shared" si="1"/>
        <v>2.0799999999999983</v>
      </c>
      <c r="AE19" s="167">
        <f t="shared" si="2"/>
        <v>-6.5643718716665855E-3</v>
      </c>
    </row>
    <row r="20" spans="2:31" x14ac:dyDescent="0.25">
      <c r="B20" s="12"/>
      <c r="C20" s="12"/>
      <c r="D20" s="53"/>
      <c r="E20" s="53"/>
      <c r="F20" s="53"/>
      <c r="W20" s="162">
        <v>42292</v>
      </c>
      <c r="X20" s="12">
        <v>118</v>
      </c>
      <c r="Y20" s="12">
        <v>121.99</v>
      </c>
      <c r="Z20" s="12">
        <v>117.69</v>
      </c>
      <c r="AA20" s="12">
        <v>121.87</v>
      </c>
      <c r="AB20" s="117">
        <v>4931600</v>
      </c>
      <c r="AC20" s="12">
        <v>121.87</v>
      </c>
      <c r="AD20" s="2">
        <f t="shared" si="1"/>
        <v>4.2999999999999972</v>
      </c>
      <c r="AE20" s="167">
        <f t="shared" si="2"/>
        <v>3.7544696066746264E-2</v>
      </c>
    </row>
    <row r="21" spans="2:31" x14ac:dyDescent="0.25">
      <c r="B21" s="12"/>
      <c r="C21" s="12"/>
      <c r="D21" s="53"/>
      <c r="E21" s="53"/>
      <c r="F21" s="53"/>
      <c r="W21" s="162">
        <v>42291</v>
      </c>
      <c r="X21" s="12">
        <v>113</v>
      </c>
      <c r="Y21" s="12">
        <v>117.76</v>
      </c>
      <c r="Z21" s="12">
        <v>112.38</v>
      </c>
      <c r="AA21" s="12">
        <v>117.46</v>
      </c>
      <c r="AB21" s="117">
        <v>3353000</v>
      </c>
      <c r="AC21" s="12">
        <v>117.46</v>
      </c>
      <c r="AD21" s="2">
        <f t="shared" si="1"/>
        <v>5.3800000000000097</v>
      </c>
      <c r="AE21" s="167">
        <f t="shared" si="2"/>
        <v>3.5619820137541724E-2</v>
      </c>
    </row>
    <row r="22" spans="2:31" x14ac:dyDescent="0.25">
      <c r="B22" s="12"/>
      <c r="C22" s="12"/>
      <c r="D22" s="53"/>
      <c r="E22" s="53"/>
      <c r="F22" s="53"/>
      <c r="W22" s="162">
        <v>42290</v>
      </c>
      <c r="X22" s="12">
        <v>116.34</v>
      </c>
      <c r="Y22" s="12">
        <v>116.67</v>
      </c>
      <c r="Z22" s="12">
        <v>113.21</v>
      </c>
      <c r="AA22" s="12">
        <v>113.42</v>
      </c>
      <c r="AB22" s="117">
        <v>3247500</v>
      </c>
      <c r="AC22" s="12">
        <v>113.42</v>
      </c>
      <c r="AD22" s="2">
        <f t="shared" si="1"/>
        <v>3.460000000000008</v>
      </c>
      <c r="AE22" s="167">
        <f t="shared" si="2"/>
        <v>-3.6199864038069407E-2</v>
      </c>
    </row>
    <row r="23" spans="2:31" x14ac:dyDescent="0.25">
      <c r="B23" s="12"/>
      <c r="C23" s="12"/>
      <c r="D23" s="53"/>
      <c r="E23" s="53"/>
      <c r="F23" s="53"/>
      <c r="W23" s="162">
        <v>42289</v>
      </c>
      <c r="X23" s="12">
        <v>117.59</v>
      </c>
      <c r="Y23" s="12">
        <v>117.98</v>
      </c>
      <c r="Z23" s="12">
        <v>115.76</v>
      </c>
      <c r="AA23" s="12">
        <v>117.68</v>
      </c>
      <c r="AB23" s="117">
        <v>2418400</v>
      </c>
      <c r="AC23" s="12">
        <v>117.68</v>
      </c>
      <c r="AD23" s="2">
        <f t="shared" si="1"/>
        <v>2.2199999999999989</v>
      </c>
      <c r="AE23" s="167">
        <f t="shared" si="2"/>
        <v>6.5862629373023562E-3</v>
      </c>
    </row>
    <row r="24" spans="2:31" x14ac:dyDescent="0.25">
      <c r="B24" s="12"/>
      <c r="C24" s="12"/>
      <c r="D24" s="53"/>
      <c r="E24" s="53"/>
      <c r="F24" s="53"/>
      <c r="W24" s="162">
        <v>42286</v>
      </c>
      <c r="X24" s="12">
        <v>116.56</v>
      </c>
      <c r="Y24" s="12">
        <v>118.08</v>
      </c>
      <c r="Z24" s="12">
        <v>115.54</v>
      </c>
      <c r="AA24" s="12">
        <v>116.91</v>
      </c>
      <c r="AB24" s="117">
        <v>3447900</v>
      </c>
      <c r="AC24" s="12">
        <v>116.91</v>
      </c>
      <c r="AD24" s="2">
        <f t="shared" si="1"/>
        <v>2.539999999999992</v>
      </c>
      <c r="AE24" s="167">
        <f t="shared" si="2"/>
        <v>1.8853372182705552E-3</v>
      </c>
    </row>
    <row r="25" spans="2:31" x14ac:dyDescent="0.25">
      <c r="B25" s="12"/>
      <c r="C25" s="12"/>
      <c r="D25" s="53"/>
      <c r="E25" s="53"/>
      <c r="F25" s="53"/>
      <c r="W25" s="162">
        <v>42285</v>
      </c>
      <c r="X25" s="12">
        <v>117.52</v>
      </c>
      <c r="Y25" s="12">
        <v>117.96</v>
      </c>
      <c r="Z25" s="12">
        <v>113.79</v>
      </c>
      <c r="AA25" s="12">
        <v>116.69</v>
      </c>
      <c r="AB25" s="117">
        <v>4134100</v>
      </c>
      <c r="AC25" s="12">
        <v>116.69</v>
      </c>
      <c r="AD25" s="2">
        <f t="shared" si="1"/>
        <v>4.1699999999999875</v>
      </c>
      <c r="AE25" s="167">
        <f t="shared" si="2"/>
        <v>-1.6436277815239375E-2</v>
      </c>
    </row>
    <row r="26" spans="2:31" x14ac:dyDescent="0.25">
      <c r="B26" s="12"/>
      <c r="C26" s="12"/>
      <c r="D26" s="53"/>
      <c r="E26" s="53"/>
      <c r="F26" s="53"/>
      <c r="W26" s="162">
        <v>42284</v>
      </c>
      <c r="X26" s="12">
        <v>118.65</v>
      </c>
      <c r="Y26" s="12">
        <v>119.54</v>
      </c>
      <c r="Z26" s="12">
        <v>115.82</v>
      </c>
      <c r="AA26" s="12">
        <v>118.64</v>
      </c>
      <c r="AB26" s="117">
        <v>3728400</v>
      </c>
      <c r="AC26" s="12">
        <v>118.64</v>
      </c>
      <c r="AD26" s="2">
        <f t="shared" si="1"/>
        <v>3.7200000000000131</v>
      </c>
      <c r="AE26" s="167">
        <f t="shared" si="2"/>
        <v>1.3064640081974277E-2</v>
      </c>
    </row>
    <row r="27" spans="2:31" x14ac:dyDescent="0.25">
      <c r="W27" s="162">
        <v>42283</v>
      </c>
      <c r="X27" s="12">
        <v>120.76</v>
      </c>
      <c r="Y27" s="12">
        <v>121.01</v>
      </c>
      <c r="Z27" s="12">
        <v>111.53</v>
      </c>
      <c r="AA27" s="12">
        <v>117.11</v>
      </c>
      <c r="AB27" s="117">
        <v>11599900</v>
      </c>
      <c r="AC27" s="12">
        <v>117.11</v>
      </c>
      <c r="AD27" s="2">
        <f t="shared" si="1"/>
        <v>9.480000000000004</v>
      </c>
      <c r="AE27" s="167">
        <f t="shared" si="2"/>
        <v>-3.3905296155749887E-2</v>
      </c>
    </row>
    <row r="28" spans="2:31" x14ac:dyDescent="0.25">
      <c r="W28" s="162">
        <v>42282</v>
      </c>
      <c r="X28" s="12">
        <v>123.96</v>
      </c>
      <c r="Y28" s="12">
        <v>124.87</v>
      </c>
      <c r="Z28" s="12">
        <v>120.96</v>
      </c>
      <c r="AA28" s="12">
        <v>121.22</v>
      </c>
      <c r="AB28" s="117">
        <v>3908500</v>
      </c>
      <c r="AC28" s="12">
        <v>121.22</v>
      </c>
      <c r="AD28" s="2">
        <f t="shared" si="1"/>
        <v>3.9100000000000108</v>
      </c>
      <c r="AE28" s="167">
        <f t="shared" si="2"/>
        <v>-1.7108570501905507E-2</v>
      </c>
    </row>
    <row r="29" spans="2:31" x14ac:dyDescent="0.25">
      <c r="W29" s="162">
        <v>42279</v>
      </c>
      <c r="X29" s="12">
        <v>119.99</v>
      </c>
      <c r="Y29" s="12">
        <v>123.36</v>
      </c>
      <c r="Z29" s="12">
        <v>118.21</v>
      </c>
      <c r="AA29" s="12">
        <v>123.33</v>
      </c>
      <c r="AB29" s="117">
        <v>3520700</v>
      </c>
      <c r="AC29" s="12">
        <v>123.33</v>
      </c>
      <c r="AD29" s="2">
        <f t="shared" si="1"/>
        <v>5.1500000000000057</v>
      </c>
      <c r="AE29" s="167">
        <f t="shared" si="2"/>
        <v>9.7429179629933138E-3</v>
      </c>
    </row>
    <row r="30" spans="2:31" x14ac:dyDescent="0.25">
      <c r="W30" s="162">
        <v>42278</v>
      </c>
      <c r="X30" s="12">
        <v>123.11</v>
      </c>
      <c r="Y30" s="12">
        <v>124.9</v>
      </c>
      <c r="Z30" s="12">
        <v>119.5</v>
      </c>
      <c r="AA30" s="12">
        <v>122.14</v>
      </c>
      <c r="AB30" s="117">
        <v>4567400</v>
      </c>
      <c r="AC30" s="12">
        <v>122.14</v>
      </c>
      <c r="AD30" s="2">
        <f t="shared" si="1"/>
        <v>5.4000000000000057</v>
      </c>
      <c r="AE30" s="167">
        <f t="shared" si="2"/>
        <v>-2.2958163346932237E-2</v>
      </c>
    </row>
    <row r="31" spans="2:31" x14ac:dyDescent="0.25">
      <c r="W31" s="162">
        <v>42277</v>
      </c>
      <c r="X31" s="12">
        <v>121.79</v>
      </c>
      <c r="Y31" s="12">
        <v>125.23</v>
      </c>
      <c r="Z31" s="12">
        <v>121</v>
      </c>
      <c r="AA31" s="12">
        <v>125.01</v>
      </c>
      <c r="AB31" s="117">
        <v>4395500</v>
      </c>
      <c r="AC31" s="12">
        <v>125.01</v>
      </c>
      <c r="AD31" s="2">
        <f t="shared" si="1"/>
        <v>4.230000000000004</v>
      </c>
      <c r="AE31" s="167">
        <f t="shared" si="2"/>
        <v>4.4622712459263081E-2</v>
      </c>
    </row>
    <row r="32" spans="2:31" x14ac:dyDescent="0.25">
      <c r="W32" s="162">
        <v>42276</v>
      </c>
      <c r="X32" s="12">
        <v>121.91</v>
      </c>
      <c r="Y32" s="12">
        <v>122.48</v>
      </c>
      <c r="Z32" s="12">
        <v>118.06</v>
      </c>
      <c r="AA32" s="12">
        <v>119.67</v>
      </c>
      <c r="AB32" s="117">
        <v>4799100</v>
      </c>
      <c r="AC32" s="12">
        <v>119.67</v>
      </c>
      <c r="AD32" s="2">
        <f t="shared" si="1"/>
        <v>4.4200000000000017</v>
      </c>
      <c r="AE32" s="167">
        <f t="shared" si="2"/>
        <v>-9.7641704592469347E-3</v>
      </c>
    </row>
    <row r="33" spans="15:31" x14ac:dyDescent="0.25">
      <c r="W33" s="162">
        <v>42275</v>
      </c>
      <c r="X33" s="12">
        <v>125.96</v>
      </c>
      <c r="Y33" s="12">
        <v>128.16999999999999</v>
      </c>
      <c r="Z33" s="12">
        <v>120.81</v>
      </c>
      <c r="AA33" s="12">
        <v>120.85</v>
      </c>
      <c r="AB33" s="117">
        <v>3988700</v>
      </c>
      <c r="AC33" s="12">
        <v>120.85</v>
      </c>
      <c r="AD33" s="2">
        <f t="shared" si="1"/>
        <v>7.3599999999999852</v>
      </c>
      <c r="AE33" s="167">
        <f t="shared" si="2"/>
        <v>-4.647309452422288E-2</v>
      </c>
    </row>
    <row r="34" spans="15:31" x14ac:dyDescent="0.25">
      <c r="W34" s="162">
        <v>42272</v>
      </c>
      <c r="X34" s="12">
        <v>125.96</v>
      </c>
      <c r="Y34" s="12">
        <v>128.93</v>
      </c>
      <c r="Z34" s="12">
        <v>125.2</v>
      </c>
      <c r="AA34" s="12">
        <v>126.74</v>
      </c>
      <c r="AB34" s="117">
        <v>3508700</v>
      </c>
      <c r="AC34" s="12">
        <v>126.74</v>
      </c>
      <c r="AD34" s="2">
        <f t="shared" si="1"/>
        <v>3.730000000000004</v>
      </c>
      <c r="AE34" s="167">
        <f t="shared" si="2"/>
        <v>2.1273166800966914E-2</v>
      </c>
    </row>
    <row r="35" spans="15:31" x14ac:dyDescent="0.25">
      <c r="W35" s="162">
        <v>42271</v>
      </c>
      <c r="X35" s="12">
        <v>124.1</v>
      </c>
      <c r="Y35" s="12">
        <v>125.35</v>
      </c>
      <c r="Z35" s="12">
        <v>119.45</v>
      </c>
      <c r="AA35" s="12">
        <v>124.1</v>
      </c>
      <c r="AB35" s="117">
        <v>4499500</v>
      </c>
      <c r="AC35" s="12">
        <v>124.1</v>
      </c>
      <c r="AD35" s="2">
        <f t="shared" si="1"/>
        <v>5.8999999999999915</v>
      </c>
      <c r="AE35" s="167">
        <f t="shared" si="2"/>
        <v>-1.1470447666082628E-2</v>
      </c>
    </row>
    <row r="36" spans="15:31" x14ac:dyDescent="0.25">
      <c r="W36" s="162">
        <v>42270</v>
      </c>
      <c r="X36" s="12">
        <v>124.82</v>
      </c>
      <c r="Y36" s="12">
        <v>127.8</v>
      </c>
      <c r="Z36" s="12">
        <v>123.81</v>
      </c>
      <c r="AA36" s="12">
        <v>125.54</v>
      </c>
      <c r="AB36" s="117">
        <v>2187900</v>
      </c>
      <c r="AC36" s="12">
        <v>125.54</v>
      </c>
      <c r="AD36" s="2">
        <f t="shared" si="1"/>
        <v>3.9899999999999949</v>
      </c>
      <c r="AE36" s="167">
        <f t="shared" si="2"/>
        <v>6.736166800320742E-3</v>
      </c>
    </row>
    <row r="37" spans="15:31" x14ac:dyDescent="0.25">
      <c r="W37" s="162">
        <v>42269</v>
      </c>
      <c r="X37" s="12">
        <v>124.99</v>
      </c>
      <c r="Y37" s="12">
        <v>125.84</v>
      </c>
      <c r="Z37" s="12">
        <v>123.7</v>
      </c>
      <c r="AA37" s="12">
        <v>124.7</v>
      </c>
      <c r="AB37" s="117">
        <v>2248300</v>
      </c>
      <c r="AC37" s="12">
        <v>124.7</v>
      </c>
      <c r="AD37" s="2">
        <f t="shared" si="1"/>
        <v>2.1400000000000006</v>
      </c>
      <c r="AE37" s="167">
        <f t="shared" si="2"/>
        <v>-2.0116297344020095E-2</v>
      </c>
    </row>
    <row r="38" spans="15:31" x14ac:dyDescent="0.25">
      <c r="W38" s="162">
        <v>42268</v>
      </c>
      <c r="X38" s="12">
        <v>128.37</v>
      </c>
      <c r="Y38" s="12">
        <v>129.38</v>
      </c>
      <c r="Z38" s="12">
        <v>126.22</v>
      </c>
      <c r="AA38" s="12">
        <v>127.26</v>
      </c>
      <c r="AB38" s="117">
        <v>1651500</v>
      </c>
      <c r="AC38" s="12">
        <v>127.26</v>
      </c>
      <c r="AD38" s="2">
        <f t="shared" si="1"/>
        <v>3.1599999999999966</v>
      </c>
      <c r="AE38" s="167">
        <f t="shared" si="2"/>
        <v>-2.5864095932283115E-3</v>
      </c>
    </row>
    <row r="39" spans="15:31" x14ac:dyDescent="0.25">
      <c r="W39" s="162">
        <v>42265</v>
      </c>
      <c r="X39" s="12">
        <v>128.54</v>
      </c>
      <c r="Y39" s="12">
        <v>129.49</v>
      </c>
      <c r="Z39" s="12">
        <v>126.6</v>
      </c>
      <c r="AA39" s="12">
        <v>127.59</v>
      </c>
      <c r="AB39" s="117">
        <v>4402100</v>
      </c>
      <c r="AC39" s="12">
        <v>127.59</v>
      </c>
      <c r="AD39" s="2">
        <f t="shared" si="1"/>
        <v>2.8900000000000148</v>
      </c>
      <c r="AE39" s="167">
        <f t="shared" si="2"/>
        <v>-2.3122272414057177E-2</v>
      </c>
    </row>
    <row r="40" spans="15:31" x14ac:dyDescent="0.25">
      <c r="W40" s="162">
        <v>42264</v>
      </c>
      <c r="X40" s="12">
        <v>131.51</v>
      </c>
      <c r="Y40" s="12">
        <v>133.06</v>
      </c>
      <c r="Z40" s="12">
        <v>130.19999999999999</v>
      </c>
      <c r="AA40" s="12">
        <v>130.61000000000001</v>
      </c>
      <c r="AB40" s="117">
        <v>1991800</v>
      </c>
      <c r="AC40" s="12">
        <v>130.61000000000001</v>
      </c>
      <c r="AD40" s="2">
        <f t="shared" si="1"/>
        <v>2.8600000000000136</v>
      </c>
      <c r="AE40" s="167">
        <f t="shared" si="2"/>
        <v>-6.6925241463229312E-3</v>
      </c>
    </row>
    <row r="41" spans="15:31" ht="20.25" thickBot="1" x14ac:dyDescent="0.35">
      <c r="O41" s="322" t="s">
        <v>81</v>
      </c>
      <c r="P41" s="322"/>
      <c r="T41" s="113" t="s">
        <v>135</v>
      </c>
      <c r="W41" s="162">
        <v>42263</v>
      </c>
      <c r="X41" s="12">
        <v>133.88999999999999</v>
      </c>
      <c r="Y41" s="12">
        <v>133.88999999999999</v>
      </c>
      <c r="Z41" s="12">
        <v>130.26</v>
      </c>
      <c r="AA41" s="12">
        <v>131.49</v>
      </c>
      <c r="AB41" s="117">
        <v>2731700</v>
      </c>
      <c r="AC41" s="12">
        <v>131.49</v>
      </c>
      <c r="AD41" s="2">
        <f t="shared" si="1"/>
        <v>3.6299999999999955</v>
      </c>
      <c r="AE41" s="167" t="e">
        <f t="shared" si="2"/>
        <v>#DIV/0!</v>
      </c>
    </row>
    <row r="42" spans="15:31" ht="15.75" thickTop="1" x14ac:dyDescent="0.25">
      <c r="O42" s="105">
        <v>1.1000000000000001</v>
      </c>
      <c r="P42" s="105">
        <f>O42*$Q$4</f>
        <v>131.846</v>
      </c>
      <c r="Q42" s="2"/>
      <c r="T42" s="164" t="s">
        <v>119</v>
      </c>
      <c r="U42" s="120">
        <v>126.5</v>
      </c>
      <c r="W42" s="162">
        <v>42263</v>
      </c>
      <c r="X42" s="12" t="s">
        <v>195</v>
      </c>
      <c r="Y42" s="12"/>
      <c r="Z42" s="12"/>
      <c r="AA42" s="12"/>
      <c r="AB42" s="117"/>
      <c r="AC42" s="12"/>
      <c r="AD42" s="2">
        <f t="shared" si="1"/>
        <v>0</v>
      </c>
      <c r="AE42" s="167">
        <f t="shared" si="2"/>
        <v>-1</v>
      </c>
    </row>
    <row r="43" spans="15:31" x14ac:dyDescent="0.25">
      <c r="O43" s="105">
        <v>1.0900000000000001</v>
      </c>
      <c r="P43" s="105">
        <f t="shared" ref="P43:P62" si="3">O43*$Q$4</f>
        <v>130.6474</v>
      </c>
      <c r="Q43" s="2"/>
      <c r="T43" s="165" t="s">
        <v>120</v>
      </c>
      <c r="U43" s="110">
        <v>123.32</v>
      </c>
      <c r="W43" s="162">
        <v>42262</v>
      </c>
      <c r="X43" s="12">
        <v>132.13</v>
      </c>
      <c r="Y43" s="12">
        <v>134.94999999999999</v>
      </c>
      <c r="Z43" s="12">
        <v>131</v>
      </c>
      <c r="AA43" s="12">
        <v>134.38</v>
      </c>
      <c r="AB43" s="117">
        <v>3080400</v>
      </c>
      <c r="AC43" s="12">
        <v>133.96</v>
      </c>
      <c r="AD43" s="2">
        <f t="shared" si="1"/>
        <v>3.9499999999999886</v>
      </c>
      <c r="AE43" s="167">
        <f t="shared" si="2"/>
        <v>2.4315644593974728E-2</v>
      </c>
    </row>
    <row r="44" spans="15:31" x14ac:dyDescent="0.25">
      <c r="O44" s="105">
        <v>1.08</v>
      </c>
      <c r="P44" s="105">
        <f t="shared" si="3"/>
        <v>129.44880000000001</v>
      </c>
      <c r="Q44" s="2"/>
      <c r="T44" s="165" t="s">
        <v>121</v>
      </c>
      <c r="U44" s="110" t="s">
        <v>329</v>
      </c>
      <c r="W44" s="162">
        <v>42261</v>
      </c>
      <c r="X44" s="12">
        <v>132.5</v>
      </c>
      <c r="Y44" s="12">
        <v>133.72999999999999</v>
      </c>
      <c r="Z44" s="12">
        <v>130.6</v>
      </c>
      <c r="AA44" s="12">
        <v>131.19</v>
      </c>
      <c r="AB44" s="117">
        <v>3464300</v>
      </c>
      <c r="AC44" s="12">
        <v>130.78</v>
      </c>
      <c r="AD44" s="2">
        <f t="shared" si="1"/>
        <v>3.1299999999999955</v>
      </c>
      <c r="AE44" s="167">
        <f t="shared" si="2"/>
        <v>8.4181525981485983E-4</v>
      </c>
    </row>
    <row r="45" spans="15:31" x14ac:dyDescent="0.25">
      <c r="O45" s="105">
        <v>1.07</v>
      </c>
      <c r="P45" s="105">
        <f t="shared" si="3"/>
        <v>128.25020000000001</v>
      </c>
      <c r="Q45" s="2"/>
      <c r="T45" s="165" t="s">
        <v>122</v>
      </c>
      <c r="U45" s="110" t="s">
        <v>168</v>
      </c>
      <c r="W45" s="162">
        <v>42258</v>
      </c>
      <c r="X45" s="12">
        <v>128.16</v>
      </c>
      <c r="Y45" s="12">
        <v>131.22</v>
      </c>
      <c r="Z45" s="12">
        <v>126.94</v>
      </c>
      <c r="AA45" s="12">
        <v>131.08000000000001</v>
      </c>
      <c r="AB45" s="117">
        <v>3960600</v>
      </c>
      <c r="AC45" s="12">
        <v>130.66999999999999</v>
      </c>
      <c r="AD45" s="2">
        <f t="shared" si="1"/>
        <v>4.2800000000000011</v>
      </c>
      <c r="AE45" s="167">
        <f t="shared" si="2"/>
        <v>1.8313591022443898E-2</v>
      </c>
    </row>
    <row r="46" spans="15:31" x14ac:dyDescent="0.25">
      <c r="O46" s="105">
        <v>1.06</v>
      </c>
      <c r="P46" s="105">
        <f t="shared" si="3"/>
        <v>127.05160000000001</v>
      </c>
      <c r="Q46" s="2"/>
      <c r="T46" s="165" t="s">
        <v>123</v>
      </c>
      <c r="U46" s="110">
        <v>162.81</v>
      </c>
      <c r="W46" s="162">
        <v>42257</v>
      </c>
      <c r="X46" s="12">
        <v>128.54</v>
      </c>
      <c r="Y46" s="12">
        <v>129.16</v>
      </c>
      <c r="Z46" s="12">
        <v>124.8</v>
      </c>
      <c r="AA46" s="12">
        <v>128.72</v>
      </c>
      <c r="AB46" s="117">
        <v>3622400</v>
      </c>
      <c r="AC46" s="12">
        <v>128.32</v>
      </c>
      <c r="AD46" s="2">
        <f t="shared" si="1"/>
        <v>4.3599999999999994</v>
      </c>
      <c r="AE46" s="167">
        <f t="shared" si="2"/>
        <v>1.2226867555415355E-2</v>
      </c>
    </row>
    <row r="47" spans="15:31" x14ac:dyDescent="0.25">
      <c r="O47" s="105">
        <v>1.05</v>
      </c>
      <c r="P47" s="105">
        <f t="shared" si="3"/>
        <v>125.85300000000001</v>
      </c>
      <c r="Q47" s="2"/>
      <c r="T47" s="165" t="s">
        <v>124</v>
      </c>
      <c r="U47" s="110">
        <v>0.91486900000000004</v>
      </c>
      <c r="W47" s="162">
        <v>42256</v>
      </c>
      <c r="X47" s="12">
        <v>130.18</v>
      </c>
      <c r="Y47" s="12">
        <v>131.79</v>
      </c>
      <c r="Z47" s="12">
        <v>126.3</v>
      </c>
      <c r="AA47" s="12">
        <v>127.17</v>
      </c>
      <c r="AB47" s="117">
        <v>3150200</v>
      </c>
      <c r="AC47" s="12">
        <v>126.77</v>
      </c>
      <c r="AD47" s="2">
        <f t="shared" si="1"/>
        <v>5.4899999999999949</v>
      </c>
      <c r="AE47" s="167">
        <f t="shared" si="2"/>
        <v>-1.5455110282696416E-2</v>
      </c>
    </row>
    <row r="48" spans="15:31" x14ac:dyDescent="0.25">
      <c r="O48" s="105">
        <v>1.04</v>
      </c>
      <c r="P48" s="105">
        <f t="shared" si="3"/>
        <v>124.65440000000001</v>
      </c>
      <c r="Q48" s="2"/>
      <c r="T48" s="165" t="s">
        <v>147</v>
      </c>
      <c r="U48" s="110" t="s">
        <v>194</v>
      </c>
      <c r="W48" s="162">
        <v>42255</v>
      </c>
      <c r="X48" s="12">
        <v>125.4</v>
      </c>
      <c r="Y48" s="12">
        <v>129.33000000000001</v>
      </c>
      <c r="Z48" s="12">
        <v>124.82</v>
      </c>
      <c r="AA48" s="12">
        <v>129.16</v>
      </c>
      <c r="AB48" s="117">
        <v>3547700</v>
      </c>
      <c r="AC48" s="12">
        <v>128.76</v>
      </c>
      <c r="AD48" s="2">
        <f t="shared" si="1"/>
        <v>4.5100000000000193</v>
      </c>
      <c r="AE48" s="167">
        <f t="shared" si="2"/>
        <v>6.6158814275068201E-2</v>
      </c>
    </row>
    <row r="49" spans="15:31" x14ac:dyDescent="0.25">
      <c r="O49" s="105">
        <v>1.03</v>
      </c>
      <c r="P49" s="105">
        <f t="shared" si="3"/>
        <v>123.4558</v>
      </c>
      <c r="Q49" s="2"/>
      <c r="T49" s="165"/>
      <c r="U49" s="110"/>
      <c r="W49" s="162">
        <v>42251</v>
      </c>
      <c r="X49" s="12">
        <v>121.24</v>
      </c>
      <c r="Y49" s="12">
        <v>123.81</v>
      </c>
      <c r="Z49" s="12">
        <v>120.65</v>
      </c>
      <c r="AA49" s="12">
        <v>121.15</v>
      </c>
      <c r="AB49" s="117">
        <v>2492300</v>
      </c>
      <c r="AC49" s="12">
        <v>120.77</v>
      </c>
      <c r="AD49" s="2">
        <f t="shared" si="1"/>
        <v>3.1599999999999966</v>
      </c>
      <c r="AE49" s="167">
        <f t="shared" si="2"/>
        <v>-2.1154157886205227E-2</v>
      </c>
    </row>
    <row r="50" spans="15:31" x14ac:dyDescent="0.25">
      <c r="O50" s="105">
        <v>1.02</v>
      </c>
      <c r="P50" s="105">
        <f t="shared" si="3"/>
        <v>122.2572</v>
      </c>
      <c r="Q50" s="2"/>
      <c r="T50" s="165" t="s">
        <v>126</v>
      </c>
      <c r="U50" s="110" t="s">
        <v>330</v>
      </c>
      <c r="W50" s="162">
        <v>42250</v>
      </c>
      <c r="X50" s="12">
        <v>125.4</v>
      </c>
      <c r="Y50" s="12">
        <v>126.9</v>
      </c>
      <c r="Z50" s="12">
        <v>123.21</v>
      </c>
      <c r="AA50" s="12">
        <v>123.77</v>
      </c>
      <c r="AB50" s="117">
        <v>2995400</v>
      </c>
      <c r="AC50" s="12">
        <v>123.38</v>
      </c>
      <c r="AD50" s="2">
        <f t="shared" si="1"/>
        <v>3.6900000000000119</v>
      </c>
      <c r="AE50" s="167">
        <f t="shared" si="2"/>
        <v>-2.1835826930853841E-3</v>
      </c>
    </row>
    <row r="51" spans="15:31" x14ac:dyDescent="0.25">
      <c r="O51" s="105">
        <v>1.01</v>
      </c>
      <c r="P51" s="105">
        <f t="shared" si="3"/>
        <v>121.0586</v>
      </c>
      <c r="Q51" s="2"/>
      <c r="T51" s="165" t="s">
        <v>127</v>
      </c>
      <c r="U51" s="110" t="s">
        <v>331</v>
      </c>
      <c r="W51" s="162">
        <v>42249</v>
      </c>
      <c r="X51" s="12">
        <v>122.15</v>
      </c>
      <c r="Y51" s="12">
        <v>124.07</v>
      </c>
      <c r="Z51" s="12">
        <v>120.16</v>
      </c>
      <c r="AA51" s="12">
        <v>124.04</v>
      </c>
      <c r="AB51" s="117">
        <v>3670000</v>
      </c>
      <c r="AC51" s="12">
        <v>123.65</v>
      </c>
      <c r="AD51" s="2">
        <f t="shared" si="1"/>
        <v>3.9099999999999966</v>
      </c>
      <c r="AE51" s="167">
        <f t="shared" si="2"/>
        <v>3.9075630252100924E-2</v>
      </c>
    </row>
    <row r="52" spans="15:31" x14ac:dyDescent="0.25">
      <c r="O52" s="105">
        <v>1</v>
      </c>
      <c r="P52" s="105">
        <f t="shared" si="3"/>
        <v>119.86</v>
      </c>
      <c r="Q52" s="2"/>
      <c r="T52" s="165" t="s">
        <v>128</v>
      </c>
      <c r="U52" s="112">
        <v>4475924</v>
      </c>
      <c r="W52" s="162">
        <v>42248</v>
      </c>
      <c r="X52" s="12">
        <v>121.52</v>
      </c>
      <c r="Y52" s="12">
        <v>125.02</v>
      </c>
      <c r="Z52" s="12">
        <v>118.1</v>
      </c>
      <c r="AA52" s="12">
        <v>119.37</v>
      </c>
      <c r="AB52" s="117">
        <v>4974900</v>
      </c>
      <c r="AC52" s="12">
        <v>119</v>
      </c>
      <c r="AD52" s="2">
        <f t="shared" si="1"/>
        <v>6.9200000000000017</v>
      </c>
      <c r="AE52" s="167">
        <f t="shared" si="2"/>
        <v>-5.2396878483835008E-2</v>
      </c>
    </row>
    <row r="53" spans="15:31" x14ac:dyDescent="0.25">
      <c r="O53" s="105">
        <v>0.99</v>
      </c>
      <c r="P53" s="105">
        <f t="shared" si="3"/>
        <v>118.6614</v>
      </c>
      <c r="Q53" s="2"/>
      <c r="T53" s="165" t="s">
        <v>132</v>
      </c>
      <c r="U53" s="112">
        <v>3701920</v>
      </c>
      <c r="W53" s="162">
        <v>42247</v>
      </c>
      <c r="X53" s="12">
        <v>126.64</v>
      </c>
      <c r="Y53" s="12">
        <v>128.04</v>
      </c>
      <c r="Z53" s="12">
        <v>125</v>
      </c>
      <c r="AA53" s="12">
        <v>125.97</v>
      </c>
      <c r="AB53" s="117">
        <v>3008700</v>
      </c>
      <c r="AC53" s="12">
        <v>125.58</v>
      </c>
      <c r="AD53" s="2">
        <f t="shared" si="1"/>
        <v>3.039999999999992</v>
      </c>
      <c r="AE53" s="167">
        <f t="shared" si="2"/>
        <v>-1.289105486558717E-2</v>
      </c>
    </row>
    <row r="54" spans="15:31" x14ac:dyDescent="0.25">
      <c r="O54" s="105">
        <v>0.98</v>
      </c>
      <c r="P54" s="105">
        <f t="shared" si="3"/>
        <v>117.4628</v>
      </c>
      <c r="Q54" s="2"/>
      <c r="T54" s="165" t="s">
        <v>129</v>
      </c>
      <c r="U54" s="110" t="s">
        <v>332</v>
      </c>
      <c r="W54" s="162">
        <v>42244</v>
      </c>
      <c r="X54" s="12">
        <v>125.53</v>
      </c>
      <c r="Y54" s="12">
        <v>127.72</v>
      </c>
      <c r="Z54" s="12">
        <v>124.69</v>
      </c>
      <c r="AA54" s="12">
        <v>127.62</v>
      </c>
      <c r="AB54" s="117">
        <v>3632200</v>
      </c>
      <c r="AC54" s="12">
        <v>127.22</v>
      </c>
      <c r="AD54" s="2">
        <f t="shared" si="1"/>
        <v>3.0300000000000011</v>
      </c>
      <c r="AE54" s="167">
        <f t="shared" si="2"/>
        <v>1.0725351553189766E-2</v>
      </c>
    </row>
    <row r="55" spans="15:31" x14ac:dyDescent="0.25">
      <c r="O55" s="105">
        <v>0.97</v>
      </c>
      <c r="P55" s="105">
        <f t="shared" si="3"/>
        <v>116.2642</v>
      </c>
      <c r="T55" s="165" t="s">
        <v>133</v>
      </c>
      <c r="U55" s="110">
        <v>31.44</v>
      </c>
      <c r="W55" s="162">
        <v>42243</v>
      </c>
      <c r="X55" s="12">
        <v>120.5</v>
      </c>
      <c r="Y55" s="12">
        <v>127</v>
      </c>
      <c r="Z55" s="12">
        <v>120.38</v>
      </c>
      <c r="AA55" s="12">
        <v>126.26</v>
      </c>
      <c r="AB55" s="117">
        <v>9188200</v>
      </c>
      <c r="AC55" s="12">
        <v>125.87</v>
      </c>
      <c r="AD55" s="2">
        <f t="shared" si="1"/>
        <v>6.6200000000000045</v>
      </c>
      <c r="AE55" s="167">
        <f t="shared" si="2"/>
        <v>8.6584944751381121E-2</v>
      </c>
    </row>
    <row r="56" spans="15:31" x14ac:dyDescent="0.25">
      <c r="O56" s="105">
        <v>0.96</v>
      </c>
      <c r="P56" s="105">
        <f t="shared" si="3"/>
        <v>115.06559999999999</v>
      </c>
      <c r="T56" s="165" t="s">
        <v>134</v>
      </c>
      <c r="U56" s="110">
        <v>3.81</v>
      </c>
      <c r="W56" s="162">
        <v>42242</v>
      </c>
      <c r="X56" s="12">
        <v>112.6</v>
      </c>
      <c r="Y56" s="12">
        <v>116.74</v>
      </c>
      <c r="Z56" s="12">
        <v>111.18</v>
      </c>
      <c r="AA56" s="12">
        <v>116.2</v>
      </c>
      <c r="AB56" s="117">
        <v>5935400</v>
      </c>
      <c r="AC56" s="12">
        <v>115.84</v>
      </c>
      <c r="AD56" s="2">
        <f t="shared" si="1"/>
        <v>5.5599999999999881</v>
      </c>
      <c r="AE56" s="167">
        <f t="shared" si="2"/>
        <v>7.0906905796431552E-2</v>
      </c>
    </row>
    <row r="57" spans="15:31" x14ac:dyDescent="0.25">
      <c r="O57" s="105">
        <v>0.95</v>
      </c>
      <c r="P57" s="105">
        <f t="shared" si="3"/>
        <v>113.86699999999999</v>
      </c>
      <c r="T57" s="165" t="s">
        <v>130</v>
      </c>
      <c r="U57" s="110" t="s">
        <v>260</v>
      </c>
      <c r="W57" s="162">
        <v>42241</v>
      </c>
      <c r="X57" s="12">
        <v>114.13</v>
      </c>
      <c r="Y57" s="12">
        <v>115</v>
      </c>
      <c r="Z57" s="12">
        <v>108.2</v>
      </c>
      <c r="AA57" s="12">
        <v>108.51</v>
      </c>
      <c r="AB57" s="117">
        <v>4392100</v>
      </c>
      <c r="AC57" s="12">
        <v>108.17</v>
      </c>
      <c r="AD57" s="2">
        <f t="shared" si="1"/>
        <v>6.7999999999999972</v>
      </c>
      <c r="AE57" s="167">
        <f t="shared" si="2"/>
        <v>-1.304744525547441E-2</v>
      </c>
    </row>
    <row r="58" spans="15:31" x14ac:dyDescent="0.25">
      <c r="O58" s="105">
        <v>0.94</v>
      </c>
      <c r="P58" s="105">
        <f t="shared" si="3"/>
        <v>112.66839999999999</v>
      </c>
      <c r="W58" s="162">
        <v>42240</v>
      </c>
      <c r="X58" s="12">
        <v>101.09</v>
      </c>
      <c r="Y58" s="12">
        <v>115.01</v>
      </c>
      <c r="Z58" s="12">
        <v>100</v>
      </c>
      <c r="AA58" s="12">
        <v>109.94</v>
      </c>
      <c r="AB58" s="117">
        <v>6904000</v>
      </c>
      <c r="AC58" s="12">
        <v>109.6</v>
      </c>
      <c r="AD58" s="2">
        <f t="shared" si="1"/>
        <v>15.010000000000005</v>
      </c>
      <c r="AE58" s="167">
        <f t="shared" si="2"/>
        <v>-1.3501350135013523E-2</v>
      </c>
    </row>
    <row r="59" spans="15:31" x14ac:dyDescent="0.25">
      <c r="O59" s="105">
        <v>0.93</v>
      </c>
      <c r="P59" s="105">
        <f t="shared" si="3"/>
        <v>111.46980000000001</v>
      </c>
      <c r="W59" s="162">
        <v>42237</v>
      </c>
      <c r="X59" s="12">
        <v>112.75</v>
      </c>
      <c r="Y59" s="12">
        <v>115.49</v>
      </c>
      <c r="Z59" s="12">
        <v>111.33</v>
      </c>
      <c r="AA59" s="12">
        <v>111.45</v>
      </c>
      <c r="AB59" s="117">
        <v>5647200</v>
      </c>
      <c r="AC59" s="12">
        <v>111.1</v>
      </c>
      <c r="AD59" s="2">
        <f t="shared" si="1"/>
        <v>4.1599999999999966</v>
      </c>
      <c r="AE59" s="167">
        <f t="shared" si="2"/>
        <v>-3.1132815906514399E-2</v>
      </c>
    </row>
    <row r="60" spans="15:31" x14ac:dyDescent="0.25">
      <c r="O60" s="105">
        <v>0.92</v>
      </c>
      <c r="P60" s="105">
        <f t="shared" si="3"/>
        <v>110.27120000000001</v>
      </c>
      <c r="W60" s="162">
        <v>42236</v>
      </c>
      <c r="X60" s="12">
        <v>120.08</v>
      </c>
      <c r="Y60" s="12">
        <v>120.64</v>
      </c>
      <c r="Z60" s="12">
        <v>115.03</v>
      </c>
      <c r="AA60" s="12">
        <v>115.03</v>
      </c>
      <c r="AB60" s="117">
        <v>4175600</v>
      </c>
      <c r="AC60" s="12">
        <v>114.67</v>
      </c>
      <c r="AD60" s="2">
        <f t="shared" si="1"/>
        <v>5.6099999999999994</v>
      </c>
      <c r="AE60" s="167">
        <f t="shared" si="2"/>
        <v>-5.2861980672338271E-2</v>
      </c>
    </row>
    <row r="61" spans="15:31" x14ac:dyDescent="0.25">
      <c r="O61" s="105">
        <v>0.91</v>
      </c>
      <c r="P61" s="105">
        <f t="shared" si="3"/>
        <v>109.07260000000001</v>
      </c>
      <c r="W61" s="162">
        <v>42235</v>
      </c>
      <c r="X61" s="12">
        <v>121.58</v>
      </c>
      <c r="Y61" s="12">
        <v>122.78</v>
      </c>
      <c r="Z61" s="12">
        <v>119.3</v>
      </c>
      <c r="AA61" s="12">
        <v>121.45</v>
      </c>
      <c r="AB61" s="117">
        <v>3089100</v>
      </c>
      <c r="AC61" s="12">
        <v>121.07</v>
      </c>
      <c r="AD61" s="2">
        <f t="shared" si="1"/>
        <v>3.480000000000004</v>
      </c>
      <c r="AE61" s="167">
        <f t="shared" si="2"/>
        <v>-6.4828491711801384E-3</v>
      </c>
    </row>
    <row r="62" spans="15:31" x14ac:dyDescent="0.25">
      <c r="O62" s="105">
        <v>0.9</v>
      </c>
      <c r="P62" s="105">
        <f t="shared" si="3"/>
        <v>107.874</v>
      </c>
      <c r="W62" s="162">
        <v>42234</v>
      </c>
      <c r="X62" s="12">
        <v>125.77</v>
      </c>
      <c r="Y62" s="12">
        <v>125.77</v>
      </c>
      <c r="Z62" s="12">
        <v>121.78</v>
      </c>
      <c r="AA62" s="12">
        <v>122.24</v>
      </c>
      <c r="AB62" s="117">
        <v>1950200</v>
      </c>
      <c r="AC62" s="12">
        <v>121.86</v>
      </c>
      <c r="AD62" s="2">
        <f t="shared" si="1"/>
        <v>3.9899999999999949</v>
      </c>
      <c r="AE62" s="167">
        <f t="shared" si="2"/>
        <v>-2.6132821865260114E-2</v>
      </c>
    </row>
    <row r="63" spans="15:31" x14ac:dyDescent="0.25">
      <c r="W63" s="162">
        <v>42233</v>
      </c>
      <c r="X63" s="12">
        <v>121.32</v>
      </c>
      <c r="Y63" s="12">
        <v>125.52</v>
      </c>
      <c r="Z63" s="12">
        <v>120.8</v>
      </c>
      <c r="AA63" s="12">
        <v>125.52</v>
      </c>
      <c r="AB63" s="117">
        <v>2129300</v>
      </c>
      <c r="AC63" s="12">
        <v>125.13</v>
      </c>
      <c r="AD63" s="2">
        <f t="shared" si="1"/>
        <v>4.7199999999999989</v>
      </c>
      <c r="AE63" s="167">
        <f t="shared" si="2"/>
        <v>2.9198881394966181E-2</v>
      </c>
    </row>
    <row r="64" spans="15:31" x14ac:dyDescent="0.25">
      <c r="W64" s="162">
        <v>42230</v>
      </c>
      <c r="X64" s="12">
        <v>124</v>
      </c>
      <c r="Y64" s="12">
        <v>124.5</v>
      </c>
      <c r="Z64" s="12">
        <v>121.17</v>
      </c>
      <c r="AA64" s="12">
        <v>121.96</v>
      </c>
      <c r="AB64" s="117">
        <v>2649600</v>
      </c>
      <c r="AC64" s="12">
        <v>121.58</v>
      </c>
      <c r="AD64" s="2">
        <f t="shared" si="1"/>
        <v>3.3299999999999983</v>
      </c>
      <c r="AE64" s="167">
        <f t="shared" si="2"/>
        <v>-1.7932148626817468E-2</v>
      </c>
    </row>
    <row r="65" spans="23:31" x14ac:dyDescent="0.25">
      <c r="W65" s="162">
        <v>42229</v>
      </c>
      <c r="X65" s="12">
        <v>125.62</v>
      </c>
      <c r="Y65" s="12">
        <v>126.82</v>
      </c>
      <c r="Z65" s="12">
        <v>124.01</v>
      </c>
      <c r="AA65" s="12">
        <v>124.19</v>
      </c>
      <c r="AB65" s="117">
        <v>1457100</v>
      </c>
      <c r="AC65" s="12">
        <v>123.8</v>
      </c>
      <c r="AD65" s="2">
        <f t="shared" si="1"/>
        <v>2.8099999999999881</v>
      </c>
      <c r="AE65" s="167">
        <f t="shared" si="2"/>
        <v>-1.2286580501037259E-2</v>
      </c>
    </row>
    <row r="66" spans="23:31" x14ac:dyDescent="0.25">
      <c r="W66" s="162">
        <v>42228</v>
      </c>
      <c r="X66" s="12">
        <v>121.59</v>
      </c>
      <c r="Y66" s="12">
        <v>126.68</v>
      </c>
      <c r="Z66" s="12">
        <v>120.62</v>
      </c>
      <c r="AA66" s="12">
        <v>125.73</v>
      </c>
      <c r="AB66" s="117">
        <v>2720500</v>
      </c>
      <c r="AC66" s="12">
        <v>125.34</v>
      </c>
      <c r="AD66" s="2">
        <f t="shared" si="1"/>
        <v>6.0600000000000023</v>
      </c>
      <c r="AE66" s="167">
        <f t="shared" si="2"/>
        <v>1.2275884348247557E-2</v>
      </c>
    </row>
    <row r="67" spans="23:31" x14ac:dyDescent="0.25">
      <c r="W67" s="162">
        <v>42227</v>
      </c>
      <c r="X67" s="12">
        <v>125.64</v>
      </c>
      <c r="Y67" s="12">
        <v>126.23</v>
      </c>
      <c r="Z67" s="12">
        <v>122.92</v>
      </c>
      <c r="AA67" s="12">
        <v>124.21</v>
      </c>
      <c r="AB67" s="117">
        <v>2674400</v>
      </c>
      <c r="AC67" s="12">
        <v>123.82</v>
      </c>
      <c r="AD67" s="2">
        <f t="shared" ref="AD67:AD69" si="4">Y67-Z67</f>
        <v>3.3100000000000023</v>
      </c>
      <c r="AE67" s="167">
        <f t="shared" ref="AE67:AE69" si="5">AC67/AC68-1</f>
        <v>-2.4117276166456536E-2</v>
      </c>
    </row>
    <row r="68" spans="23:31" x14ac:dyDescent="0.25">
      <c r="W68" s="162">
        <v>42226</v>
      </c>
      <c r="X68" s="12">
        <v>123.49</v>
      </c>
      <c r="Y68" s="12">
        <v>127.4</v>
      </c>
      <c r="Z68" s="12">
        <v>123</v>
      </c>
      <c r="AA68" s="12">
        <v>127.28</v>
      </c>
      <c r="AB68" s="117">
        <v>2890700</v>
      </c>
      <c r="AC68" s="12">
        <v>126.88</v>
      </c>
      <c r="AD68" s="2">
        <f t="shared" si="4"/>
        <v>4.4000000000000057</v>
      </c>
      <c r="AE68" s="167" t="e">
        <f t="shared" si="5"/>
        <v>#DIV/0!</v>
      </c>
    </row>
    <row r="69" spans="23:31" x14ac:dyDescent="0.25">
      <c r="W69" s="12" t="s">
        <v>144</v>
      </c>
      <c r="X69" s="12"/>
      <c r="Y69" s="12"/>
      <c r="Z69" s="12"/>
      <c r="AA69" s="12"/>
      <c r="AB69" s="12"/>
      <c r="AC69" s="12"/>
      <c r="AD69" s="2">
        <f t="shared" si="4"/>
        <v>0</v>
      </c>
      <c r="AE69" s="167" t="e">
        <f t="shared" si="5"/>
        <v>#DIV/0!</v>
      </c>
    </row>
  </sheetData>
  <sortState ref="B35:K39">
    <sortCondition ref="B35"/>
  </sortState>
  <mergeCells count="3">
    <mergeCell ref="B3:B4"/>
    <mergeCell ref="O41:P41"/>
    <mergeCell ref="B7:B8"/>
  </mergeCells>
  <conditionalFormatting sqref="Q7">
    <cfRule type="expression" dxfId="41" priority="8">
      <formula>Q7&gt;0</formula>
    </cfRule>
    <cfRule type="expression" dxfId="40" priority="9">
      <formula>Q7&lt;0</formula>
    </cfRule>
  </conditionalFormatting>
  <conditionalFormatting sqref="O42:O62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{1D0E78A1-D1FD-4A58-B09B-BB5686296A89}</x14:id>
        </ext>
      </extLst>
    </cfRule>
  </conditionalFormatting>
  <conditionalFormatting sqref="AE1:AE69">
    <cfRule type="iconSet" priority="3">
      <iconSet iconSet="3Arrows">
        <cfvo type="percent" val="0"/>
        <cfvo type="num" val="0"/>
        <cfvo type="num" val="0"/>
      </iconSet>
    </cfRule>
  </conditionalFormatting>
  <conditionalFormatting sqref="F17:F26">
    <cfRule type="expression" dxfId="39" priority="1">
      <formula>F17&gt;0</formula>
    </cfRule>
    <cfRule type="expression" dxfId="38" priority="2">
      <formula>F17&lt;0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D0E78A1-D1FD-4A58-B09B-BB5686296A8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37.28515625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110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111</v>
      </c>
      <c r="K1" s="24" t="s">
        <v>61</v>
      </c>
      <c r="L1" s="13" t="s">
        <v>37</v>
      </c>
      <c r="M1" s="13" t="s">
        <v>38</v>
      </c>
      <c r="T1" s="13" t="s">
        <v>71</v>
      </c>
      <c r="W1" s="115" t="s">
        <v>136</v>
      </c>
      <c r="X1" s="115" t="s">
        <v>137</v>
      </c>
      <c r="Y1" s="115" t="s">
        <v>138</v>
      </c>
      <c r="Z1" s="115" t="s">
        <v>139</v>
      </c>
      <c r="AA1" s="115" t="s">
        <v>140</v>
      </c>
      <c r="AB1" s="115" t="s">
        <v>141</v>
      </c>
      <c r="AC1" s="115" t="s">
        <v>142</v>
      </c>
      <c r="AD1" s="13" t="s">
        <v>165</v>
      </c>
      <c r="AE1" s="13" t="s">
        <v>167</v>
      </c>
    </row>
    <row r="2" spans="1:31" x14ac:dyDescent="0.25">
      <c r="A2" s="6" t="s">
        <v>63</v>
      </c>
      <c r="B2" s="1">
        <v>42226</v>
      </c>
      <c r="C2" s="7">
        <v>10</v>
      </c>
      <c r="D2" s="57">
        <v>113.72</v>
      </c>
      <c r="E2" s="57">
        <v>0</v>
      </c>
      <c r="F2" s="57">
        <f>C2*D2</f>
        <v>1137.2</v>
      </c>
      <c r="G2" s="1">
        <v>42304</v>
      </c>
      <c r="H2" s="104">
        <v>30</v>
      </c>
      <c r="I2" s="57">
        <v>111.35</v>
      </c>
      <c r="J2" s="57">
        <v>0.06</v>
      </c>
      <c r="K2" s="57">
        <f>I2*H2-J2</f>
        <v>3340.44</v>
      </c>
      <c r="L2" t="s">
        <v>91</v>
      </c>
      <c r="O2" s="13" t="s">
        <v>57</v>
      </c>
      <c r="Q2">
        <f>C11-H11</f>
        <v>0</v>
      </c>
      <c r="T2" s="1">
        <v>42202</v>
      </c>
      <c r="U2" t="s">
        <v>90</v>
      </c>
      <c r="W2" s="162">
        <v>42318</v>
      </c>
      <c r="X2" s="12">
        <v>116.17</v>
      </c>
      <c r="Y2" s="12">
        <v>117.51</v>
      </c>
      <c r="Z2" s="12">
        <v>115.51</v>
      </c>
      <c r="AA2" s="12">
        <v>117.42</v>
      </c>
      <c r="AB2" s="117">
        <v>8123700</v>
      </c>
      <c r="AC2" s="12">
        <v>117.42</v>
      </c>
      <c r="AD2" s="2">
        <f>Y2-Z2</f>
        <v>2</v>
      </c>
      <c r="AE2" s="167">
        <f>AC2/AC3-1</f>
        <v>8.5895894176257759E-3</v>
      </c>
    </row>
    <row r="3" spans="1:31" x14ac:dyDescent="0.25">
      <c r="A3" s="26" t="s">
        <v>74</v>
      </c>
      <c r="B3" s="1">
        <v>42226</v>
      </c>
      <c r="C3" s="7">
        <v>5</v>
      </c>
      <c r="D3" s="57">
        <v>112.2</v>
      </c>
      <c r="E3" s="57">
        <v>0</v>
      </c>
      <c r="F3" s="57">
        <f>C3*D3</f>
        <v>561</v>
      </c>
      <c r="O3" s="13" t="s">
        <v>58</v>
      </c>
      <c r="Q3" s="2">
        <f>IF(Q2=0, Q4, (F11-K11)/Q2)</f>
        <v>117.42</v>
      </c>
      <c r="T3" s="1">
        <v>42231</v>
      </c>
      <c r="U3" t="s">
        <v>197</v>
      </c>
      <c r="W3" s="162">
        <v>42317</v>
      </c>
      <c r="X3" s="12">
        <v>115.9</v>
      </c>
      <c r="Y3" s="12">
        <v>116.73</v>
      </c>
      <c r="Z3" s="12">
        <v>115.18</v>
      </c>
      <c r="AA3" s="12">
        <v>116.42</v>
      </c>
      <c r="AB3" s="117">
        <v>9277100</v>
      </c>
      <c r="AC3" s="12">
        <v>116.42</v>
      </c>
      <c r="AD3" s="2">
        <f t="shared" ref="AD3:AD66" si="0">Y3-Z3</f>
        <v>1.5499999999999972</v>
      </c>
      <c r="AE3" s="167">
        <f t="shared" ref="AE3:AE66" si="1">AC3/AC4-1</f>
        <v>6.4839629981845448E-3</v>
      </c>
    </row>
    <row r="4" spans="1:31" x14ac:dyDescent="0.25">
      <c r="B4" s="1">
        <v>42226</v>
      </c>
      <c r="C4" s="7">
        <v>5</v>
      </c>
      <c r="D4" s="57">
        <v>110.93</v>
      </c>
      <c r="E4" s="57">
        <v>0</v>
      </c>
      <c r="F4" s="57">
        <f>C4*D4</f>
        <v>554.65000000000009</v>
      </c>
      <c r="O4" s="13" t="s">
        <v>66</v>
      </c>
      <c r="Q4" s="70">
        <v>117.42</v>
      </c>
      <c r="T4" s="201">
        <v>42313</v>
      </c>
      <c r="U4" t="s">
        <v>196</v>
      </c>
      <c r="W4" s="162">
        <v>42314</v>
      </c>
      <c r="X4" s="12">
        <v>114.6</v>
      </c>
      <c r="Y4" s="12">
        <v>116.75</v>
      </c>
      <c r="Z4" s="12">
        <v>114.57</v>
      </c>
      <c r="AA4" s="12">
        <v>115.67</v>
      </c>
      <c r="AB4" s="117">
        <v>16624800</v>
      </c>
      <c r="AC4" s="12">
        <v>115.67</v>
      </c>
      <c r="AD4" s="2">
        <f t="shared" si="0"/>
        <v>2.1800000000000068</v>
      </c>
      <c r="AE4" s="167">
        <f t="shared" si="1"/>
        <v>2.3628318584070884E-2</v>
      </c>
    </row>
    <row r="5" spans="1:31" x14ac:dyDescent="0.25">
      <c r="B5" s="1">
        <v>42227</v>
      </c>
      <c r="C5" s="7">
        <v>10</v>
      </c>
      <c r="D5" s="57">
        <v>105</v>
      </c>
      <c r="E5" s="57">
        <v>0</v>
      </c>
      <c r="F5" s="57">
        <f>C5*D5</f>
        <v>1050</v>
      </c>
      <c r="O5" s="13" t="s">
        <v>67</v>
      </c>
      <c r="Q5" s="3">
        <f>Q4*Q2</f>
        <v>0</v>
      </c>
      <c r="W5" s="162">
        <v>42313</v>
      </c>
      <c r="X5" s="12">
        <v>113.26</v>
      </c>
      <c r="Y5" s="12">
        <v>113.93</v>
      </c>
      <c r="Z5" s="12">
        <v>111.6</v>
      </c>
      <c r="AA5" s="12">
        <v>113</v>
      </c>
      <c r="AB5" s="117">
        <v>12600000</v>
      </c>
      <c r="AC5" s="12">
        <v>113</v>
      </c>
      <c r="AD5" s="2">
        <f t="shared" si="0"/>
        <v>2.3300000000000125</v>
      </c>
      <c r="AE5" s="167">
        <f t="shared" si="1"/>
        <v>-2.2075055187638082E-3</v>
      </c>
    </row>
    <row r="6" spans="1:31" x14ac:dyDescent="0.25">
      <c r="O6" s="13" t="s">
        <v>64</v>
      </c>
      <c r="Q6" s="2">
        <f>Q3*Q2</f>
        <v>0</v>
      </c>
      <c r="W6" s="162">
        <v>42312</v>
      </c>
      <c r="X6" s="12">
        <v>116.64</v>
      </c>
      <c r="Y6" s="12">
        <v>116.83</v>
      </c>
      <c r="Z6" s="12">
        <v>110.81</v>
      </c>
      <c r="AA6" s="12">
        <v>113.25</v>
      </c>
      <c r="AB6" s="117">
        <v>20690800</v>
      </c>
      <c r="AC6" s="12">
        <v>113.25</v>
      </c>
      <c r="AD6" s="2">
        <f t="shared" si="0"/>
        <v>6.019999999999996</v>
      </c>
      <c r="AE6" s="167">
        <f t="shared" si="1"/>
        <v>-1.9819975765968501E-2</v>
      </c>
    </row>
    <row r="7" spans="1:31" ht="15.75" x14ac:dyDescent="0.25">
      <c r="O7" s="13" t="s">
        <v>65</v>
      </c>
      <c r="Q7" s="2">
        <f>IF(Q2=0, K11+M11-F11,Q5-Q6)</f>
        <v>37.589999999999691</v>
      </c>
      <c r="R7" s="250"/>
      <c r="W7" s="162">
        <v>42311</v>
      </c>
      <c r="X7" s="12">
        <v>114.97</v>
      </c>
      <c r="Y7" s="12">
        <v>116.4</v>
      </c>
      <c r="Z7" s="12">
        <v>114.54</v>
      </c>
      <c r="AA7" s="12">
        <v>115.54</v>
      </c>
      <c r="AB7" s="117">
        <v>7062800</v>
      </c>
      <c r="AC7" s="12">
        <v>115.54</v>
      </c>
      <c r="AD7" s="2">
        <f t="shared" si="0"/>
        <v>1.8599999999999994</v>
      </c>
      <c r="AE7" s="167">
        <f t="shared" si="1"/>
        <v>4.346314325452072E-3</v>
      </c>
    </row>
    <row r="8" spans="1:31" x14ac:dyDescent="0.25">
      <c r="W8" s="162">
        <v>42310</v>
      </c>
      <c r="X8" s="12">
        <v>114.49</v>
      </c>
      <c r="Y8" s="12">
        <v>115.31</v>
      </c>
      <c r="Z8" s="12">
        <v>114.01</v>
      </c>
      <c r="AA8" s="12">
        <v>115.04</v>
      </c>
      <c r="AB8" s="117">
        <v>6935800</v>
      </c>
      <c r="AC8" s="12">
        <v>115.04</v>
      </c>
      <c r="AD8" s="2">
        <f t="shared" si="0"/>
        <v>1.2999999999999972</v>
      </c>
      <c r="AE8" s="167">
        <f t="shared" si="1"/>
        <v>1.1429576226481553E-2</v>
      </c>
    </row>
    <row r="9" spans="1:31" x14ac:dyDescent="0.25">
      <c r="W9" s="162">
        <v>42307</v>
      </c>
      <c r="X9" s="12">
        <v>115</v>
      </c>
      <c r="Y9" s="12">
        <v>115.24</v>
      </c>
      <c r="Z9" s="12">
        <v>113.67</v>
      </c>
      <c r="AA9" s="12">
        <v>113.74</v>
      </c>
      <c r="AB9" s="117">
        <v>8360100</v>
      </c>
      <c r="AC9" s="12">
        <v>113.74</v>
      </c>
      <c r="AD9" s="2">
        <f t="shared" si="0"/>
        <v>1.5699999999999932</v>
      </c>
      <c r="AE9" s="167">
        <f t="shared" si="1"/>
        <v>-1.1300417246175365E-2</v>
      </c>
    </row>
    <row r="10" spans="1:31" x14ac:dyDescent="0.25">
      <c r="W10" s="162">
        <v>42306</v>
      </c>
      <c r="X10" s="12">
        <v>114.34</v>
      </c>
      <c r="Y10" s="12">
        <v>115.4</v>
      </c>
      <c r="Z10" s="12">
        <v>114.2</v>
      </c>
      <c r="AA10" s="12">
        <v>115.04</v>
      </c>
      <c r="AB10" s="117">
        <v>6067100</v>
      </c>
      <c r="AC10" s="12">
        <v>115.04</v>
      </c>
      <c r="AD10" s="2">
        <f t="shared" si="0"/>
        <v>1.2000000000000028</v>
      </c>
      <c r="AE10" s="167">
        <f t="shared" si="1"/>
        <v>6.1220920062969864E-3</v>
      </c>
    </row>
    <row r="11" spans="1:31" x14ac:dyDescent="0.25">
      <c r="A11" s="45" t="s">
        <v>85</v>
      </c>
      <c r="B11" s="16"/>
      <c r="C11" s="16">
        <f>SUM(C2:C5)</f>
        <v>30</v>
      </c>
      <c r="D11" s="21"/>
      <c r="E11" s="21"/>
      <c r="F11" s="21">
        <f>SUM(F2:F5)</f>
        <v>3302.8500000000004</v>
      </c>
      <c r="G11" s="16"/>
      <c r="H11" s="16">
        <f>SUM(H2:H5)</f>
        <v>30</v>
      </c>
      <c r="I11" s="21"/>
      <c r="J11" s="21"/>
      <c r="K11" s="21">
        <f>SUM(K2:K5)</f>
        <v>3340.44</v>
      </c>
      <c r="L11" s="16"/>
      <c r="M11" s="21">
        <f>SUM(M2:M5)</f>
        <v>0</v>
      </c>
      <c r="W11" s="162">
        <v>42305</v>
      </c>
      <c r="X11" s="12">
        <v>113.97</v>
      </c>
      <c r="Y11" s="12">
        <v>114.46</v>
      </c>
      <c r="Z11" s="12">
        <v>112.86</v>
      </c>
      <c r="AA11" s="12">
        <v>114.34</v>
      </c>
      <c r="AB11" s="117">
        <v>6438400</v>
      </c>
      <c r="AC11" s="12">
        <v>114.34</v>
      </c>
      <c r="AD11" s="2">
        <f t="shared" si="0"/>
        <v>1.5999999999999943</v>
      </c>
      <c r="AE11" s="167">
        <f t="shared" si="1"/>
        <v>5.0101081128592906E-3</v>
      </c>
    </row>
    <row r="12" spans="1:31" x14ac:dyDescent="0.25">
      <c r="W12" s="162">
        <v>42304</v>
      </c>
      <c r="X12" s="12">
        <v>113.29</v>
      </c>
      <c r="Y12" s="12">
        <v>114.27</v>
      </c>
      <c r="Z12" s="12">
        <v>113.25</v>
      </c>
      <c r="AA12" s="12">
        <v>113.77</v>
      </c>
      <c r="AB12" s="117">
        <v>5728900</v>
      </c>
      <c r="AC12" s="12">
        <v>113.77</v>
      </c>
      <c r="AD12" s="2">
        <f t="shared" si="0"/>
        <v>1.019999999999996</v>
      </c>
      <c r="AE12" s="167">
        <f t="shared" si="1"/>
        <v>2.2022551092317766E-3</v>
      </c>
    </row>
    <row r="13" spans="1:31" x14ac:dyDescent="0.25">
      <c r="W13" s="162">
        <v>42303</v>
      </c>
      <c r="X13" s="12">
        <v>113.07</v>
      </c>
      <c r="Y13" s="12">
        <v>113.58</v>
      </c>
      <c r="Z13" s="12">
        <v>112.12</v>
      </c>
      <c r="AA13" s="12">
        <v>113.52</v>
      </c>
      <c r="AB13" s="117">
        <v>5722800</v>
      </c>
      <c r="AC13" s="12">
        <v>113.52</v>
      </c>
      <c r="AD13" s="2">
        <f t="shared" si="0"/>
        <v>1.4599999999999937</v>
      </c>
      <c r="AE13" s="167">
        <f t="shared" si="1"/>
        <v>3.8022813688212143E-3</v>
      </c>
    </row>
    <row r="14" spans="1:31" x14ac:dyDescent="0.25">
      <c r="W14" s="162">
        <v>42300</v>
      </c>
      <c r="X14" s="12">
        <v>114.21</v>
      </c>
      <c r="Y14" s="12">
        <v>114.21</v>
      </c>
      <c r="Z14" s="12">
        <v>111.85</v>
      </c>
      <c r="AA14" s="12">
        <v>113.09</v>
      </c>
      <c r="AB14" s="117">
        <v>7919700</v>
      </c>
      <c r="AC14" s="12">
        <v>113.09</v>
      </c>
      <c r="AD14" s="2">
        <f t="shared" si="0"/>
        <v>2.3599999999999994</v>
      </c>
      <c r="AE14" s="167">
        <f t="shared" si="1"/>
        <v>-1.4128035320087884E-3</v>
      </c>
    </row>
    <row r="15" spans="1:31" x14ac:dyDescent="0.25">
      <c r="W15" s="162">
        <v>42299</v>
      </c>
      <c r="X15" s="12">
        <v>110.67</v>
      </c>
      <c r="Y15" s="12">
        <v>113.35</v>
      </c>
      <c r="Z15" s="12">
        <v>110.39</v>
      </c>
      <c r="AA15" s="12">
        <v>113.25</v>
      </c>
      <c r="AB15" s="117">
        <v>9844700</v>
      </c>
      <c r="AC15" s="12">
        <v>113.25</v>
      </c>
      <c r="AD15" s="2">
        <f t="shared" si="0"/>
        <v>2.9599999999999937</v>
      </c>
      <c r="AE15" s="167">
        <f t="shared" si="1"/>
        <v>2.8703787809973624E-2</v>
      </c>
    </row>
    <row r="16" spans="1:31" x14ac:dyDescent="0.25">
      <c r="W16" s="162">
        <v>42298</v>
      </c>
      <c r="X16" s="12">
        <v>110.67</v>
      </c>
      <c r="Y16" s="12">
        <v>111.56</v>
      </c>
      <c r="Z16" s="12">
        <v>110.01</v>
      </c>
      <c r="AA16" s="12">
        <v>110.09</v>
      </c>
      <c r="AB16" s="117">
        <v>8769800</v>
      </c>
      <c r="AC16" s="12">
        <v>110.09</v>
      </c>
      <c r="AD16" s="2">
        <f t="shared" si="0"/>
        <v>1.5499999999999972</v>
      </c>
      <c r="AE16" s="167">
        <f t="shared" si="1"/>
        <v>2.2760378732702424E-3</v>
      </c>
    </row>
    <row r="17" spans="23:31" x14ac:dyDescent="0.25">
      <c r="W17" s="162">
        <v>42297</v>
      </c>
      <c r="X17" s="12">
        <v>109.55</v>
      </c>
      <c r="Y17" s="12">
        <v>110.53</v>
      </c>
      <c r="Z17" s="12">
        <v>109.41</v>
      </c>
      <c r="AA17" s="12">
        <v>109.84</v>
      </c>
      <c r="AB17" s="117">
        <v>9542400</v>
      </c>
      <c r="AC17" s="12">
        <v>109.84</v>
      </c>
      <c r="AD17" s="2">
        <f t="shared" si="0"/>
        <v>1.1200000000000045</v>
      </c>
      <c r="AE17" s="167">
        <f t="shared" si="1"/>
        <v>3.3799214396639243E-3</v>
      </c>
    </row>
    <row r="18" spans="23:31" x14ac:dyDescent="0.25">
      <c r="W18" s="162">
        <v>42296</v>
      </c>
      <c r="X18" s="12">
        <v>108.25</v>
      </c>
      <c r="Y18" s="12">
        <v>109.97</v>
      </c>
      <c r="Z18" s="12">
        <v>107.94</v>
      </c>
      <c r="AA18" s="12">
        <v>109.47</v>
      </c>
      <c r="AB18" s="117">
        <v>7974900</v>
      </c>
      <c r="AC18" s="12">
        <v>109.47</v>
      </c>
      <c r="AD18" s="2">
        <f t="shared" si="0"/>
        <v>2.0300000000000011</v>
      </c>
      <c r="AE18" s="167">
        <f t="shared" si="1"/>
        <v>1.1363636363636465E-2</v>
      </c>
    </row>
    <row r="19" spans="23:31" x14ac:dyDescent="0.25">
      <c r="W19" s="162">
        <v>42293</v>
      </c>
      <c r="X19" s="12">
        <v>108.27</v>
      </c>
      <c r="Y19" s="12">
        <v>108.5</v>
      </c>
      <c r="Z19" s="12">
        <v>107.46</v>
      </c>
      <c r="AA19" s="12">
        <v>108.24</v>
      </c>
      <c r="AB19" s="117">
        <v>5739600</v>
      </c>
      <c r="AC19" s="12">
        <v>108.24</v>
      </c>
      <c r="AD19" s="2">
        <f t="shared" si="0"/>
        <v>1.0400000000000063</v>
      </c>
      <c r="AE19" s="167">
        <f t="shared" si="1"/>
        <v>3.2440448605060013E-3</v>
      </c>
    </row>
    <row r="20" spans="23:31" x14ac:dyDescent="0.25">
      <c r="W20" s="162">
        <v>42292</v>
      </c>
      <c r="X20" s="12">
        <v>106.5</v>
      </c>
      <c r="Y20" s="12">
        <v>108</v>
      </c>
      <c r="Z20" s="12">
        <v>106.26</v>
      </c>
      <c r="AA20" s="12">
        <v>107.89</v>
      </c>
      <c r="AB20" s="117">
        <v>6698100</v>
      </c>
      <c r="AC20" s="12">
        <v>107.89</v>
      </c>
      <c r="AD20" s="2">
        <f t="shared" si="0"/>
        <v>1.7399999999999949</v>
      </c>
      <c r="AE20" s="167">
        <f t="shared" si="1"/>
        <v>2.0429395630379155E-2</v>
      </c>
    </row>
    <row r="21" spans="23:31" x14ac:dyDescent="0.25">
      <c r="W21" s="162">
        <v>42291</v>
      </c>
      <c r="X21" s="12">
        <v>106.5</v>
      </c>
      <c r="Y21" s="12">
        <v>106.85</v>
      </c>
      <c r="Z21" s="12">
        <v>105.23</v>
      </c>
      <c r="AA21" s="12">
        <v>105.73</v>
      </c>
      <c r="AB21" s="117">
        <v>5464700</v>
      </c>
      <c r="AC21" s="12">
        <v>105.73</v>
      </c>
      <c r="AD21" s="2">
        <f t="shared" si="0"/>
        <v>1.6199999999999903</v>
      </c>
      <c r="AE21" s="167">
        <f t="shared" si="1"/>
        <v>-8.0682990899708651E-3</v>
      </c>
    </row>
    <row r="22" spans="23:31" x14ac:dyDescent="0.25">
      <c r="W22" s="162">
        <v>42290</v>
      </c>
      <c r="X22" s="12">
        <v>105.74</v>
      </c>
      <c r="Y22" s="12">
        <v>107.39</v>
      </c>
      <c r="Z22" s="12">
        <v>105.31</v>
      </c>
      <c r="AA22" s="12">
        <v>106.59</v>
      </c>
      <c r="AB22" s="117">
        <v>8295000</v>
      </c>
      <c r="AC22" s="12">
        <v>106.59</v>
      </c>
      <c r="AD22" s="2">
        <f t="shared" si="0"/>
        <v>2.0799999999999983</v>
      </c>
      <c r="AE22" s="167">
        <f t="shared" si="1"/>
        <v>2.2566995768689146E-3</v>
      </c>
    </row>
    <row r="23" spans="23:31" x14ac:dyDescent="0.25">
      <c r="W23" s="162">
        <v>42289</v>
      </c>
      <c r="X23" s="12">
        <v>105.91</v>
      </c>
      <c r="Y23" s="12">
        <v>106.7</v>
      </c>
      <c r="Z23" s="12">
        <v>105.62</v>
      </c>
      <c r="AA23" s="12">
        <v>106.35</v>
      </c>
      <c r="AB23" s="117">
        <v>5133600</v>
      </c>
      <c r="AC23" s="12">
        <v>106.35</v>
      </c>
      <c r="AD23" s="2">
        <f t="shared" si="0"/>
        <v>1.0799999999999983</v>
      </c>
      <c r="AE23" s="167">
        <f t="shared" si="1"/>
        <v>7.4838954149298864E-3</v>
      </c>
    </row>
    <row r="24" spans="23:31" x14ac:dyDescent="0.25">
      <c r="W24" s="162">
        <v>42286</v>
      </c>
      <c r="X24" s="12">
        <v>105.09</v>
      </c>
      <c r="Y24" s="12">
        <v>106.05</v>
      </c>
      <c r="Z24" s="12">
        <v>104.67</v>
      </c>
      <c r="AA24" s="12">
        <v>105.56</v>
      </c>
      <c r="AB24" s="117">
        <v>7312400</v>
      </c>
      <c r="AC24" s="12">
        <v>105.56</v>
      </c>
      <c r="AD24" s="2">
        <f t="shared" si="0"/>
        <v>1.3799999999999955</v>
      </c>
      <c r="AE24" s="167">
        <f t="shared" si="1"/>
        <v>9.081349775356129E-3</v>
      </c>
    </row>
    <row r="25" spans="23:31" x14ac:dyDescent="0.25">
      <c r="W25" s="162">
        <v>42285</v>
      </c>
      <c r="X25" s="12">
        <v>103.2</v>
      </c>
      <c r="Y25" s="12">
        <v>104.89</v>
      </c>
      <c r="Z25" s="12">
        <v>102.7</v>
      </c>
      <c r="AA25" s="12">
        <v>104.61</v>
      </c>
      <c r="AB25" s="117">
        <v>7419800</v>
      </c>
      <c r="AC25" s="12">
        <v>104.61</v>
      </c>
      <c r="AD25" s="2">
        <f t="shared" si="0"/>
        <v>2.1899999999999977</v>
      </c>
      <c r="AE25" s="167">
        <f t="shared" si="1"/>
        <v>1.1799980655769371E-2</v>
      </c>
    </row>
    <row r="26" spans="23:31" x14ac:dyDescent="0.25">
      <c r="W26" s="162">
        <v>42284</v>
      </c>
      <c r="X26" s="12">
        <v>104.49</v>
      </c>
      <c r="Y26" s="12">
        <v>104.59</v>
      </c>
      <c r="Z26" s="12">
        <v>102.66</v>
      </c>
      <c r="AA26" s="12">
        <v>103.39</v>
      </c>
      <c r="AB26" s="117">
        <v>6947200</v>
      </c>
      <c r="AC26" s="12">
        <v>103.39</v>
      </c>
      <c r="AD26" s="2">
        <f t="shared" si="0"/>
        <v>1.9300000000000068</v>
      </c>
      <c r="AE26" s="167">
        <f t="shared" si="1"/>
        <v>-3.6619446853618509E-3</v>
      </c>
    </row>
    <row r="27" spans="23:31" x14ac:dyDescent="0.25">
      <c r="W27" s="162">
        <v>42283</v>
      </c>
      <c r="X27" s="12">
        <v>104.19</v>
      </c>
      <c r="Y27" s="12">
        <v>104.51</v>
      </c>
      <c r="Z27" s="12">
        <v>103.21</v>
      </c>
      <c r="AA27" s="12">
        <v>103.77</v>
      </c>
      <c r="AB27" s="117">
        <v>5597600</v>
      </c>
      <c r="AC27" s="12">
        <v>103.77</v>
      </c>
      <c r="AD27" s="2">
        <f t="shared" si="0"/>
        <v>1.3000000000000114</v>
      </c>
      <c r="AE27" s="167">
        <f t="shared" si="1"/>
        <v>-7.7034183919111321E-4</v>
      </c>
    </row>
    <row r="28" spans="23:31" x14ac:dyDescent="0.25">
      <c r="W28" s="162">
        <v>42282</v>
      </c>
      <c r="X28" s="12">
        <v>103.7</v>
      </c>
      <c r="Y28" s="12">
        <v>104.2</v>
      </c>
      <c r="Z28" s="12">
        <v>102.61</v>
      </c>
      <c r="AA28" s="12">
        <v>103.85</v>
      </c>
      <c r="AB28" s="117">
        <v>7044800</v>
      </c>
      <c r="AC28" s="12">
        <v>103.85</v>
      </c>
      <c r="AD28" s="2">
        <f t="shared" si="0"/>
        <v>1.5900000000000034</v>
      </c>
      <c r="AE28" s="167">
        <f t="shared" si="1"/>
        <v>8.2524271844659491E-3</v>
      </c>
    </row>
    <row r="29" spans="23:31" x14ac:dyDescent="0.25">
      <c r="W29" s="162">
        <v>42279</v>
      </c>
      <c r="X29" s="12">
        <v>101.21</v>
      </c>
      <c r="Y29" s="12">
        <v>103.01</v>
      </c>
      <c r="Z29" s="12">
        <v>99.88</v>
      </c>
      <c r="AA29" s="12">
        <v>103</v>
      </c>
      <c r="AB29" s="117">
        <v>9079300</v>
      </c>
      <c r="AC29" s="12">
        <v>103</v>
      </c>
      <c r="AD29" s="2">
        <f t="shared" si="0"/>
        <v>3.1300000000000097</v>
      </c>
      <c r="AE29" s="167">
        <f t="shared" si="1"/>
        <v>3.2141813577482026E-3</v>
      </c>
    </row>
    <row r="30" spans="23:31" x14ac:dyDescent="0.25">
      <c r="W30" s="162">
        <v>42278</v>
      </c>
      <c r="X30" s="12">
        <v>102.97</v>
      </c>
      <c r="Y30" s="12">
        <v>103.47</v>
      </c>
      <c r="Z30" s="12">
        <v>101.08</v>
      </c>
      <c r="AA30" s="12">
        <v>102.67</v>
      </c>
      <c r="AB30" s="117">
        <v>7488000</v>
      </c>
      <c r="AC30" s="12">
        <v>102.67</v>
      </c>
      <c r="AD30" s="2">
        <f t="shared" si="0"/>
        <v>2.3900000000000006</v>
      </c>
      <c r="AE30" s="167">
        <f t="shared" si="1"/>
        <v>4.5988258317024577E-3</v>
      </c>
    </row>
    <row r="31" spans="23:31" x14ac:dyDescent="0.25">
      <c r="W31" s="162">
        <v>42277</v>
      </c>
      <c r="X31" s="12">
        <v>100.78</v>
      </c>
      <c r="Y31" s="12">
        <v>102.43</v>
      </c>
      <c r="Z31" s="12">
        <v>100.5</v>
      </c>
      <c r="AA31" s="12">
        <v>102.2</v>
      </c>
      <c r="AB31" s="117">
        <v>9125400</v>
      </c>
      <c r="AC31" s="12">
        <v>102.2</v>
      </c>
      <c r="AD31" s="2">
        <f t="shared" si="0"/>
        <v>1.9300000000000068</v>
      </c>
      <c r="AE31" s="167">
        <f t="shared" si="1"/>
        <v>2.7962180647757018E-2</v>
      </c>
    </row>
    <row r="32" spans="23:31" x14ac:dyDescent="0.25">
      <c r="W32" s="162">
        <v>42276</v>
      </c>
      <c r="X32" s="12">
        <v>98.51</v>
      </c>
      <c r="Y32" s="12">
        <v>100.06</v>
      </c>
      <c r="Z32" s="12">
        <v>97.77</v>
      </c>
      <c r="AA32" s="12">
        <v>99.42</v>
      </c>
      <c r="AB32" s="117">
        <v>9432400</v>
      </c>
      <c r="AC32" s="12">
        <v>99.42</v>
      </c>
      <c r="AD32" s="2">
        <f t="shared" si="0"/>
        <v>2.2900000000000063</v>
      </c>
      <c r="AE32" s="167">
        <f t="shared" si="1"/>
        <v>9.4425830033506575E-3</v>
      </c>
    </row>
    <row r="33" spans="15:31" x14ac:dyDescent="0.25">
      <c r="W33" s="162">
        <v>42275</v>
      </c>
      <c r="X33" s="12">
        <v>99.9</v>
      </c>
      <c r="Y33" s="12">
        <v>100.39</v>
      </c>
      <c r="Z33" s="12">
        <v>98.3</v>
      </c>
      <c r="AA33" s="12">
        <v>98.49</v>
      </c>
      <c r="AB33" s="117">
        <v>8190700</v>
      </c>
      <c r="AC33" s="12">
        <v>98.49</v>
      </c>
      <c r="AD33" s="2">
        <f t="shared" si="0"/>
        <v>2.0900000000000034</v>
      </c>
      <c r="AE33" s="167">
        <f t="shared" si="1"/>
        <v>-1.8045862412761737E-2</v>
      </c>
    </row>
    <row r="34" spans="15:31" x14ac:dyDescent="0.25">
      <c r="W34" s="162">
        <v>42272</v>
      </c>
      <c r="X34" s="12">
        <v>101.51</v>
      </c>
      <c r="Y34" s="12">
        <v>101.8</v>
      </c>
      <c r="Z34" s="12">
        <v>99.58</v>
      </c>
      <c r="AA34" s="12">
        <v>100.3</v>
      </c>
      <c r="AB34" s="117">
        <v>7155100</v>
      </c>
      <c r="AC34" s="12">
        <v>100.3</v>
      </c>
      <c r="AD34" s="2">
        <f t="shared" si="0"/>
        <v>2.2199999999999989</v>
      </c>
      <c r="AE34" s="167">
        <f t="shared" si="1"/>
        <v>-3.1802822500497374E-3</v>
      </c>
    </row>
    <row r="35" spans="15:31" x14ac:dyDescent="0.25">
      <c r="W35" s="162">
        <v>42271</v>
      </c>
      <c r="X35" s="12">
        <v>101</v>
      </c>
      <c r="Y35" s="12">
        <v>101.33</v>
      </c>
      <c r="Z35" s="12">
        <v>99.24</v>
      </c>
      <c r="AA35" s="12">
        <v>100.62</v>
      </c>
      <c r="AB35" s="117">
        <v>10599700</v>
      </c>
      <c r="AC35" s="12">
        <v>100.62</v>
      </c>
      <c r="AD35" s="2">
        <f t="shared" si="0"/>
        <v>2.0900000000000034</v>
      </c>
      <c r="AE35" s="167">
        <f t="shared" si="1"/>
        <v>-9.3531554592890531E-3</v>
      </c>
    </row>
    <row r="36" spans="15:31" x14ac:dyDescent="0.25">
      <c r="W36" s="162">
        <v>42270</v>
      </c>
      <c r="X36" s="12">
        <v>102.44</v>
      </c>
      <c r="Y36" s="12">
        <v>102.63</v>
      </c>
      <c r="Z36" s="12">
        <v>101.38</v>
      </c>
      <c r="AA36" s="12">
        <v>101.57</v>
      </c>
      <c r="AB36" s="117">
        <v>5807000</v>
      </c>
      <c r="AC36" s="12">
        <v>101.57</v>
      </c>
      <c r="AD36" s="2">
        <f t="shared" si="0"/>
        <v>1.25</v>
      </c>
      <c r="AE36" s="167">
        <f t="shared" si="1"/>
        <v>-8.9764855107815622E-3</v>
      </c>
    </row>
    <row r="37" spans="15:31" x14ac:dyDescent="0.25">
      <c r="W37" s="162">
        <v>42269</v>
      </c>
      <c r="X37" s="12">
        <v>102.18</v>
      </c>
      <c r="Y37" s="12">
        <v>102.75</v>
      </c>
      <c r="Z37" s="12">
        <v>101.48</v>
      </c>
      <c r="AA37" s="12">
        <v>102.49</v>
      </c>
      <c r="AB37" s="117">
        <v>8300500</v>
      </c>
      <c r="AC37" s="12">
        <v>102.49</v>
      </c>
      <c r="AD37" s="2">
        <f t="shared" si="0"/>
        <v>1.269999999999996</v>
      </c>
      <c r="AE37" s="167">
        <f t="shared" si="1"/>
        <v>-8.89662508461464E-3</v>
      </c>
    </row>
    <row r="38" spans="15:31" x14ac:dyDescent="0.25">
      <c r="W38" s="162">
        <v>42268</v>
      </c>
      <c r="X38" s="12">
        <v>103.68</v>
      </c>
      <c r="Y38" s="12">
        <v>103.83</v>
      </c>
      <c r="Z38" s="12">
        <v>102.46</v>
      </c>
      <c r="AA38" s="12">
        <v>103.41</v>
      </c>
      <c r="AB38" s="117">
        <v>7134900</v>
      </c>
      <c r="AC38" s="12">
        <v>103.41</v>
      </c>
      <c r="AD38" s="2">
        <f t="shared" si="0"/>
        <v>1.3700000000000045</v>
      </c>
      <c r="AE38" s="167">
        <f t="shared" si="1"/>
        <v>5.5425904317385477E-3</v>
      </c>
    </row>
    <row r="39" spans="15:31" x14ac:dyDescent="0.25">
      <c r="W39" s="162">
        <v>42265</v>
      </c>
      <c r="X39" s="12">
        <v>103.2</v>
      </c>
      <c r="Y39" s="12">
        <v>104.21</v>
      </c>
      <c r="Z39" s="12">
        <v>102.39</v>
      </c>
      <c r="AA39" s="12">
        <v>102.84</v>
      </c>
      <c r="AB39" s="117">
        <v>13423100</v>
      </c>
      <c r="AC39" s="12">
        <v>102.84</v>
      </c>
      <c r="AD39" s="2">
        <f t="shared" si="0"/>
        <v>1.8199999999999932</v>
      </c>
      <c r="AE39" s="167">
        <f t="shared" si="1"/>
        <v>-1.305182341650668E-2</v>
      </c>
    </row>
    <row r="40" spans="15:31" ht="20.25" thickBot="1" x14ac:dyDescent="0.35">
      <c r="O40" s="322" t="s">
        <v>81</v>
      </c>
      <c r="P40" s="322"/>
      <c r="T40" s="113" t="s">
        <v>135</v>
      </c>
      <c r="W40" s="162">
        <v>42264</v>
      </c>
      <c r="X40" s="12">
        <v>104.2</v>
      </c>
      <c r="Y40" s="12">
        <v>105.95</v>
      </c>
      <c r="Z40" s="12">
        <v>103.75</v>
      </c>
      <c r="AA40" s="12">
        <v>104.2</v>
      </c>
      <c r="AB40" s="117">
        <v>7645600</v>
      </c>
      <c r="AC40" s="12">
        <v>104.2</v>
      </c>
      <c r="AD40" s="2">
        <f t="shared" si="0"/>
        <v>2.2000000000000028</v>
      </c>
      <c r="AE40" s="167">
        <f t="shared" si="1"/>
        <v>2.3085802231628261E-3</v>
      </c>
    </row>
    <row r="41" spans="15:31" ht="15.75" thickTop="1" x14ac:dyDescent="0.25">
      <c r="O41" s="105">
        <v>1.1000000000000001</v>
      </c>
      <c r="P41" s="105">
        <f>O41*$Q$4</f>
        <v>129.16200000000001</v>
      </c>
      <c r="Q41" s="2"/>
      <c r="T41" s="157" t="s">
        <v>119</v>
      </c>
      <c r="U41" s="120">
        <v>116.42</v>
      </c>
      <c r="W41" s="162">
        <v>42263</v>
      </c>
      <c r="X41" s="12">
        <v>103.32</v>
      </c>
      <c r="Y41" s="12">
        <v>104.07</v>
      </c>
      <c r="Z41" s="12">
        <v>102.75</v>
      </c>
      <c r="AA41" s="12">
        <v>103.96</v>
      </c>
      <c r="AB41" s="117">
        <v>6499500</v>
      </c>
      <c r="AC41" s="12">
        <v>103.96</v>
      </c>
      <c r="AD41" s="2">
        <f t="shared" si="0"/>
        <v>1.3199999999999932</v>
      </c>
      <c r="AE41" s="167">
        <f t="shared" si="1"/>
        <v>5.1242386154886077E-3</v>
      </c>
    </row>
    <row r="42" spans="15:31" x14ac:dyDescent="0.25">
      <c r="O42" s="105">
        <v>1.0900000000000001</v>
      </c>
      <c r="P42" s="105">
        <f t="shared" ref="P42:P61" si="2">O42*$Q$4</f>
        <v>127.98780000000001</v>
      </c>
      <c r="Q42" s="2"/>
      <c r="T42" s="115" t="s">
        <v>120</v>
      </c>
      <c r="U42" s="110">
        <v>116.28</v>
      </c>
      <c r="W42" s="162">
        <v>42262</v>
      </c>
      <c r="X42" s="12">
        <v>103.25</v>
      </c>
      <c r="Y42" s="12">
        <v>103.8</v>
      </c>
      <c r="Z42" s="12">
        <v>101.83</v>
      </c>
      <c r="AA42" s="12">
        <v>103.43</v>
      </c>
      <c r="AB42" s="117">
        <v>9153500</v>
      </c>
      <c r="AC42" s="12">
        <v>103.43</v>
      </c>
      <c r="AD42" s="2">
        <f t="shared" si="0"/>
        <v>1.9699999999999989</v>
      </c>
      <c r="AE42" s="167">
        <f t="shared" si="1"/>
        <v>-3.7565016374493387E-3</v>
      </c>
    </row>
    <row r="43" spans="15:31" x14ac:dyDescent="0.25">
      <c r="O43" s="105">
        <v>1.08</v>
      </c>
      <c r="P43" s="105">
        <f t="shared" si="2"/>
        <v>126.81360000000001</v>
      </c>
      <c r="Q43" s="2"/>
      <c r="T43" s="115" t="s">
        <v>121</v>
      </c>
      <c r="U43" s="110" t="s">
        <v>333</v>
      </c>
      <c r="W43" s="162">
        <v>42261</v>
      </c>
      <c r="X43" s="12">
        <v>104.65</v>
      </c>
      <c r="Y43" s="12">
        <v>104.9</v>
      </c>
      <c r="Z43" s="12">
        <v>102.99</v>
      </c>
      <c r="AA43" s="12">
        <v>103.82</v>
      </c>
      <c r="AB43" s="117">
        <v>6955600</v>
      </c>
      <c r="AC43" s="12">
        <v>103.82</v>
      </c>
      <c r="AD43" s="2">
        <f t="shared" si="0"/>
        <v>1.9100000000000108</v>
      </c>
      <c r="AE43" s="167">
        <f t="shared" si="1"/>
        <v>-6.3169984686065606E-3</v>
      </c>
    </row>
    <row r="44" spans="15:31" x14ac:dyDescent="0.25">
      <c r="O44" s="105">
        <v>1.07</v>
      </c>
      <c r="P44" s="105">
        <f t="shared" si="2"/>
        <v>125.63940000000001</v>
      </c>
      <c r="Q44" s="2"/>
      <c r="T44" s="115" t="s">
        <v>122</v>
      </c>
      <c r="U44" s="110" t="s">
        <v>334</v>
      </c>
      <c r="W44" s="162">
        <v>42258</v>
      </c>
      <c r="X44" s="12">
        <v>102.35</v>
      </c>
      <c r="Y44" s="12">
        <v>104.5</v>
      </c>
      <c r="Z44" s="12">
        <v>102.2</v>
      </c>
      <c r="AA44" s="12">
        <v>104.48</v>
      </c>
      <c r="AB44" s="117">
        <v>9504700</v>
      </c>
      <c r="AC44" s="12">
        <v>104.48</v>
      </c>
      <c r="AD44" s="2">
        <f t="shared" si="0"/>
        <v>2.2999999999999972</v>
      </c>
      <c r="AE44" s="167">
        <f t="shared" si="1"/>
        <v>1.8323586744639409E-2</v>
      </c>
    </row>
    <row r="45" spans="15:31" x14ac:dyDescent="0.25">
      <c r="O45" s="105">
        <v>1.06</v>
      </c>
      <c r="P45" s="105">
        <f t="shared" si="2"/>
        <v>124.46520000000001</v>
      </c>
      <c r="Q45" s="2"/>
      <c r="T45" s="115" t="s">
        <v>123</v>
      </c>
      <c r="U45" s="110">
        <v>119.66</v>
      </c>
      <c r="W45" s="162">
        <v>42257</v>
      </c>
      <c r="X45" s="12">
        <v>101.85</v>
      </c>
      <c r="Y45" s="12">
        <v>103.22</v>
      </c>
      <c r="Z45" s="12">
        <v>101.33</v>
      </c>
      <c r="AA45" s="12">
        <v>102.6</v>
      </c>
      <c r="AB45" s="117">
        <v>9003500</v>
      </c>
      <c r="AC45" s="12">
        <v>102.6</v>
      </c>
      <c r="AD45" s="2">
        <f t="shared" si="0"/>
        <v>1.8900000000000006</v>
      </c>
      <c r="AE45" s="167">
        <f t="shared" si="1"/>
        <v>6.7706800117750543E-3</v>
      </c>
    </row>
    <row r="46" spans="15:31" x14ac:dyDescent="0.25">
      <c r="O46" s="105">
        <v>1.05</v>
      </c>
      <c r="P46" s="105">
        <f t="shared" si="2"/>
        <v>123.29100000000001</v>
      </c>
      <c r="Q46" s="2"/>
      <c r="T46" s="115" t="s">
        <v>124</v>
      </c>
      <c r="U46" s="110">
        <v>1.4777499999999999</v>
      </c>
      <c r="W46" s="162">
        <v>42256</v>
      </c>
      <c r="X46" s="12">
        <v>104.75</v>
      </c>
      <c r="Y46" s="12">
        <v>104.95</v>
      </c>
      <c r="Z46" s="12">
        <v>101.68</v>
      </c>
      <c r="AA46" s="12">
        <v>101.91</v>
      </c>
      <c r="AB46" s="117">
        <v>9495600</v>
      </c>
      <c r="AC46" s="12">
        <v>101.91</v>
      </c>
      <c r="AD46" s="2">
        <f t="shared" si="0"/>
        <v>3.269999999999996</v>
      </c>
      <c r="AE46" s="167">
        <f t="shared" si="1"/>
        <v>-2.019036631093174E-2</v>
      </c>
    </row>
    <row r="47" spans="15:31" x14ac:dyDescent="0.25">
      <c r="O47" s="105">
        <v>1.04</v>
      </c>
      <c r="P47" s="105">
        <f t="shared" si="2"/>
        <v>122.11680000000001</v>
      </c>
      <c r="Q47" s="2"/>
      <c r="T47" s="115" t="s">
        <v>125</v>
      </c>
      <c r="U47" s="110" t="s">
        <v>168</v>
      </c>
      <c r="W47" s="162">
        <v>42255</v>
      </c>
      <c r="X47" s="12">
        <v>102.95</v>
      </c>
      <c r="Y47" s="12">
        <v>104.15</v>
      </c>
      <c r="Z47" s="12">
        <v>102.52</v>
      </c>
      <c r="AA47" s="12">
        <v>104.01</v>
      </c>
      <c r="AB47" s="117">
        <v>8501400</v>
      </c>
      <c r="AC47" s="12">
        <v>104.01</v>
      </c>
      <c r="AD47" s="2">
        <f t="shared" si="0"/>
        <v>1.6300000000000097</v>
      </c>
      <c r="AE47" s="167">
        <f t="shared" si="1"/>
        <v>3.0107952857284515E-2</v>
      </c>
    </row>
    <row r="48" spans="15:31" x14ac:dyDescent="0.25">
      <c r="O48" s="105">
        <v>1.03</v>
      </c>
      <c r="P48" s="105">
        <f t="shared" si="2"/>
        <v>120.9426</v>
      </c>
      <c r="Q48" s="2"/>
      <c r="T48" s="115"/>
      <c r="U48" s="110"/>
      <c r="W48" s="162">
        <v>42251</v>
      </c>
      <c r="X48" s="12">
        <v>100.96</v>
      </c>
      <c r="Y48" s="12">
        <v>101.82</v>
      </c>
      <c r="Z48" s="12">
        <v>100.36</v>
      </c>
      <c r="AA48" s="12">
        <v>100.97</v>
      </c>
      <c r="AB48" s="117">
        <v>9205400</v>
      </c>
      <c r="AC48" s="12">
        <v>100.97</v>
      </c>
      <c r="AD48" s="2">
        <f t="shared" si="0"/>
        <v>1.4599999999999937</v>
      </c>
      <c r="AE48" s="167">
        <f t="shared" si="1"/>
        <v>-1.0000980488283129E-2</v>
      </c>
    </row>
    <row r="49" spans="15:31" x14ac:dyDescent="0.25">
      <c r="O49" s="105">
        <v>1.02</v>
      </c>
      <c r="P49" s="105">
        <f t="shared" si="2"/>
        <v>119.7684</v>
      </c>
      <c r="Q49" s="2"/>
      <c r="T49" s="115" t="s">
        <v>126</v>
      </c>
      <c r="U49" s="110" t="s">
        <v>335</v>
      </c>
      <c r="W49" s="162">
        <v>42250</v>
      </c>
      <c r="X49" s="12">
        <v>102.2</v>
      </c>
      <c r="Y49" s="12">
        <v>103.03</v>
      </c>
      <c r="Z49" s="12">
        <v>101.46</v>
      </c>
      <c r="AA49" s="12">
        <v>101.99</v>
      </c>
      <c r="AB49" s="117">
        <v>8930600</v>
      </c>
      <c r="AC49" s="12">
        <v>101.99</v>
      </c>
      <c r="AD49" s="2">
        <f t="shared" si="0"/>
        <v>1.5700000000000074</v>
      </c>
      <c r="AE49" s="167">
        <f t="shared" si="1"/>
        <v>9.8145058396315044E-4</v>
      </c>
    </row>
    <row r="50" spans="15:31" x14ac:dyDescent="0.25">
      <c r="O50" s="105">
        <v>1.01</v>
      </c>
      <c r="P50" s="105">
        <f t="shared" si="2"/>
        <v>118.5942</v>
      </c>
      <c r="Q50" s="2"/>
      <c r="T50" s="115" t="s">
        <v>127</v>
      </c>
      <c r="U50" s="110" t="s">
        <v>262</v>
      </c>
      <c r="W50" s="162">
        <v>42249</v>
      </c>
      <c r="X50" s="12">
        <v>100.92</v>
      </c>
      <c r="Y50" s="12">
        <v>101.94</v>
      </c>
      <c r="Z50" s="12">
        <v>99.55</v>
      </c>
      <c r="AA50" s="12">
        <v>101.89</v>
      </c>
      <c r="AB50" s="117">
        <v>12109700</v>
      </c>
      <c r="AC50" s="12">
        <v>101.89</v>
      </c>
      <c r="AD50" s="2">
        <f t="shared" si="0"/>
        <v>2.3900000000000006</v>
      </c>
      <c r="AE50" s="167">
        <f t="shared" si="1"/>
        <v>2.3917194251833918E-2</v>
      </c>
    </row>
    <row r="51" spans="15:31" x14ac:dyDescent="0.25">
      <c r="O51" s="105">
        <v>1</v>
      </c>
      <c r="P51" s="105">
        <f t="shared" si="2"/>
        <v>117.42</v>
      </c>
      <c r="Q51" s="2"/>
      <c r="T51" s="115" t="s">
        <v>128</v>
      </c>
      <c r="U51" s="112">
        <v>8240533</v>
      </c>
      <c r="W51" s="162">
        <v>42248</v>
      </c>
      <c r="X51" s="12">
        <v>99.31</v>
      </c>
      <c r="Y51" s="12">
        <v>101.34</v>
      </c>
      <c r="Z51" s="12">
        <v>99.16</v>
      </c>
      <c r="AA51" s="12">
        <v>99.51</v>
      </c>
      <c r="AB51" s="117">
        <v>14169500</v>
      </c>
      <c r="AC51" s="12">
        <v>99.51</v>
      </c>
      <c r="AD51" s="2">
        <f t="shared" si="0"/>
        <v>2.1800000000000068</v>
      </c>
      <c r="AE51" s="167">
        <f t="shared" si="1"/>
        <v>-2.3262661955241404E-2</v>
      </c>
    </row>
    <row r="52" spans="15:31" x14ac:dyDescent="0.25">
      <c r="O52" s="105">
        <v>0.99</v>
      </c>
      <c r="P52" s="105">
        <f t="shared" si="2"/>
        <v>116.2458</v>
      </c>
      <c r="Q52" s="2"/>
      <c r="T52" s="115" t="s">
        <v>132</v>
      </c>
      <c r="U52" s="112">
        <v>10417200</v>
      </c>
      <c r="W52" s="162">
        <v>42247</v>
      </c>
      <c r="X52" s="12">
        <v>102.3</v>
      </c>
      <c r="Y52" s="12">
        <v>102.46</v>
      </c>
      <c r="Z52" s="12">
        <v>100.91</v>
      </c>
      <c r="AA52" s="12">
        <v>101.88</v>
      </c>
      <c r="AB52" s="117">
        <v>8473600</v>
      </c>
      <c r="AC52" s="12">
        <v>101.88</v>
      </c>
      <c r="AD52" s="2">
        <f t="shared" si="0"/>
        <v>1.5499999999999972</v>
      </c>
      <c r="AE52" s="167">
        <f t="shared" si="1"/>
        <v>-5.8548009367682674E-3</v>
      </c>
    </row>
    <row r="53" spans="15:31" x14ac:dyDescent="0.25">
      <c r="O53" s="105">
        <v>0.98</v>
      </c>
      <c r="P53" s="105">
        <f t="shared" si="2"/>
        <v>115.0716</v>
      </c>
      <c r="Q53" s="2"/>
      <c r="T53" s="115" t="s">
        <v>129</v>
      </c>
      <c r="U53" s="110" t="s">
        <v>336</v>
      </c>
      <c r="W53" s="162">
        <v>42244</v>
      </c>
      <c r="X53" s="12">
        <v>102.19</v>
      </c>
      <c r="Y53" s="12">
        <v>103.34</v>
      </c>
      <c r="Z53" s="12">
        <v>101.81</v>
      </c>
      <c r="AA53" s="12">
        <v>102.48</v>
      </c>
      <c r="AB53" s="117">
        <v>10992100</v>
      </c>
      <c r="AC53" s="12">
        <v>102.48</v>
      </c>
      <c r="AD53" s="2">
        <f t="shared" si="0"/>
        <v>1.5300000000000011</v>
      </c>
      <c r="AE53" s="167">
        <f t="shared" si="1"/>
        <v>3.0341587550162252E-3</v>
      </c>
    </row>
    <row r="54" spans="15:31" x14ac:dyDescent="0.25">
      <c r="O54" s="105">
        <v>0.97</v>
      </c>
      <c r="P54" s="105">
        <f t="shared" si="2"/>
        <v>113.8974</v>
      </c>
      <c r="T54" s="115" t="s">
        <v>133</v>
      </c>
      <c r="U54" s="110">
        <v>23.96</v>
      </c>
      <c r="W54" s="162">
        <v>42243</v>
      </c>
      <c r="X54" s="12">
        <v>101.35</v>
      </c>
      <c r="Y54" s="12">
        <v>102.62</v>
      </c>
      <c r="Z54" s="12">
        <v>99.78</v>
      </c>
      <c r="AA54" s="12">
        <v>102.17</v>
      </c>
      <c r="AB54" s="117">
        <v>17378300</v>
      </c>
      <c r="AC54" s="12">
        <v>102.17</v>
      </c>
      <c r="AD54" s="2">
        <f t="shared" si="0"/>
        <v>2.8400000000000034</v>
      </c>
      <c r="AE54" s="167">
        <f t="shared" si="1"/>
        <v>2.9628136652222192E-2</v>
      </c>
    </row>
    <row r="55" spans="15:31" x14ac:dyDescent="0.25">
      <c r="O55" s="105">
        <v>0.96</v>
      </c>
      <c r="P55" s="105">
        <f t="shared" si="2"/>
        <v>112.72319999999999</v>
      </c>
      <c r="T55" s="115" t="s">
        <v>134</v>
      </c>
      <c r="U55" s="110">
        <v>4.9000000000000004</v>
      </c>
      <c r="W55" s="162">
        <v>42242</v>
      </c>
      <c r="X55" s="12">
        <v>98.69</v>
      </c>
      <c r="Y55" s="12">
        <v>99.49</v>
      </c>
      <c r="Z55" s="12">
        <v>96.26</v>
      </c>
      <c r="AA55" s="12">
        <v>99.23</v>
      </c>
      <c r="AB55" s="117">
        <v>13691200</v>
      </c>
      <c r="AC55" s="12">
        <v>99.23</v>
      </c>
      <c r="AD55" s="2">
        <f t="shared" si="0"/>
        <v>3.2299999999999898</v>
      </c>
      <c r="AE55" s="167">
        <f t="shared" si="1"/>
        <v>3.4831577849619322E-2</v>
      </c>
    </row>
    <row r="56" spans="15:31" x14ac:dyDescent="0.25">
      <c r="O56" s="105">
        <v>0.95</v>
      </c>
      <c r="P56" s="105">
        <f t="shared" si="2"/>
        <v>111.54899999999999</v>
      </c>
      <c r="T56" s="115" t="s">
        <v>130</v>
      </c>
      <c r="U56" s="110" t="s">
        <v>271</v>
      </c>
      <c r="W56" s="162">
        <v>42241</v>
      </c>
      <c r="X56" s="12">
        <v>99.73</v>
      </c>
      <c r="Y56" s="12">
        <v>100.09</v>
      </c>
      <c r="Z56" s="12">
        <v>95.72</v>
      </c>
      <c r="AA56" s="12">
        <v>95.89</v>
      </c>
      <c r="AB56" s="117">
        <v>18961000</v>
      </c>
      <c r="AC56" s="12">
        <v>95.89</v>
      </c>
      <c r="AD56" s="2">
        <f t="shared" si="0"/>
        <v>4.3700000000000045</v>
      </c>
      <c r="AE56" s="167">
        <f t="shared" si="1"/>
        <v>5.5578859060403385E-3</v>
      </c>
    </row>
    <row r="57" spans="15:31" x14ac:dyDescent="0.25">
      <c r="O57" s="105">
        <v>0.94</v>
      </c>
      <c r="P57" s="105">
        <f t="shared" si="2"/>
        <v>110.37479999999999</v>
      </c>
      <c r="W57" s="162">
        <v>42240</v>
      </c>
      <c r="X57" s="12">
        <v>93.38</v>
      </c>
      <c r="Y57" s="12">
        <v>100</v>
      </c>
      <c r="Z57" s="12">
        <v>90</v>
      </c>
      <c r="AA57" s="12">
        <v>95.36</v>
      </c>
      <c r="AB57" s="117">
        <v>29907400</v>
      </c>
      <c r="AC57" s="12">
        <v>95.36</v>
      </c>
      <c r="AD57" s="2">
        <f t="shared" si="0"/>
        <v>10</v>
      </c>
      <c r="AE57" s="167">
        <f t="shared" si="1"/>
        <v>-3.5208417644678303E-2</v>
      </c>
    </row>
    <row r="58" spans="15:31" x14ac:dyDescent="0.25">
      <c r="O58" s="105">
        <v>0.93</v>
      </c>
      <c r="P58" s="105">
        <f t="shared" si="2"/>
        <v>109.20060000000001</v>
      </c>
      <c r="W58" s="162">
        <v>42237</v>
      </c>
      <c r="X58" s="12">
        <v>97.5</v>
      </c>
      <c r="Y58" s="12">
        <v>100.63</v>
      </c>
      <c r="Z58" s="12">
        <v>96.61</v>
      </c>
      <c r="AA58" s="12">
        <v>98.84</v>
      </c>
      <c r="AB58" s="117">
        <v>30804400</v>
      </c>
      <c r="AC58" s="12">
        <v>98.84</v>
      </c>
      <c r="AD58" s="2">
        <f t="shared" si="0"/>
        <v>4.019999999999996</v>
      </c>
      <c r="AE58" s="167">
        <f t="shared" si="1"/>
        <v>-1.1797640471905568E-2</v>
      </c>
    </row>
    <row r="59" spans="15:31" x14ac:dyDescent="0.25">
      <c r="O59" s="105">
        <v>0.92</v>
      </c>
      <c r="P59" s="105">
        <f t="shared" si="2"/>
        <v>108.02640000000001</v>
      </c>
      <c r="W59" s="162">
        <v>42236</v>
      </c>
      <c r="X59" s="12">
        <v>104.34</v>
      </c>
      <c r="Y59" s="12">
        <v>105</v>
      </c>
      <c r="Z59" s="12">
        <v>99.76</v>
      </c>
      <c r="AA59" s="12">
        <v>100.02</v>
      </c>
      <c r="AB59" s="117">
        <v>34534500</v>
      </c>
      <c r="AC59" s="12">
        <v>100.02</v>
      </c>
      <c r="AD59" s="2">
        <f t="shared" si="0"/>
        <v>5.2399999999999949</v>
      </c>
      <c r="AE59" s="167">
        <f t="shared" si="1"/>
        <v>-6.0403945514326041E-2</v>
      </c>
    </row>
    <row r="60" spans="15:31" x14ac:dyDescent="0.25">
      <c r="O60" s="105">
        <v>0.91</v>
      </c>
      <c r="P60" s="105">
        <f t="shared" si="2"/>
        <v>106.85220000000001</v>
      </c>
      <c r="W60" s="162">
        <v>42235</v>
      </c>
      <c r="X60" s="12">
        <v>106.58</v>
      </c>
      <c r="Y60" s="12">
        <v>107.75</v>
      </c>
      <c r="Z60" s="12">
        <v>105.77</v>
      </c>
      <c r="AA60" s="12">
        <v>106.45</v>
      </c>
      <c r="AB60" s="117">
        <v>9420800</v>
      </c>
      <c r="AC60" s="12">
        <v>106.45</v>
      </c>
      <c r="AD60" s="2">
        <f t="shared" si="0"/>
        <v>1.980000000000004</v>
      </c>
      <c r="AE60" s="167">
        <f t="shared" si="1"/>
        <v>-4.582008602954879E-3</v>
      </c>
    </row>
    <row r="61" spans="15:31" x14ac:dyDescent="0.25">
      <c r="O61" s="105">
        <v>0.9</v>
      </c>
      <c r="P61" s="105">
        <f t="shared" si="2"/>
        <v>105.678</v>
      </c>
      <c r="W61" s="162">
        <v>42234</v>
      </c>
      <c r="X61" s="12">
        <v>108.04</v>
      </c>
      <c r="Y61" s="12">
        <v>108.25</v>
      </c>
      <c r="Z61" s="12">
        <v>106.8</v>
      </c>
      <c r="AA61" s="12">
        <v>106.94</v>
      </c>
      <c r="AB61" s="117">
        <v>11969000</v>
      </c>
      <c r="AC61" s="12">
        <v>106.94</v>
      </c>
      <c r="AD61" s="2">
        <f t="shared" si="0"/>
        <v>1.4500000000000028</v>
      </c>
      <c r="AE61" s="167">
        <f t="shared" si="1"/>
        <v>-1.934892251260889E-2</v>
      </c>
    </row>
    <row r="62" spans="15:31" x14ac:dyDescent="0.25">
      <c r="W62" s="162">
        <v>42233</v>
      </c>
      <c r="X62" s="12">
        <v>107.3</v>
      </c>
      <c r="Y62" s="12">
        <v>109.28</v>
      </c>
      <c r="Z62" s="12">
        <v>106.84</v>
      </c>
      <c r="AA62" s="12">
        <v>109.05</v>
      </c>
      <c r="AB62" s="117">
        <v>7922300</v>
      </c>
      <c r="AC62" s="12">
        <v>109.05</v>
      </c>
      <c r="AD62" s="2">
        <f t="shared" si="0"/>
        <v>2.4399999999999977</v>
      </c>
      <c r="AE62" s="167">
        <f t="shared" si="1"/>
        <v>1.7637178051511659E-2</v>
      </c>
    </row>
    <row r="63" spans="15:31" x14ac:dyDescent="0.25">
      <c r="W63" s="162">
        <v>42230</v>
      </c>
      <c r="X63" s="12">
        <v>107.61</v>
      </c>
      <c r="Y63" s="12">
        <v>107.67</v>
      </c>
      <c r="Z63" s="12">
        <v>106.52</v>
      </c>
      <c r="AA63" s="12">
        <v>107.16</v>
      </c>
      <c r="AB63" s="117">
        <v>7088700</v>
      </c>
      <c r="AC63" s="12">
        <v>107.16</v>
      </c>
      <c r="AD63" s="2">
        <f t="shared" si="0"/>
        <v>1.1500000000000057</v>
      </c>
      <c r="AE63" s="167">
        <f t="shared" si="1"/>
        <v>-3.3482142857143016E-3</v>
      </c>
    </row>
    <row r="64" spans="15:31" x14ac:dyDescent="0.25">
      <c r="W64" s="162">
        <v>42229</v>
      </c>
      <c r="X64" s="12">
        <v>107.21</v>
      </c>
      <c r="Y64" s="12">
        <v>108.51</v>
      </c>
      <c r="Z64" s="12">
        <v>106.75</v>
      </c>
      <c r="AA64" s="12">
        <v>107.52</v>
      </c>
      <c r="AB64" s="117">
        <v>9698500</v>
      </c>
      <c r="AC64" s="12">
        <v>107.52</v>
      </c>
      <c r="AD64" s="2">
        <f t="shared" si="0"/>
        <v>1.7600000000000051</v>
      </c>
      <c r="AE64" s="167">
        <f t="shared" si="1"/>
        <v>4.9537339938312552E-3</v>
      </c>
    </row>
    <row r="65" spans="23:31" x14ac:dyDescent="0.25">
      <c r="W65" s="162">
        <v>42228</v>
      </c>
      <c r="X65" s="12">
        <v>107</v>
      </c>
      <c r="Y65" s="12">
        <v>107.44</v>
      </c>
      <c r="Z65" s="12">
        <v>105.51</v>
      </c>
      <c r="AA65" s="12">
        <v>106.99</v>
      </c>
      <c r="AB65" s="117">
        <v>16923500</v>
      </c>
      <c r="AC65" s="12">
        <v>106.99</v>
      </c>
      <c r="AD65" s="2">
        <f t="shared" si="0"/>
        <v>1.9299999999999926</v>
      </c>
      <c r="AE65" s="167">
        <f t="shared" si="1"/>
        <v>-9.3518518518519445E-3</v>
      </c>
    </row>
    <row r="66" spans="23:31" x14ac:dyDescent="0.25">
      <c r="W66" s="162">
        <v>42227</v>
      </c>
      <c r="X66" s="12">
        <v>110.34</v>
      </c>
      <c r="Y66" s="12">
        <v>110.49</v>
      </c>
      <c r="Z66" s="12">
        <v>107.95</v>
      </c>
      <c r="AA66" s="12">
        <v>108</v>
      </c>
      <c r="AB66" s="117">
        <v>13528500</v>
      </c>
      <c r="AC66" s="12">
        <v>108</v>
      </c>
      <c r="AD66" s="2">
        <f t="shared" si="0"/>
        <v>2.539999999999992</v>
      </c>
      <c r="AE66" s="167">
        <f t="shared" si="1"/>
        <v>-2.7027027027026973E-2</v>
      </c>
    </row>
    <row r="67" spans="23:31" x14ac:dyDescent="0.25">
      <c r="W67" s="162">
        <v>42226</v>
      </c>
      <c r="X67" s="12">
        <v>110</v>
      </c>
      <c r="Y67" s="12">
        <v>111</v>
      </c>
      <c r="Z67" s="12">
        <v>109.74</v>
      </c>
      <c r="AA67" s="12">
        <v>111</v>
      </c>
      <c r="AB67" s="117">
        <v>11477400</v>
      </c>
      <c r="AC67" s="12">
        <v>111</v>
      </c>
      <c r="AD67" s="2">
        <f t="shared" ref="AD67" si="3">Y67-Z67</f>
        <v>1.2600000000000051</v>
      </c>
      <c r="AE67" s="167" t="e">
        <f>AC67/#REF!-1</f>
        <v>#REF!</v>
      </c>
    </row>
    <row r="68" spans="23:31" x14ac:dyDescent="0.25">
      <c r="W68" s="162" t="s">
        <v>144</v>
      </c>
      <c r="X68" s="12"/>
      <c r="Y68" s="12"/>
      <c r="Z68" s="12"/>
      <c r="AA68" s="12"/>
      <c r="AB68" s="12"/>
      <c r="AC68" s="12"/>
      <c r="AD68" s="2" t="e">
        <f>#REF!-#REF!</f>
        <v>#REF!</v>
      </c>
      <c r="AE68" s="167" t="e">
        <f>#REF!/AC68-1</f>
        <v>#REF!</v>
      </c>
    </row>
    <row r="69" spans="23:31" x14ac:dyDescent="0.25">
      <c r="AD69" s="2">
        <f>Y68-Z68</f>
        <v>0</v>
      </c>
      <c r="AE69" s="167" t="e">
        <f>AC68/AC69-1</f>
        <v>#DIV/0!</v>
      </c>
    </row>
  </sheetData>
  <mergeCells count="1">
    <mergeCell ref="O40:P40"/>
  </mergeCells>
  <conditionalFormatting sqref="Q7">
    <cfRule type="expression" dxfId="37" priority="6">
      <formula>Q7&gt;0</formula>
    </cfRule>
    <cfRule type="expression" dxfId="36" priority="7">
      <formula>Q7&lt;0</formula>
    </cfRule>
  </conditionalFormatting>
  <conditionalFormatting sqref="O41:O61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{4C3CD77C-DEB8-48E1-9529-7E0D502B533D}</x14:id>
        </ext>
      </extLst>
    </cfRule>
  </conditionalFormatting>
  <conditionalFormatting sqref="AE1:AE69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C3CD77C-DEB8-48E1-9529-7E0D502B533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8.5703125" customWidth="1"/>
    <col min="21" max="21" width="13.85546875" customWidth="1"/>
    <col min="23" max="23" width="11.7109375" customWidth="1"/>
    <col min="24" max="24" width="9.85546875" customWidth="1"/>
    <col min="25" max="27" width="7" bestFit="1" customWidth="1"/>
    <col min="28" max="28" width="10.140625" bestFit="1" customWidth="1"/>
    <col min="29" max="29" width="9" customWidth="1"/>
    <col min="31" max="31" width="11.7109375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110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111</v>
      </c>
      <c r="K1" s="13" t="s">
        <v>61</v>
      </c>
      <c r="L1" s="13" t="s">
        <v>37</v>
      </c>
      <c r="M1" s="13" t="s">
        <v>38</v>
      </c>
      <c r="T1" s="13" t="s">
        <v>71</v>
      </c>
      <c r="W1" s="115" t="s">
        <v>136</v>
      </c>
      <c r="X1" s="115" t="s">
        <v>137</v>
      </c>
      <c r="Y1" s="115" t="s">
        <v>138</v>
      </c>
      <c r="Z1" s="115" t="s">
        <v>139</v>
      </c>
      <c r="AA1" s="115" t="s">
        <v>140</v>
      </c>
      <c r="AB1" s="115" t="s">
        <v>141</v>
      </c>
      <c r="AC1" s="115" t="s">
        <v>142</v>
      </c>
      <c r="AD1" s="115" t="s">
        <v>165</v>
      </c>
      <c r="AE1" s="115" t="s">
        <v>167</v>
      </c>
    </row>
    <row r="2" spans="1:31" x14ac:dyDescent="0.25">
      <c r="A2" s="6" t="s">
        <v>55</v>
      </c>
      <c r="B2" s="1">
        <v>42214</v>
      </c>
      <c r="C2">
        <v>10</v>
      </c>
      <c r="D2" s="2">
        <v>113.01</v>
      </c>
      <c r="E2" s="2">
        <v>0</v>
      </c>
      <c r="F2" s="2">
        <f>C2*D2 + E2</f>
        <v>1130.1000000000001</v>
      </c>
      <c r="G2" s="82">
        <v>42263</v>
      </c>
      <c r="H2" s="95">
        <v>10</v>
      </c>
      <c r="I2" s="17">
        <v>109.35</v>
      </c>
      <c r="J2" s="17">
        <v>0.02</v>
      </c>
      <c r="K2" s="17">
        <f>I2*H2-J2</f>
        <v>1093.48</v>
      </c>
      <c r="L2" s="1">
        <v>42276</v>
      </c>
      <c r="M2" s="2">
        <v>6.45</v>
      </c>
      <c r="O2" s="13" t="s">
        <v>57</v>
      </c>
      <c r="Q2">
        <f>C10-H10</f>
        <v>25</v>
      </c>
      <c r="T2" s="1">
        <v>42242</v>
      </c>
      <c r="U2" t="s">
        <v>109</v>
      </c>
      <c r="W2" s="162">
        <v>42318</v>
      </c>
      <c r="X2" s="12">
        <v>108.1</v>
      </c>
      <c r="Y2" s="12">
        <v>109.37</v>
      </c>
      <c r="Z2" s="12">
        <v>107.94</v>
      </c>
      <c r="AA2" s="12">
        <v>108.85</v>
      </c>
      <c r="AB2" s="117">
        <v>8522900</v>
      </c>
      <c r="AC2" s="12">
        <v>108.85</v>
      </c>
      <c r="AD2" s="53">
        <f>Y2-Z2</f>
        <v>1.4300000000000068</v>
      </c>
      <c r="AE2" s="200">
        <f>AC2/AC3-1</f>
        <v>6.8448802145961718E-3</v>
      </c>
    </row>
    <row r="3" spans="1:31" x14ac:dyDescent="0.25">
      <c r="A3" s="26" t="s">
        <v>74</v>
      </c>
      <c r="B3" s="1">
        <v>42247</v>
      </c>
      <c r="C3">
        <v>15</v>
      </c>
      <c r="D3" s="2">
        <v>105.85</v>
      </c>
      <c r="E3" s="2">
        <v>0</v>
      </c>
      <c r="F3" s="2">
        <f>C3*D3 + E3</f>
        <v>1587.75</v>
      </c>
      <c r="G3" s="82">
        <v>42284</v>
      </c>
      <c r="H3" s="95">
        <v>10</v>
      </c>
      <c r="I3" s="17">
        <v>97.5</v>
      </c>
      <c r="J3" s="17">
        <v>0.02</v>
      </c>
      <c r="K3" s="17">
        <f>I3*H3-J3</f>
        <v>974.98</v>
      </c>
      <c r="O3" s="13" t="s">
        <v>58</v>
      </c>
      <c r="Q3" s="2">
        <f>(F10-K10-M10)/Q2</f>
        <v>102.19760000000002</v>
      </c>
      <c r="W3" s="162">
        <v>42317</v>
      </c>
      <c r="X3" s="12">
        <v>108</v>
      </c>
      <c r="Y3" s="12">
        <v>108.53</v>
      </c>
      <c r="Z3" s="12">
        <v>107.08</v>
      </c>
      <c r="AA3" s="12">
        <v>108.11</v>
      </c>
      <c r="AB3" s="117">
        <v>8133200</v>
      </c>
      <c r="AC3" s="12">
        <v>108.11</v>
      </c>
      <c r="AD3" s="53">
        <f t="shared" ref="AD3:AD66" si="0">Y3-Z3</f>
        <v>1.4500000000000028</v>
      </c>
      <c r="AE3" s="200">
        <f t="shared" ref="AE3:AE66" si="1">AC3/AC4-1</f>
        <v>-2.1229462802289101E-3</v>
      </c>
    </row>
    <row r="4" spans="1:31" x14ac:dyDescent="0.25">
      <c r="B4" s="82">
        <v>42278</v>
      </c>
      <c r="C4" s="8">
        <v>10</v>
      </c>
      <c r="D4" s="17">
        <v>96.7</v>
      </c>
      <c r="E4" s="17">
        <v>0</v>
      </c>
      <c r="F4" s="17">
        <f>C4*D4 + E4</f>
        <v>967</v>
      </c>
      <c r="O4" s="13" t="s">
        <v>66</v>
      </c>
      <c r="Q4" s="70">
        <v>108.85</v>
      </c>
      <c r="W4" s="162">
        <v>42314</v>
      </c>
      <c r="X4" s="12">
        <v>107</v>
      </c>
      <c r="Y4" s="12">
        <v>108.34</v>
      </c>
      <c r="Z4" s="12">
        <v>106.36</v>
      </c>
      <c r="AA4" s="12">
        <v>108.34</v>
      </c>
      <c r="AB4" s="117">
        <v>8553300</v>
      </c>
      <c r="AC4" s="12">
        <v>108.34</v>
      </c>
      <c r="AD4" s="53">
        <f t="shared" si="0"/>
        <v>1.980000000000004</v>
      </c>
      <c r="AE4" s="200">
        <f t="shared" si="1"/>
        <v>4.7296670685339492E-3</v>
      </c>
    </row>
    <row r="5" spans="1:31" x14ac:dyDescent="0.25">
      <c r="B5" s="82">
        <v>42284</v>
      </c>
      <c r="C5" s="8">
        <v>10</v>
      </c>
      <c r="D5" s="17">
        <v>94.5</v>
      </c>
      <c r="E5" s="17">
        <v>0</v>
      </c>
      <c r="F5" s="17">
        <f>C5*D5 + E5</f>
        <v>945</v>
      </c>
      <c r="O5" s="13" t="s">
        <v>67</v>
      </c>
      <c r="Q5" s="3">
        <f>Q4*Q2</f>
        <v>2721.25</v>
      </c>
      <c r="T5" s="1">
        <v>42248</v>
      </c>
      <c r="U5" t="s">
        <v>200</v>
      </c>
      <c r="W5" s="162">
        <v>42313</v>
      </c>
      <c r="X5" s="12">
        <v>108.33</v>
      </c>
      <c r="Y5" s="12">
        <v>108.39</v>
      </c>
      <c r="Z5" s="12">
        <v>106.05</v>
      </c>
      <c r="AA5" s="12">
        <v>107.83</v>
      </c>
      <c r="AB5" s="117">
        <v>10159000</v>
      </c>
      <c r="AC5" s="12">
        <v>107.83</v>
      </c>
      <c r="AD5" s="53">
        <f t="shared" si="0"/>
        <v>2.3400000000000034</v>
      </c>
      <c r="AE5" s="200">
        <f t="shared" si="1"/>
        <v>-1.0552394934850495E-2</v>
      </c>
    </row>
    <row r="6" spans="1:31" x14ac:dyDescent="0.25">
      <c r="O6" s="13" t="s">
        <v>64</v>
      </c>
      <c r="Q6" s="2">
        <f>Q3*Q2</f>
        <v>2554.9400000000005</v>
      </c>
      <c r="W6" s="162">
        <v>42312</v>
      </c>
      <c r="X6" s="12">
        <v>109.6</v>
      </c>
      <c r="Y6" s="12">
        <v>109.73</v>
      </c>
      <c r="Z6" s="12">
        <v>107.3</v>
      </c>
      <c r="AA6" s="12">
        <v>108.98</v>
      </c>
      <c r="AB6" s="117">
        <v>7989000</v>
      </c>
      <c r="AC6" s="12">
        <v>108.98</v>
      </c>
      <c r="AD6" s="53">
        <f t="shared" si="0"/>
        <v>2.4300000000000068</v>
      </c>
      <c r="AE6" s="200">
        <f t="shared" si="1"/>
        <v>-1.0999083409715116E-3</v>
      </c>
    </row>
    <row r="7" spans="1:31" ht="15.75" x14ac:dyDescent="0.25">
      <c r="O7" s="13" t="s">
        <v>65</v>
      </c>
      <c r="Q7" s="24">
        <f>Q5-Q6</f>
        <v>166.30999999999949</v>
      </c>
      <c r="R7" s="250" t="s">
        <v>246</v>
      </c>
      <c r="W7" s="162">
        <v>42311</v>
      </c>
      <c r="X7" s="12">
        <v>109.4</v>
      </c>
      <c r="Y7" s="12">
        <v>109.54</v>
      </c>
      <c r="Z7" s="12">
        <v>108.32</v>
      </c>
      <c r="AA7" s="12">
        <v>109.1</v>
      </c>
      <c r="AB7" s="117">
        <v>7446200</v>
      </c>
      <c r="AC7" s="12">
        <v>109.1</v>
      </c>
      <c r="AD7" s="53">
        <f t="shared" si="0"/>
        <v>1.2200000000000131</v>
      </c>
      <c r="AE7" s="200">
        <f t="shared" si="1"/>
        <v>-4.5620437956204185E-3</v>
      </c>
    </row>
    <row r="8" spans="1:31" x14ac:dyDescent="0.25">
      <c r="T8" s="1">
        <v>42304</v>
      </c>
      <c r="U8" t="s">
        <v>198</v>
      </c>
      <c r="W8" s="162">
        <v>42310</v>
      </c>
      <c r="X8" s="12">
        <v>108.76</v>
      </c>
      <c r="Y8" s="12">
        <v>109.95</v>
      </c>
      <c r="Z8" s="12">
        <v>108.32</v>
      </c>
      <c r="AA8" s="12">
        <v>109.6</v>
      </c>
      <c r="AB8" s="117">
        <v>8266500</v>
      </c>
      <c r="AC8" s="12">
        <v>109.6</v>
      </c>
      <c r="AD8" s="53">
        <f t="shared" si="0"/>
        <v>1.6300000000000097</v>
      </c>
      <c r="AE8" s="200">
        <f t="shared" si="1"/>
        <v>1.3594747063719659E-2</v>
      </c>
    </row>
    <row r="9" spans="1:31" x14ac:dyDescent="0.25">
      <c r="W9" s="162">
        <v>42307</v>
      </c>
      <c r="X9" s="12">
        <v>109.52</v>
      </c>
      <c r="Y9" s="12">
        <v>109.86</v>
      </c>
      <c r="Z9" s="12">
        <v>108.08</v>
      </c>
      <c r="AA9" s="12">
        <v>108.13</v>
      </c>
      <c r="AB9" s="117">
        <v>8496300</v>
      </c>
      <c r="AC9" s="12">
        <v>108.13</v>
      </c>
      <c r="AD9" s="53">
        <f t="shared" si="0"/>
        <v>1.7800000000000011</v>
      </c>
      <c r="AE9" s="200">
        <f t="shared" si="1"/>
        <v>-9.8892042853218065E-3</v>
      </c>
    </row>
    <row r="10" spans="1:31" x14ac:dyDescent="0.25">
      <c r="A10" s="25" t="s">
        <v>85</v>
      </c>
      <c r="B10" s="14"/>
      <c r="C10" s="14">
        <f>SUM(C2:C9)</f>
        <v>45</v>
      </c>
      <c r="D10" s="15"/>
      <c r="E10" s="15"/>
      <c r="F10" s="15">
        <f>SUM(F2:F9)</f>
        <v>4629.8500000000004</v>
      </c>
      <c r="G10" s="14"/>
      <c r="H10" s="99">
        <f>SUM(H2:H9)</f>
        <v>20</v>
      </c>
      <c r="I10" s="14"/>
      <c r="J10" s="14"/>
      <c r="K10" s="15">
        <f>SUM(K2:K9)</f>
        <v>2068.46</v>
      </c>
      <c r="L10" s="14"/>
      <c r="M10" s="15">
        <f>SUM(M2:M9)</f>
        <v>6.45</v>
      </c>
      <c r="W10" s="162">
        <v>42306</v>
      </c>
      <c r="X10" s="12">
        <v>108.18</v>
      </c>
      <c r="Y10" s="12">
        <v>110.77</v>
      </c>
      <c r="Z10" s="12">
        <v>107.69</v>
      </c>
      <c r="AA10" s="12">
        <v>109.21</v>
      </c>
      <c r="AB10" s="117">
        <v>10734600</v>
      </c>
      <c r="AC10" s="12">
        <v>109.21</v>
      </c>
      <c r="AD10" s="53">
        <f t="shared" si="0"/>
        <v>3.0799999999999983</v>
      </c>
      <c r="AE10" s="200">
        <f t="shared" si="1"/>
        <v>9.9879774345694727E-3</v>
      </c>
    </row>
    <row r="11" spans="1:31" x14ac:dyDescent="0.25">
      <c r="A11" s="10"/>
      <c r="B11" s="10"/>
      <c r="C11" s="10"/>
      <c r="D11" s="23"/>
      <c r="E11" s="23"/>
      <c r="F11" s="23"/>
      <c r="G11" s="10"/>
      <c r="H11" s="10"/>
      <c r="I11" s="10"/>
      <c r="J11" s="10"/>
      <c r="K11" s="10"/>
      <c r="L11" s="10"/>
      <c r="M11" s="10"/>
      <c r="N11" s="5"/>
      <c r="W11" s="162">
        <v>42305</v>
      </c>
      <c r="X11" s="12">
        <v>109</v>
      </c>
      <c r="Y11" s="12">
        <v>109.21</v>
      </c>
      <c r="Z11" s="12">
        <v>105.94</v>
      </c>
      <c r="AA11" s="12">
        <v>108.13</v>
      </c>
      <c r="AB11" s="117">
        <v>17767600</v>
      </c>
      <c r="AC11" s="12">
        <v>108.13</v>
      </c>
      <c r="AD11" s="53">
        <f t="shared" si="0"/>
        <v>3.269999999999996</v>
      </c>
      <c r="AE11" s="200">
        <f t="shared" si="1"/>
        <v>-2.5504686373467922E-2</v>
      </c>
    </row>
    <row r="12" spans="1:31" x14ac:dyDescent="0.25">
      <c r="A12" s="10"/>
      <c r="B12" s="253" t="s">
        <v>136</v>
      </c>
      <c r="C12" s="253" t="s">
        <v>235</v>
      </c>
      <c r="D12" s="254" t="s">
        <v>234</v>
      </c>
      <c r="E12" s="256" t="s">
        <v>236</v>
      </c>
      <c r="F12" s="257" t="s">
        <v>65</v>
      </c>
      <c r="G12" s="10"/>
      <c r="H12" s="10"/>
      <c r="I12" s="10"/>
      <c r="J12" s="10"/>
      <c r="K12" s="10"/>
      <c r="L12" s="10"/>
      <c r="M12" s="10"/>
      <c r="N12" s="5"/>
      <c r="W12" s="162">
        <v>42304</v>
      </c>
      <c r="X12" s="12">
        <v>109.39</v>
      </c>
      <c r="Y12" s="12">
        <v>111.11</v>
      </c>
      <c r="Z12" s="12">
        <v>108.69</v>
      </c>
      <c r="AA12" s="12">
        <v>110.96</v>
      </c>
      <c r="AB12" s="117">
        <v>15236700</v>
      </c>
      <c r="AC12" s="12">
        <v>110.96</v>
      </c>
      <c r="AD12" s="53">
        <f t="shared" si="0"/>
        <v>2.4200000000000017</v>
      </c>
      <c r="AE12" s="200">
        <f t="shared" si="1"/>
        <v>2.144895516892209E-2</v>
      </c>
    </row>
    <row r="13" spans="1:31" x14ac:dyDescent="0.25">
      <c r="B13" s="255">
        <v>42304</v>
      </c>
      <c r="C13" s="12">
        <v>25</v>
      </c>
      <c r="D13" s="53">
        <v>102.2</v>
      </c>
      <c r="E13" s="53">
        <v>110.96</v>
      </c>
      <c r="F13" s="53">
        <v>219.06</v>
      </c>
      <c r="W13" s="162">
        <v>42303</v>
      </c>
      <c r="X13" s="12">
        <v>108.65</v>
      </c>
      <c r="Y13" s="12">
        <v>110.36</v>
      </c>
      <c r="Z13" s="12">
        <v>107.44</v>
      </c>
      <c r="AA13" s="12">
        <v>108.63</v>
      </c>
      <c r="AB13" s="117">
        <v>10871900</v>
      </c>
      <c r="AC13" s="12">
        <v>108.63</v>
      </c>
      <c r="AD13" s="53">
        <f t="shared" si="0"/>
        <v>2.9200000000000017</v>
      </c>
      <c r="AE13" s="200">
        <f t="shared" si="1"/>
        <v>5.9264746735809837E-3</v>
      </c>
    </row>
    <row r="14" spans="1:31" x14ac:dyDescent="0.25">
      <c r="B14" s="255"/>
      <c r="C14" s="12"/>
      <c r="D14" s="53"/>
      <c r="E14" s="53"/>
      <c r="F14" s="53"/>
      <c r="W14" s="162">
        <v>42300</v>
      </c>
      <c r="X14" s="12">
        <v>108.46</v>
      </c>
      <c r="Y14" s="12">
        <v>109.65</v>
      </c>
      <c r="Z14" s="12">
        <v>105.5</v>
      </c>
      <c r="AA14" s="12">
        <v>107.99</v>
      </c>
      <c r="AB14" s="117">
        <v>14917400</v>
      </c>
      <c r="AC14" s="12">
        <v>107.99</v>
      </c>
      <c r="AD14" s="53">
        <f t="shared" si="0"/>
        <v>4.1500000000000057</v>
      </c>
      <c r="AE14" s="200">
        <f t="shared" si="1"/>
        <v>3.6245353159851668E-3</v>
      </c>
    </row>
    <row r="15" spans="1:31" x14ac:dyDescent="0.25">
      <c r="B15" s="12"/>
      <c r="C15" s="12"/>
      <c r="D15" s="53"/>
      <c r="E15" s="53"/>
      <c r="F15" s="53"/>
      <c r="W15" s="162">
        <v>42299</v>
      </c>
      <c r="X15" s="12">
        <v>102</v>
      </c>
      <c r="Y15" s="12">
        <v>109.42</v>
      </c>
      <c r="Z15" s="12">
        <v>100.4</v>
      </c>
      <c r="AA15" s="12">
        <v>107.6</v>
      </c>
      <c r="AB15" s="117">
        <v>24614900</v>
      </c>
      <c r="AC15" s="12">
        <v>107.6</v>
      </c>
      <c r="AD15" s="53">
        <f t="shared" si="0"/>
        <v>9.019999999999996</v>
      </c>
      <c r="AE15" s="200">
        <f t="shared" si="1"/>
        <v>5.7701759559618537E-2</v>
      </c>
    </row>
    <row r="16" spans="1:31" x14ac:dyDescent="0.25">
      <c r="B16" s="12"/>
      <c r="C16" s="12"/>
      <c r="D16" s="53"/>
      <c r="E16" s="53"/>
      <c r="F16" s="53"/>
      <c r="W16" s="162">
        <v>42298</v>
      </c>
      <c r="X16" s="12">
        <v>102.79</v>
      </c>
      <c r="Y16" s="12">
        <v>102.92</v>
      </c>
      <c r="Z16" s="12">
        <v>99.37</v>
      </c>
      <c r="AA16" s="12">
        <v>101.73</v>
      </c>
      <c r="AB16" s="117">
        <v>9837500</v>
      </c>
      <c r="AC16" s="12">
        <v>101.73</v>
      </c>
      <c r="AD16" s="53">
        <f t="shared" si="0"/>
        <v>3.5499999999999972</v>
      </c>
      <c r="AE16" s="200">
        <f t="shared" si="1"/>
        <v>6.8856974227826662E-4</v>
      </c>
    </row>
    <row r="17" spans="2:31" x14ac:dyDescent="0.25">
      <c r="B17" s="12"/>
      <c r="C17" s="12"/>
      <c r="D17" s="53"/>
      <c r="E17" s="53"/>
      <c r="F17" s="53"/>
      <c r="W17" s="162">
        <v>42297</v>
      </c>
      <c r="X17" s="12">
        <v>103.43</v>
      </c>
      <c r="Y17" s="12">
        <v>103.95</v>
      </c>
      <c r="Z17" s="12">
        <v>101.13</v>
      </c>
      <c r="AA17" s="12">
        <v>101.66</v>
      </c>
      <c r="AB17" s="117">
        <v>10104100</v>
      </c>
      <c r="AC17" s="12">
        <v>101.66</v>
      </c>
      <c r="AD17" s="53">
        <f t="shared" si="0"/>
        <v>2.8200000000000074</v>
      </c>
      <c r="AE17" s="200">
        <f t="shared" si="1"/>
        <v>-1.8820577164366359E-2</v>
      </c>
    </row>
    <row r="18" spans="2:31" x14ac:dyDescent="0.25">
      <c r="B18" s="12"/>
      <c r="C18" s="12"/>
      <c r="D18" s="53"/>
      <c r="E18" s="53"/>
      <c r="F18" s="53"/>
      <c r="W18" s="162">
        <v>42296</v>
      </c>
      <c r="X18" s="12">
        <v>102.64</v>
      </c>
      <c r="Y18" s="12">
        <v>103.84</v>
      </c>
      <c r="Z18" s="12">
        <v>101.84</v>
      </c>
      <c r="AA18" s="12">
        <v>103.61</v>
      </c>
      <c r="AB18" s="117">
        <v>7619300</v>
      </c>
      <c r="AC18" s="12">
        <v>103.61</v>
      </c>
      <c r="AD18" s="53">
        <f t="shared" si="0"/>
        <v>2</v>
      </c>
      <c r="AE18" s="200">
        <f t="shared" si="1"/>
        <v>7.5853350189634128E-3</v>
      </c>
    </row>
    <row r="19" spans="2:31" x14ac:dyDescent="0.25">
      <c r="B19" s="12"/>
      <c r="C19" s="12"/>
      <c r="D19" s="53"/>
      <c r="E19" s="53"/>
      <c r="F19" s="53"/>
      <c r="W19" s="162">
        <v>42293</v>
      </c>
      <c r="X19" s="12">
        <v>101.95</v>
      </c>
      <c r="Y19" s="12">
        <v>103.37</v>
      </c>
      <c r="Z19" s="12">
        <v>101.51</v>
      </c>
      <c r="AA19" s="12">
        <v>102.83</v>
      </c>
      <c r="AB19" s="117">
        <v>9894200</v>
      </c>
      <c r="AC19" s="12">
        <v>102.83</v>
      </c>
      <c r="AD19" s="53">
        <f t="shared" si="0"/>
        <v>1.8599999999999994</v>
      </c>
      <c r="AE19" s="200">
        <f t="shared" si="1"/>
        <v>1.1707988980716122E-2</v>
      </c>
    </row>
    <row r="20" spans="2:31" x14ac:dyDescent="0.25">
      <c r="B20" s="12"/>
      <c r="C20" s="12"/>
      <c r="D20" s="53"/>
      <c r="E20" s="53"/>
      <c r="F20" s="53"/>
      <c r="W20" s="162">
        <v>42292</v>
      </c>
      <c r="X20" s="12">
        <v>98.09</v>
      </c>
      <c r="Y20" s="12">
        <v>101.69</v>
      </c>
      <c r="Z20" s="12">
        <v>97.6</v>
      </c>
      <c r="AA20" s="12">
        <v>101.64</v>
      </c>
      <c r="AB20" s="117">
        <v>9377700</v>
      </c>
      <c r="AC20" s="12">
        <v>101.64</v>
      </c>
      <c r="AD20" s="53">
        <f t="shared" si="0"/>
        <v>4.0900000000000034</v>
      </c>
      <c r="AE20" s="200">
        <f t="shared" si="1"/>
        <v>3.3031812176034236E-2</v>
      </c>
    </row>
    <row r="21" spans="2:31" x14ac:dyDescent="0.25">
      <c r="B21" s="12"/>
      <c r="C21" s="12"/>
      <c r="D21" s="53"/>
      <c r="E21" s="53"/>
      <c r="F21" s="53"/>
      <c r="W21" s="162">
        <v>42291</v>
      </c>
      <c r="X21" s="12">
        <v>98.37</v>
      </c>
      <c r="Y21" s="12">
        <v>99.94</v>
      </c>
      <c r="Z21" s="12">
        <v>98.11</v>
      </c>
      <c r="AA21" s="12">
        <v>98.39</v>
      </c>
      <c r="AB21" s="117">
        <v>9556400</v>
      </c>
      <c r="AC21" s="12">
        <v>98.39</v>
      </c>
      <c r="AD21" s="53">
        <f t="shared" si="0"/>
        <v>1.8299999999999983</v>
      </c>
      <c r="AE21" s="200">
        <f t="shared" si="1"/>
        <v>2.0368672980954905E-3</v>
      </c>
    </row>
    <row r="22" spans="2:31" x14ac:dyDescent="0.25">
      <c r="B22" s="12"/>
      <c r="C22" s="12"/>
      <c r="D22" s="53"/>
      <c r="E22" s="53"/>
      <c r="F22" s="53"/>
      <c r="W22" s="162">
        <v>42290</v>
      </c>
      <c r="X22" s="12">
        <v>98.91</v>
      </c>
      <c r="Y22" s="12">
        <v>99.82</v>
      </c>
      <c r="Z22" s="12">
        <v>98</v>
      </c>
      <c r="AA22" s="12">
        <v>98.19</v>
      </c>
      <c r="AB22" s="117">
        <v>9304000</v>
      </c>
      <c r="AC22" s="12">
        <v>98.19</v>
      </c>
      <c r="AD22" s="53">
        <f t="shared" si="0"/>
        <v>1.8199999999999932</v>
      </c>
      <c r="AE22" s="200">
        <f t="shared" si="1"/>
        <v>-1.3264998492613866E-2</v>
      </c>
    </row>
    <row r="23" spans="2:31" x14ac:dyDescent="0.25">
      <c r="W23" s="162">
        <v>42289</v>
      </c>
      <c r="X23" s="12">
        <v>101.08</v>
      </c>
      <c r="Y23" s="12">
        <v>101.22</v>
      </c>
      <c r="Z23" s="12">
        <v>99.38</v>
      </c>
      <c r="AA23" s="12">
        <v>99.51</v>
      </c>
      <c r="AB23" s="117">
        <v>8839100</v>
      </c>
      <c r="AC23" s="12">
        <v>99.51</v>
      </c>
      <c r="AD23" s="53">
        <f t="shared" si="0"/>
        <v>1.8400000000000034</v>
      </c>
      <c r="AE23" s="200">
        <f t="shared" si="1"/>
        <v>-1.1326378539493254E-2</v>
      </c>
    </row>
    <row r="24" spans="2:31" x14ac:dyDescent="0.25">
      <c r="W24" s="162">
        <v>42286</v>
      </c>
      <c r="X24" s="12">
        <v>101.27</v>
      </c>
      <c r="Y24" s="12">
        <v>101.8</v>
      </c>
      <c r="Z24" s="12">
        <v>99.45</v>
      </c>
      <c r="AA24" s="12">
        <v>100.65</v>
      </c>
      <c r="AB24" s="117">
        <v>8576100</v>
      </c>
      <c r="AC24" s="12">
        <v>100.65</v>
      </c>
      <c r="AD24" s="53">
        <f t="shared" si="0"/>
        <v>2.3499999999999943</v>
      </c>
      <c r="AE24" s="200">
        <f t="shared" si="1"/>
        <v>-1.5871441325264746E-3</v>
      </c>
    </row>
    <row r="25" spans="2:31" x14ac:dyDescent="0.25">
      <c r="W25" s="162">
        <v>42285</v>
      </c>
      <c r="X25" s="12">
        <v>100.03</v>
      </c>
      <c r="Y25" s="12">
        <v>101.16</v>
      </c>
      <c r="Z25" s="12">
        <v>98.07</v>
      </c>
      <c r="AA25" s="12">
        <v>100.81</v>
      </c>
      <c r="AB25" s="117">
        <v>11763500</v>
      </c>
      <c r="AC25" s="12">
        <v>100.81</v>
      </c>
      <c r="AD25" s="53">
        <f t="shared" si="0"/>
        <v>3.0900000000000034</v>
      </c>
      <c r="AE25" s="200">
        <f t="shared" si="1"/>
        <v>5.3854592599980045E-3</v>
      </c>
    </row>
    <row r="26" spans="2:31" x14ac:dyDescent="0.25">
      <c r="W26" s="162">
        <v>42284</v>
      </c>
      <c r="X26" s="12">
        <v>97.99</v>
      </c>
      <c r="Y26" s="12">
        <v>100.79</v>
      </c>
      <c r="Z26" s="12">
        <v>97.5</v>
      </c>
      <c r="AA26" s="12">
        <v>100.27</v>
      </c>
      <c r="AB26" s="117">
        <v>12403100</v>
      </c>
      <c r="AC26" s="12">
        <v>100.27</v>
      </c>
      <c r="AD26" s="53">
        <f t="shared" si="0"/>
        <v>3.2900000000000063</v>
      </c>
      <c r="AE26" s="200">
        <f t="shared" si="1"/>
        <v>2.7988517531269075E-2</v>
      </c>
    </row>
    <row r="27" spans="2:31" x14ac:dyDescent="0.25">
      <c r="W27" s="162">
        <v>42283</v>
      </c>
      <c r="X27" s="12">
        <v>98.82</v>
      </c>
      <c r="Y27" s="12">
        <v>98.9</v>
      </c>
      <c r="Z27" s="12">
        <v>95.05</v>
      </c>
      <c r="AA27" s="12">
        <v>97.54</v>
      </c>
      <c r="AB27" s="117">
        <v>14842700</v>
      </c>
      <c r="AC27" s="12">
        <v>97.54</v>
      </c>
      <c r="AD27" s="53">
        <f t="shared" si="0"/>
        <v>3.8500000000000085</v>
      </c>
      <c r="AE27" s="200">
        <f t="shared" si="1"/>
        <v>-1.7328228893814246E-2</v>
      </c>
    </row>
    <row r="28" spans="2:31" x14ac:dyDescent="0.25">
      <c r="W28" s="162">
        <v>42282</v>
      </c>
      <c r="X28" s="12">
        <v>99.99</v>
      </c>
      <c r="Y28" s="12">
        <v>101.3</v>
      </c>
      <c r="Z28" s="12">
        <v>97.66</v>
      </c>
      <c r="AA28" s="12">
        <v>99.26</v>
      </c>
      <c r="AB28" s="117">
        <v>14459300</v>
      </c>
      <c r="AC28" s="12">
        <v>99.26</v>
      </c>
      <c r="AD28" s="53">
        <f t="shared" si="0"/>
        <v>3.6400000000000006</v>
      </c>
      <c r="AE28" s="200">
        <f t="shared" si="1"/>
        <v>9.9715099715100841E-3</v>
      </c>
    </row>
    <row r="29" spans="2:31" x14ac:dyDescent="0.25">
      <c r="W29" s="162">
        <v>42279</v>
      </c>
      <c r="X29" s="12">
        <v>95.54</v>
      </c>
      <c r="Y29" s="12">
        <v>98.31</v>
      </c>
      <c r="Z29" s="12">
        <v>94.37</v>
      </c>
      <c r="AA29" s="12">
        <v>98.28</v>
      </c>
      <c r="AB29" s="117">
        <v>19052800</v>
      </c>
      <c r="AC29" s="12">
        <v>98.28</v>
      </c>
      <c r="AD29" s="53">
        <f t="shared" si="0"/>
        <v>3.9399999999999977</v>
      </c>
      <c r="AE29" s="200">
        <f t="shared" si="1"/>
        <v>1.0176045588683458E-4</v>
      </c>
    </row>
    <row r="30" spans="2:31" x14ac:dyDescent="0.25">
      <c r="W30" s="162">
        <v>42278</v>
      </c>
      <c r="X30" s="12">
        <v>98.54</v>
      </c>
      <c r="Y30" s="12">
        <v>98.79</v>
      </c>
      <c r="Z30" s="12">
        <v>96.35</v>
      </c>
      <c r="AA30" s="12">
        <v>98.27</v>
      </c>
      <c r="AB30" s="117">
        <v>13345900</v>
      </c>
      <c r="AC30" s="12">
        <v>98.27</v>
      </c>
      <c r="AD30" s="53">
        <f t="shared" si="0"/>
        <v>2.4400000000000119</v>
      </c>
      <c r="AE30" s="200">
        <f t="shared" si="1"/>
        <v>8.1474691923810738E-4</v>
      </c>
    </row>
    <row r="31" spans="2:31" x14ac:dyDescent="0.25">
      <c r="W31" s="162">
        <v>42277</v>
      </c>
      <c r="X31" s="12">
        <v>98.44</v>
      </c>
      <c r="Y31" s="12">
        <v>99.72</v>
      </c>
      <c r="Z31" s="12">
        <v>96.92</v>
      </c>
      <c r="AA31" s="12">
        <v>98.19</v>
      </c>
      <c r="AB31" s="117">
        <v>15747600</v>
      </c>
      <c r="AC31" s="12">
        <v>98.19</v>
      </c>
      <c r="AD31" s="53">
        <f t="shared" si="0"/>
        <v>2.7999999999999972</v>
      </c>
      <c r="AE31" s="200">
        <f t="shared" si="1"/>
        <v>2.2812499999999902E-2</v>
      </c>
    </row>
    <row r="32" spans="2:31" x14ac:dyDescent="0.25">
      <c r="W32" s="162">
        <v>42276</v>
      </c>
      <c r="X32" s="12">
        <v>95.08</v>
      </c>
      <c r="Y32" s="12">
        <v>97.74</v>
      </c>
      <c r="Z32" s="12">
        <v>93.19</v>
      </c>
      <c r="AA32" s="12">
        <v>96</v>
      </c>
      <c r="AB32" s="117">
        <v>18332700</v>
      </c>
      <c r="AC32" s="12">
        <v>96</v>
      </c>
      <c r="AD32" s="53">
        <f t="shared" si="0"/>
        <v>4.5499999999999972</v>
      </c>
      <c r="AE32" s="200">
        <f t="shared" si="1"/>
        <v>1.2658227848101333E-2</v>
      </c>
    </row>
    <row r="33" spans="15:31" x14ac:dyDescent="0.25">
      <c r="W33" s="162">
        <v>42275</v>
      </c>
      <c r="X33" s="12">
        <v>99.06</v>
      </c>
      <c r="Y33" s="12">
        <v>99.26</v>
      </c>
      <c r="Z33" s="12">
        <v>94.57</v>
      </c>
      <c r="AA33" s="12">
        <v>94.8</v>
      </c>
      <c r="AB33" s="117">
        <v>23765800</v>
      </c>
      <c r="AC33" s="12">
        <v>94.8</v>
      </c>
      <c r="AD33" s="53">
        <f t="shared" si="0"/>
        <v>4.6900000000000119</v>
      </c>
      <c r="AE33" s="200">
        <f t="shared" si="1"/>
        <v>-5.3325344517675344E-2</v>
      </c>
    </row>
    <row r="34" spans="15:31" x14ac:dyDescent="0.25">
      <c r="W34" s="162">
        <v>42272</v>
      </c>
      <c r="X34" s="12">
        <v>104.03</v>
      </c>
      <c r="Y34" s="12">
        <v>104.19</v>
      </c>
      <c r="Z34" s="12">
        <v>99.19</v>
      </c>
      <c r="AA34" s="12">
        <v>100.14</v>
      </c>
      <c r="AB34" s="117">
        <v>15911200</v>
      </c>
      <c r="AC34" s="12">
        <v>100.14</v>
      </c>
      <c r="AD34" s="53">
        <f t="shared" si="0"/>
        <v>5</v>
      </c>
      <c r="AE34" s="200">
        <f t="shared" si="1"/>
        <v>-2.3119695639449822E-2</v>
      </c>
    </row>
    <row r="35" spans="15:31" x14ac:dyDescent="0.25">
      <c r="W35" s="162">
        <v>42271</v>
      </c>
      <c r="X35" s="12">
        <v>104.39</v>
      </c>
      <c r="Y35" s="12">
        <v>105.15</v>
      </c>
      <c r="Z35" s="12">
        <v>101.51</v>
      </c>
      <c r="AA35" s="12">
        <v>102.51</v>
      </c>
      <c r="AB35" s="117">
        <v>13464100</v>
      </c>
      <c r="AC35" s="12">
        <v>102.51</v>
      </c>
      <c r="AD35" s="53">
        <f t="shared" si="0"/>
        <v>3.6400000000000006</v>
      </c>
      <c r="AE35" s="200">
        <f t="shared" si="1"/>
        <v>-2.8249123139634014E-2</v>
      </c>
    </row>
    <row r="36" spans="15:31" x14ac:dyDescent="0.25">
      <c r="W36" s="162">
        <v>42270</v>
      </c>
      <c r="X36" s="12">
        <v>106.47</v>
      </c>
      <c r="Y36" s="12">
        <v>106.85</v>
      </c>
      <c r="Z36" s="12">
        <v>104.7</v>
      </c>
      <c r="AA36" s="12">
        <v>105.49</v>
      </c>
      <c r="AB36" s="117">
        <v>7973100</v>
      </c>
      <c r="AC36" s="12">
        <v>105.49</v>
      </c>
      <c r="AD36" s="53">
        <f t="shared" si="0"/>
        <v>2.1499999999999915</v>
      </c>
      <c r="AE36" s="200">
        <f t="shared" si="1"/>
        <v>-9.5765655806967498E-3</v>
      </c>
    </row>
    <row r="37" spans="15:31" x14ac:dyDescent="0.25">
      <c r="W37" s="162">
        <v>42269</v>
      </c>
      <c r="X37" s="12">
        <v>103.99</v>
      </c>
      <c r="Y37" s="12">
        <v>107.04</v>
      </c>
      <c r="Z37" s="12">
        <v>102.86</v>
      </c>
      <c r="AA37" s="12">
        <v>106.51</v>
      </c>
      <c r="AB37" s="117">
        <v>14843500</v>
      </c>
      <c r="AC37" s="12">
        <v>106.51</v>
      </c>
      <c r="AD37" s="53">
        <f t="shared" si="0"/>
        <v>4.1800000000000068</v>
      </c>
      <c r="AE37" s="200">
        <f t="shared" si="1"/>
        <v>7.2820124834500621E-3</v>
      </c>
    </row>
    <row r="38" spans="15:31" x14ac:dyDescent="0.25">
      <c r="W38" s="162">
        <v>42268</v>
      </c>
      <c r="X38" s="12">
        <v>109.12</v>
      </c>
      <c r="Y38" s="12">
        <v>109.37</v>
      </c>
      <c r="Z38" s="12">
        <v>104.59</v>
      </c>
      <c r="AA38" s="12">
        <v>105.74</v>
      </c>
      <c r="AB38" s="117">
        <v>15141600</v>
      </c>
      <c r="AC38" s="12">
        <v>105.74</v>
      </c>
      <c r="AD38" s="53">
        <f t="shared" si="0"/>
        <v>4.7800000000000011</v>
      </c>
      <c r="AE38" s="200">
        <f t="shared" si="1"/>
        <v>-2.4898561416451526E-2</v>
      </c>
    </row>
    <row r="39" spans="15:31" x14ac:dyDescent="0.25">
      <c r="W39" s="162">
        <v>42265</v>
      </c>
      <c r="X39" s="12">
        <v>109.62</v>
      </c>
      <c r="Y39" s="12">
        <v>110.87</v>
      </c>
      <c r="Z39" s="12">
        <v>108.21</v>
      </c>
      <c r="AA39" s="12">
        <v>108.44</v>
      </c>
      <c r="AB39" s="117">
        <v>13156900</v>
      </c>
      <c r="AC39" s="12">
        <v>108.44</v>
      </c>
      <c r="AD39" s="53">
        <f t="shared" si="0"/>
        <v>2.6600000000000108</v>
      </c>
      <c r="AE39" s="200">
        <f t="shared" si="1"/>
        <v>-2.8402472896693842E-2</v>
      </c>
    </row>
    <row r="40" spans="15:31" x14ac:dyDescent="0.25">
      <c r="W40" s="162">
        <v>42264</v>
      </c>
      <c r="X40" s="12">
        <v>110.88</v>
      </c>
      <c r="Y40" s="12">
        <v>113.31</v>
      </c>
      <c r="Z40" s="12">
        <v>109.75</v>
      </c>
      <c r="AA40" s="12">
        <v>111.61</v>
      </c>
      <c r="AB40" s="117">
        <v>9858400</v>
      </c>
      <c r="AC40" s="12">
        <v>111.61</v>
      </c>
      <c r="AD40" s="53">
        <f t="shared" si="0"/>
        <v>3.5600000000000023</v>
      </c>
      <c r="AE40" s="200">
        <f t="shared" si="1"/>
        <v>5.2238133837700929E-3</v>
      </c>
    </row>
    <row r="41" spans="15:31" x14ac:dyDescent="0.25">
      <c r="W41" s="162">
        <v>42263</v>
      </c>
      <c r="X41" s="12">
        <v>110.72</v>
      </c>
      <c r="Y41" s="12">
        <v>111.75</v>
      </c>
      <c r="Z41" s="12">
        <v>109.48</v>
      </c>
      <c r="AA41" s="12">
        <v>111.03</v>
      </c>
      <c r="AB41" s="117">
        <v>8116000</v>
      </c>
      <c r="AC41" s="12">
        <v>111.03</v>
      </c>
      <c r="AD41" s="53">
        <f t="shared" si="0"/>
        <v>2.269999999999996</v>
      </c>
      <c r="AE41" s="200">
        <f t="shared" si="1"/>
        <v>-1.800990544799097E-4</v>
      </c>
    </row>
    <row r="42" spans="15:31" ht="20.25" thickBot="1" x14ac:dyDescent="0.35">
      <c r="O42" s="322" t="s">
        <v>81</v>
      </c>
      <c r="P42" s="322"/>
      <c r="T42" s="113" t="s">
        <v>135</v>
      </c>
      <c r="W42" s="162">
        <v>42262</v>
      </c>
      <c r="X42" s="12">
        <v>109.46</v>
      </c>
      <c r="Y42" s="12">
        <v>111.81</v>
      </c>
      <c r="Z42" s="12">
        <v>108.85</v>
      </c>
      <c r="AA42" s="12">
        <v>111.05</v>
      </c>
      <c r="AB42" s="117">
        <v>7944100</v>
      </c>
      <c r="AC42" s="12">
        <v>111.05</v>
      </c>
      <c r="AD42" s="53">
        <f t="shared" si="0"/>
        <v>2.960000000000008</v>
      </c>
      <c r="AE42" s="200">
        <f t="shared" si="1"/>
        <v>1.5546410608139105E-2</v>
      </c>
    </row>
    <row r="43" spans="15:31" ht="15.75" thickTop="1" x14ac:dyDescent="0.25">
      <c r="O43" s="105">
        <v>1.1000000000000001</v>
      </c>
      <c r="P43" s="105">
        <f>O43*$Q$4</f>
        <v>119.735</v>
      </c>
      <c r="Q43" s="2"/>
      <c r="T43" s="157" t="s">
        <v>119</v>
      </c>
      <c r="U43" s="120">
        <v>108.11</v>
      </c>
      <c r="W43" s="162">
        <v>42261</v>
      </c>
      <c r="X43" s="12">
        <v>109.47</v>
      </c>
      <c r="Y43" s="12">
        <v>109.63</v>
      </c>
      <c r="Z43" s="12">
        <v>108.4</v>
      </c>
      <c r="AA43" s="12">
        <v>109.35</v>
      </c>
      <c r="AB43" s="117">
        <v>7505800</v>
      </c>
      <c r="AC43" s="12">
        <v>109.35</v>
      </c>
      <c r="AD43" s="53">
        <f t="shared" si="0"/>
        <v>1.2299999999999898</v>
      </c>
      <c r="AE43" s="200" t="e">
        <f t="shared" si="1"/>
        <v>#DIV/0!</v>
      </c>
    </row>
    <row r="44" spans="15:31" x14ac:dyDescent="0.25">
      <c r="O44" s="105">
        <v>1.0900000000000001</v>
      </c>
      <c r="P44" s="105">
        <f t="shared" ref="P44:P63" si="2">O44*$Q$4</f>
        <v>118.6465</v>
      </c>
      <c r="Q44" s="2"/>
      <c r="T44" s="115" t="s">
        <v>120</v>
      </c>
      <c r="U44" s="110">
        <v>108.12</v>
      </c>
      <c r="W44" s="162">
        <v>42261</v>
      </c>
      <c r="X44" s="12" t="s">
        <v>201</v>
      </c>
      <c r="Y44" s="12"/>
      <c r="Z44" s="12"/>
      <c r="AA44" s="12"/>
      <c r="AB44" s="117"/>
      <c r="AC44" s="12"/>
      <c r="AD44" s="53">
        <f t="shared" si="0"/>
        <v>0</v>
      </c>
      <c r="AE44" s="200">
        <f t="shared" si="1"/>
        <v>-1</v>
      </c>
    </row>
    <row r="45" spans="15:31" x14ac:dyDescent="0.25">
      <c r="O45" s="105">
        <v>1.08</v>
      </c>
      <c r="P45" s="105">
        <f t="shared" si="2"/>
        <v>117.55800000000001</v>
      </c>
      <c r="Q45" s="2"/>
      <c r="T45" s="115" t="s">
        <v>121</v>
      </c>
      <c r="U45" s="110" t="s">
        <v>337</v>
      </c>
      <c r="W45" s="162">
        <v>42258</v>
      </c>
      <c r="X45" s="12">
        <v>106.86</v>
      </c>
      <c r="Y45" s="12">
        <v>109.69</v>
      </c>
      <c r="Z45" s="12">
        <v>106.25</v>
      </c>
      <c r="AA45" s="12">
        <v>109.63</v>
      </c>
      <c r="AB45" s="117">
        <v>9387600</v>
      </c>
      <c r="AC45" s="12">
        <v>109.2</v>
      </c>
      <c r="AD45" s="53">
        <f t="shared" si="0"/>
        <v>3.4399999999999977</v>
      </c>
      <c r="AE45" s="200">
        <f t="shared" si="1"/>
        <v>2.2184779556304379E-2</v>
      </c>
    </row>
    <row r="46" spans="15:31" x14ac:dyDescent="0.25">
      <c r="O46" s="105">
        <v>1.07</v>
      </c>
      <c r="P46" s="105">
        <f t="shared" si="2"/>
        <v>116.4695</v>
      </c>
      <c r="Q46" s="2"/>
      <c r="T46" s="115" t="s">
        <v>122</v>
      </c>
      <c r="U46" s="110" t="s">
        <v>338</v>
      </c>
      <c r="W46" s="162">
        <v>42257</v>
      </c>
      <c r="X46" s="12">
        <v>104</v>
      </c>
      <c r="Y46" s="12">
        <v>108.5</v>
      </c>
      <c r="Z46" s="12">
        <v>103.87</v>
      </c>
      <c r="AA46" s="12">
        <v>107.25</v>
      </c>
      <c r="AB46" s="117">
        <v>10368500</v>
      </c>
      <c r="AC46" s="12">
        <v>106.83</v>
      </c>
      <c r="AD46" s="53">
        <f t="shared" si="0"/>
        <v>4.6299999999999955</v>
      </c>
      <c r="AE46" s="200">
        <f t="shared" si="1"/>
        <v>3.3072236727589299E-2</v>
      </c>
    </row>
    <row r="47" spans="15:31" x14ac:dyDescent="0.25">
      <c r="O47" s="105">
        <v>1.06</v>
      </c>
      <c r="P47" s="105">
        <f t="shared" si="2"/>
        <v>115.381</v>
      </c>
      <c r="Q47" s="2"/>
      <c r="T47" s="115" t="s">
        <v>123</v>
      </c>
      <c r="U47" s="110">
        <v>124.67</v>
      </c>
      <c r="W47" s="162">
        <v>42256</v>
      </c>
      <c r="X47" s="12">
        <v>106.2</v>
      </c>
      <c r="Y47" s="12">
        <v>106.45</v>
      </c>
      <c r="Z47" s="12">
        <v>103.54</v>
      </c>
      <c r="AA47" s="12">
        <v>103.82</v>
      </c>
      <c r="AB47" s="117">
        <v>7896500</v>
      </c>
      <c r="AC47" s="12">
        <v>103.41</v>
      </c>
      <c r="AD47" s="53">
        <f t="shared" si="0"/>
        <v>2.9099999999999966</v>
      </c>
      <c r="AE47" s="200">
        <f t="shared" si="1"/>
        <v>-1.033591731266148E-2</v>
      </c>
    </row>
    <row r="48" spans="15:31" x14ac:dyDescent="0.25">
      <c r="O48" s="105">
        <v>1.05</v>
      </c>
      <c r="P48" s="105">
        <f t="shared" si="2"/>
        <v>114.2925</v>
      </c>
      <c r="Q48" s="2"/>
      <c r="T48" s="115" t="s">
        <v>124</v>
      </c>
      <c r="U48" s="110">
        <v>1.0966400000000001</v>
      </c>
      <c r="W48" s="162">
        <v>42255</v>
      </c>
      <c r="X48" s="12">
        <v>103.84</v>
      </c>
      <c r="Y48" s="12">
        <v>104.95</v>
      </c>
      <c r="Z48" s="12">
        <v>102.91</v>
      </c>
      <c r="AA48" s="12">
        <v>104.9</v>
      </c>
      <c r="AB48" s="117">
        <v>9992600</v>
      </c>
      <c r="AC48" s="12">
        <v>104.49</v>
      </c>
      <c r="AD48" s="53">
        <f t="shared" si="0"/>
        <v>2.0400000000000063</v>
      </c>
      <c r="AE48" s="200">
        <f t="shared" si="1"/>
        <v>2.7837891009246496E-2</v>
      </c>
    </row>
    <row r="49" spans="15:31" x14ac:dyDescent="0.25">
      <c r="O49" s="105">
        <v>1.04</v>
      </c>
      <c r="P49" s="105">
        <f t="shared" si="2"/>
        <v>113.20399999999999</v>
      </c>
      <c r="Q49" s="2"/>
      <c r="T49" s="115" t="s">
        <v>125</v>
      </c>
      <c r="U49" s="110" t="s">
        <v>168</v>
      </c>
      <c r="W49" s="162">
        <v>42251</v>
      </c>
      <c r="X49" s="12">
        <v>101.03</v>
      </c>
      <c r="Y49" s="12">
        <v>103.24</v>
      </c>
      <c r="Z49" s="12">
        <v>100.55</v>
      </c>
      <c r="AA49" s="12">
        <v>102.06</v>
      </c>
      <c r="AB49" s="117">
        <v>10336500</v>
      </c>
      <c r="AC49" s="12">
        <v>101.66</v>
      </c>
      <c r="AD49" s="53">
        <f t="shared" si="0"/>
        <v>2.6899999999999977</v>
      </c>
      <c r="AE49" s="200">
        <f t="shared" si="1"/>
        <v>1.477686927396249E-3</v>
      </c>
    </row>
    <row r="50" spans="15:31" x14ac:dyDescent="0.25">
      <c r="O50" s="105">
        <v>1.03</v>
      </c>
      <c r="P50" s="105">
        <f t="shared" si="2"/>
        <v>112.1155</v>
      </c>
      <c r="Q50" s="2"/>
      <c r="T50" s="115"/>
      <c r="U50" s="110"/>
      <c r="W50" s="162">
        <v>42250</v>
      </c>
      <c r="X50" s="12">
        <v>104.92</v>
      </c>
      <c r="Y50" s="12">
        <v>105</v>
      </c>
      <c r="Z50" s="12">
        <v>101.69</v>
      </c>
      <c r="AA50" s="12">
        <v>101.91</v>
      </c>
      <c r="AB50" s="117">
        <v>9928100</v>
      </c>
      <c r="AC50" s="12">
        <v>101.51</v>
      </c>
      <c r="AD50" s="53">
        <f t="shared" si="0"/>
        <v>3.3100000000000023</v>
      </c>
      <c r="AE50" s="200">
        <f t="shared" si="1"/>
        <v>-2.2626612747929875E-2</v>
      </c>
    </row>
    <row r="51" spans="15:31" x14ac:dyDescent="0.25">
      <c r="O51" s="105">
        <v>1.02</v>
      </c>
      <c r="P51" s="105">
        <f t="shared" si="2"/>
        <v>111.027</v>
      </c>
      <c r="Q51" s="2"/>
      <c r="T51" s="115" t="s">
        <v>126</v>
      </c>
      <c r="U51" s="110" t="s">
        <v>339</v>
      </c>
      <c r="W51" s="162">
        <v>42249</v>
      </c>
      <c r="X51" s="12">
        <v>103.44</v>
      </c>
      <c r="Y51" s="12">
        <v>104.3</v>
      </c>
      <c r="Z51" s="12">
        <v>101.02</v>
      </c>
      <c r="AA51" s="12">
        <v>104.27</v>
      </c>
      <c r="AB51" s="117">
        <v>11509300</v>
      </c>
      <c r="AC51" s="12">
        <v>103.86</v>
      </c>
      <c r="AD51" s="53">
        <f t="shared" si="0"/>
        <v>3.2800000000000011</v>
      </c>
      <c r="AE51" s="200">
        <f t="shared" si="1"/>
        <v>2.7401325551488664E-2</v>
      </c>
    </row>
    <row r="52" spans="15:31" x14ac:dyDescent="0.25">
      <c r="O52" s="105">
        <v>1.01</v>
      </c>
      <c r="P52" s="105">
        <f t="shared" si="2"/>
        <v>109.93849999999999</v>
      </c>
      <c r="Q52" s="2"/>
      <c r="T52" s="115" t="s">
        <v>127</v>
      </c>
      <c r="U52" s="110" t="s">
        <v>199</v>
      </c>
      <c r="W52" s="162">
        <v>42248</v>
      </c>
      <c r="X52" s="12">
        <v>102.22</v>
      </c>
      <c r="Y52" s="12">
        <v>104.64</v>
      </c>
      <c r="Z52" s="12">
        <v>101</v>
      </c>
      <c r="AA52" s="12">
        <v>101.49</v>
      </c>
      <c r="AB52" s="117">
        <v>13548000</v>
      </c>
      <c r="AC52" s="12">
        <v>101.09</v>
      </c>
      <c r="AD52" s="53">
        <f t="shared" si="0"/>
        <v>3.6400000000000006</v>
      </c>
      <c r="AE52" s="200">
        <f t="shared" si="1"/>
        <v>-3.411045289508885E-2</v>
      </c>
    </row>
    <row r="53" spans="15:31" x14ac:dyDescent="0.25">
      <c r="O53" s="105">
        <v>1</v>
      </c>
      <c r="P53" s="105">
        <f t="shared" si="2"/>
        <v>108.85</v>
      </c>
      <c r="Q53" s="2"/>
      <c r="T53" s="115" t="s">
        <v>128</v>
      </c>
      <c r="U53" s="112">
        <v>8571251</v>
      </c>
      <c r="W53" s="162">
        <v>42247</v>
      </c>
      <c r="X53" s="12">
        <v>107.42</v>
      </c>
      <c r="Y53" s="12">
        <v>108.33</v>
      </c>
      <c r="Z53" s="12">
        <v>104.63</v>
      </c>
      <c r="AA53" s="12">
        <v>105.07</v>
      </c>
      <c r="AB53" s="117">
        <v>11736900</v>
      </c>
      <c r="AC53" s="12">
        <v>104.66</v>
      </c>
      <c r="AD53" s="53">
        <f t="shared" si="0"/>
        <v>3.7000000000000028</v>
      </c>
      <c r="AE53" s="200">
        <f t="shared" si="1"/>
        <v>-2.5149031296572311E-2</v>
      </c>
    </row>
    <row r="54" spans="15:31" x14ac:dyDescent="0.25">
      <c r="O54" s="105">
        <v>0.99</v>
      </c>
      <c r="P54" s="105">
        <f t="shared" si="2"/>
        <v>107.7615</v>
      </c>
      <c r="Q54" s="2"/>
      <c r="T54" s="115" t="s">
        <v>132</v>
      </c>
      <c r="U54" s="112">
        <v>11731500</v>
      </c>
      <c r="W54" s="162">
        <v>42244</v>
      </c>
      <c r="X54" s="12">
        <v>106.96</v>
      </c>
      <c r="Y54" s="12">
        <v>108.79</v>
      </c>
      <c r="Z54" s="12">
        <v>106.78</v>
      </c>
      <c r="AA54" s="12">
        <v>107.78</v>
      </c>
      <c r="AB54" s="117">
        <v>10755900</v>
      </c>
      <c r="AC54" s="12">
        <v>107.36</v>
      </c>
      <c r="AD54" s="53">
        <f t="shared" si="0"/>
        <v>2.0100000000000051</v>
      </c>
      <c r="AE54" s="200">
        <f t="shared" si="1"/>
        <v>-1.9522171609184236E-3</v>
      </c>
    </row>
    <row r="55" spans="15:31" x14ac:dyDescent="0.25">
      <c r="O55" s="105">
        <v>0.98</v>
      </c>
      <c r="P55" s="105">
        <f t="shared" si="2"/>
        <v>106.67299999999999</v>
      </c>
      <c r="Q55" s="2"/>
      <c r="T55" s="115" t="s">
        <v>129</v>
      </c>
      <c r="U55" s="110" t="s">
        <v>340</v>
      </c>
      <c r="W55" s="162">
        <v>42243</v>
      </c>
      <c r="X55" s="12">
        <v>108.43</v>
      </c>
      <c r="Y55" s="12">
        <v>109.6</v>
      </c>
      <c r="Z55" s="12">
        <v>105.67</v>
      </c>
      <c r="AA55" s="12">
        <v>107.99</v>
      </c>
      <c r="AB55" s="117">
        <v>14610300</v>
      </c>
      <c r="AC55" s="12">
        <v>107.57</v>
      </c>
      <c r="AD55" s="53">
        <f t="shared" si="0"/>
        <v>3.9299999999999926</v>
      </c>
      <c r="AE55" s="200">
        <f t="shared" si="1"/>
        <v>9.667730429885335E-3</v>
      </c>
    </row>
    <row r="56" spans="15:31" x14ac:dyDescent="0.25">
      <c r="O56" s="105">
        <v>0.97</v>
      </c>
      <c r="P56" s="105">
        <f t="shared" si="2"/>
        <v>105.58449999999999</v>
      </c>
      <c r="T56" s="115" t="s">
        <v>133</v>
      </c>
      <c r="U56" s="110">
        <v>10</v>
      </c>
      <c r="W56" s="162">
        <v>42242</v>
      </c>
      <c r="X56" s="12">
        <v>105.92</v>
      </c>
      <c r="Y56" s="12">
        <v>107.1</v>
      </c>
      <c r="Z56" s="12">
        <v>102.46</v>
      </c>
      <c r="AA56" s="12">
        <v>106.96</v>
      </c>
      <c r="AB56" s="117">
        <v>15627600</v>
      </c>
      <c r="AC56" s="12">
        <v>106.54</v>
      </c>
      <c r="AD56" s="53">
        <f t="shared" si="0"/>
        <v>4.6400000000000006</v>
      </c>
      <c r="AE56" s="200">
        <f t="shared" si="1"/>
        <v>4.2873923257635171E-2</v>
      </c>
    </row>
    <row r="57" spans="15:31" x14ac:dyDescent="0.25">
      <c r="O57" s="105">
        <v>0.96</v>
      </c>
      <c r="P57" s="105">
        <f t="shared" si="2"/>
        <v>104.496</v>
      </c>
      <c r="T57" s="115" t="s">
        <v>134</v>
      </c>
      <c r="U57" s="110">
        <v>10.89</v>
      </c>
      <c r="W57" s="162">
        <v>42241</v>
      </c>
      <c r="X57" s="12">
        <v>105.43</v>
      </c>
      <c r="Y57" s="12">
        <v>107.9</v>
      </c>
      <c r="Z57" s="12">
        <v>102.56</v>
      </c>
      <c r="AA57" s="12">
        <v>102.56</v>
      </c>
      <c r="AB57" s="117">
        <v>18482500</v>
      </c>
      <c r="AC57" s="12">
        <v>102.16</v>
      </c>
      <c r="AD57" s="53">
        <f t="shared" si="0"/>
        <v>5.3400000000000034</v>
      </c>
      <c r="AE57" s="200">
        <f t="shared" si="1"/>
        <v>1.8849107409993016E-2</v>
      </c>
    </row>
    <row r="58" spans="15:31" x14ac:dyDescent="0.25">
      <c r="O58" s="105">
        <v>0.95</v>
      </c>
      <c r="P58" s="105">
        <f t="shared" si="2"/>
        <v>103.40749999999998</v>
      </c>
      <c r="T58" s="115" t="s">
        <v>130</v>
      </c>
      <c r="U58" s="110" t="s">
        <v>272</v>
      </c>
      <c r="W58" s="162">
        <v>42240</v>
      </c>
      <c r="X58" s="12">
        <v>97.31</v>
      </c>
      <c r="Y58" s="12">
        <v>101</v>
      </c>
      <c r="Z58" s="12">
        <v>86</v>
      </c>
      <c r="AA58" s="12">
        <v>100.66</v>
      </c>
      <c r="AB58" s="117">
        <v>25731800</v>
      </c>
      <c r="AC58" s="12">
        <v>100.27</v>
      </c>
      <c r="AD58" s="53">
        <f t="shared" si="0"/>
        <v>15</v>
      </c>
      <c r="AE58" s="200">
        <f t="shared" si="1"/>
        <v>-4.4319481509721759E-2</v>
      </c>
    </row>
    <row r="59" spans="15:31" x14ac:dyDescent="0.25">
      <c r="O59" s="105">
        <v>0.94</v>
      </c>
      <c r="P59" s="105">
        <f t="shared" si="2"/>
        <v>102.31899999999999</v>
      </c>
      <c r="W59" s="162">
        <v>42237</v>
      </c>
      <c r="X59" s="12">
        <v>110.54</v>
      </c>
      <c r="Y59" s="12">
        <v>111.22</v>
      </c>
      <c r="Z59" s="12">
        <v>105.33</v>
      </c>
      <c r="AA59" s="12">
        <v>105.33</v>
      </c>
      <c r="AB59" s="117">
        <v>22739400</v>
      </c>
      <c r="AC59" s="12">
        <v>104.92</v>
      </c>
      <c r="AD59" s="53">
        <f t="shared" si="0"/>
        <v>5.8900000000000006</v>
      </c>
      <c r="AE59" s="200">
        <f t="shared" si="1"/>
        <v>-6.279589102277805E-2</v>
      </c>
    </row>
    <row r="60" spans="15:31" x14ac:dyDescent="0.25">
      <c r="O60" s="105">
        <v>0.93</v>
      </c>
      <c r="P60" s="105">
        <f t="shared" si="2"/>
        <v>101.23050000000001</v>
      </c>
      <c r="W60" s="162">
        <v>42236</v>
      </c>
      <c r="X60" s="12">
        <v>114.86</v>
      </c>
      <c r="Y60" s="12">
        <v>116.09</v>
      </c>
      <c r="Z60" s="12">
        <v>112.35</v>
      </c>
      <c r="AA60" s="12">
        <v>112.39</v>
      </c>
      <c r="AB60" s="117">
        <v>9200200</v>
      </c>
      <c r="AC60" s="12">
        <v>111.95</v>
      </c>
      <c r="AD60" s="53">
        <f t="shared" si="0"/>
        <v>3.7400000000000091</v>
      </c>
      <c r="AE60" s="200">
        <f t="shared" si="1"/>
        <v>-3.2829373650107962E-2</v>
      </c>
    </row>
    <row r="61" spans="15:31" x14ac:dyDescent="0.25">
      <c r="O61" s="105">
        <v>0.92</v>
      </c>
      <c r="P61" s="105">
        <f t="shared" si="2"/>
        <v>100.142</v>
      </c>
      <c r="W61" s="162">
        <v>42235</v>
      </c>
      <c r="X61" s="12">
        <v>116.65</v>
      </c>
      <c r="Y61" s="12">
        <v>117.2</v>
      </c>
      <c r="Z61" s="12">
        <v>115.4</v>
      </c>
      <c r="AA61" s="12">
        <v>116.21</v>
      </c>
      <c r="AB61" s="117">
        <v>7504800</v>
      </c>
      <c r="AC61" s="12">
        <v>115.75</v>
      </c>
      <c r="AD61" s="53">
        <f t="shared" si="0"/>
        <v>1.7999999999999972</v>
      </c>
      <c r="AE61" s="200">
        <f t="shared" si="1"/>
        <v>-7.2898799313892981E-3</v>
      </c>
    </row>
    <row r="62" spans="15:31" x14ac:dyDescent="0.25">
      <c r="O62" s="105">
        <v>0.91</v>
      </c>
      <c r="P62" s="105">
        <f t="shared" si="2"/>
        <v>99.0535</v>
      </c>
      <c r="W62" s="162">
        <v>42234</v>
      </c>
      <c r="X62" s="12">
        <v>116.53</v>
      </c>
      <c r="Y62" s="12">
        <v>117.7</v>
      </c>
      <c r="Z62" s="12">
        <v>115.99</v>
      </c>
      <c r="AA62" s="12">
        <v>117.06</v>
      </c>
      <c r="AB62" s="117">
        <v>5934000</v>
      </c>
      <c r="AC62" s="12">
        <v>116.6</v>
      </c>
      <c r="AD62" s="53">
        <f t="shared" si="0"/>
        <v>1.710000000000008</v>
      </c>
      <c r="AE62" s="200">
        <f t="shared" si="1"/>
        <v>5.5191445325974975E-3</v>
      </c>
    </row>
    <row r="63" spans="15:31" x14ac:dyDescent="0.25">
      <c r="O63" s="105">
        <v>0.9</v>
      </c>
      <c r="P63" s="105">
        <f t="shared" si="2"/>
        <v>97.965000000000003</v>
      </c>
      <c r="W63" s="162">
        <v>42233</v>
      </c>
      <c r="X63" s="12">
        <v>115.08</v>
      </c>
      <c r="Y63" s="12">
        <v>116.89</v>
      </c>
      <c r="Z63" s="12">
        <v>115.01</v>
      </c>
      <c r="AA63" s="12">
        <v>116.42</v>
      </c>
      <c r="AB63" s="117">
        <v>7126700</v>
      </c>
      <c r="AC63" s="12">
        <v>115.96</v>
      </c>
      <c r="AD63" s="53">
        <f t="shared" si="0"/>
        <v>1.8799999999999955</v>
      </c>
      <c r="AE63" s="200">
        <f t="shared" si="1"/>
        <v>7.0343030829351783E-3</v>
      </c>
    </row>
    <row r="64" spans="15:31" x14ac:dyDescent="0.25">
      <c r="W64" s="162">
        <v>42230</v>
      </c>
      <c r="X64" s="12">
        <v>114.66</v>
      </c>
      <c r="Y64" s="12">
        <v>115.87</v>
      </c>
      <c r="Z64" s="12">
        <v>114.55</v>
      </c>
      <c r="AA64" s="12">
        <v>115.6</v>
      </c>
      <c r="AB64" s="117">
        <v>5533400</v>
      </c>
      <c r="AC64" s="12">
        <v>115.15</v>
      </c>
      <c r="AD64" s="53">
        <f t="shared" si="0"/>
        <v>1.3200000000000074</v>
      </c>
      <c r="AE64" s="200">
        <f t="shared" si="1"/>
        <v>3.4858387799565627E-3</v>
      </c>
    </row>
    <row r="65" spans="23:31" x14ac:dyDescent="0.25">
      <c r="W65" s="162">
        <v>42229</v>
      </c>
      <c r="X65" s="12">
        <v>116.25</v>
      </c>
      <c r="Y65" s="12">
        <v>116.71</v>
      </c>
      <c r="Z65" s="12">
        <v>115.18</v>
      </c>
      <c r="AA65" s="12">
        <v>115.2</v>
      </c>
      <c r="AB65" s="117">
        <v>6337400</v>
      </c>
      <c r="AC65" s="12">
        <v>114.75</v>
      </c>
      <c r="AD65" s="53">
        <f t="shared" si="0"/>
        <v>1.5299999999999869</v>
      </c>
      <c r="AE65" s="200">
        <f t="shared" si="1"/>
        <v>-8.9817773555574965E-3</v>
      </c>
    </row>
    <row r="66" spans="23:31" x14ac:dyDescent="0.25">
      <c r="W66" s="162">
        <v>42228</v>
      </c>
      <c r="X66" s="12">
        <v>114.85</v>
      </c>
      <c r="Y66" s="12">
        <v>116.46</v>
      </c>
      <c r="Z66" s="12">
        <v>113.55</v>
      </c>
      <c r="AA66" s="12">
        <v>116.25</v>
      </c>
      <c r="AB66" s="117">
        <v>6999600</v>
      </c>
      <c r="AC66" s="12">
        <v>115.79</v>
      </c>
      <c r="AD66" s="53">
        <f t="shared" si="0"/>
        <v>2.9099999999999966</v>
      </c>
      <c r="AE66" s="200">
        <f t="shared" si="1"/>
        <v>5.4706495310872238E-3</v>
      </c>
    </row>
    <row r="67" spans="23:31" x14ac:dyDescent="0.25">
      <c r="W67" s="162">
        <v>42227</v>
      </c>
      <c r="X67" s="12">
        <v>115.12</v>
      </c>
      <c r="Y67" s="12">
        <v>116.85</v>
      </c>
      <c r="Z67" s="12">
        <v>114.68</v>
      </c>
      <c r="AA67" s="12">
        <v>115.61</v>
      </c>
      <c r="AB67" s="117">
        <v>6567700</v>
      </c>
      <c r="AC67" s="12">
        <v>115.16</v>
      </c>
      <c r="AD67" s="53">
        <f t="shared" ref="AD67:AD69" si="3">Y67-Z67</f>
        <v>2.1699999999999875</v>
      </c>
      <c r="AE67" s="200">
        <f t="shared" ref="AE67:AE69" si="4">AC67/AC68-1</f>
        <v>-8.2673096796418433E-3</v>
      </c>
    </row>
    <row r="68" spans="23:31" x14ac:dyDescent="0.25">
      <c r="W68" s="162">
        <v>42226</v>
      </c>
      <c r="X68" s="12">
        <v>115.73</v>
      </c>
      <c r="Y68" s="12">
        <v>117.12</v>
      </c>
      <c r="Z68" s="12">
        <v>115.51</v>
      </c>
      <c r="AA68" s="12">
        <v>116.58</v>
      </c>
      <c r="AB68" s="117">
        <v>7776200</v>
      </c>
      <c r="AC68" s="12">
        <v>116.12</v>
      </c>
      <c r="AD68" s="53">
        <f t="shared" si="3"/>
        <v>1.6099999999999994</v>
      </c>
      <c r="AE68" s="200" t="e">
        <f t="shared" si="4"/>
        <v>#DIV/0!</v>
      </c>
    </row>
    <row r="69" spans="23:31" x14ac:dyDescent="0.25">
      <c r="W69" s="12" t="s">
        <v>144</v>
      </c>
      <c r="X69" s="12"/>
      <c r="Y69" s="12"/>
      <c r="Z69" s="12"/>
      <c r="AA69" s="12"/>
      <c r="AB69" s="12"/>
      <c r="AC69" s="12"/>
      <c r="AD69" s="53">
        <f t="shared" si="3"/>
        <v>0</v>
      </c>
      <c r="AE69" s="200" t="e">
        <f t="shared" si="4"/>
        <v>#DIV/0!</v>
      </c>
    </row>
  </sheetData>
  <mergeCells count="1">
    <mergeCell ref="O42:P42"/>
  </mergeCells>
  <conditionalFormatting sqref="Q7">
    <cfRule type="expression" dxfId="35" priority="8">
      <formula>Q7&gt;0</formula>
    </cfRule>
    <cfRule type="expression" dxfId="34" priority="9">
      <formula>Q7&lt;0</formula>
    </cfRule>
  </conditionalFormatting>
  <conditionalFormatting sqref="O43:O63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{86FAAE09-9D14-4D37-B2DD-E1FBF7E17436}</x14:id>
        </ext>
      </extLst>
    </cfRule>
  </conditionalFormatting>
  <conditionalFormatting sqref="AE1:AE69">
    <cfRule type="iconSet" priority="3">
      <iconSet iconSet="3Arrows">
        <cfvo type="percent" val="0"/>
        <cfvo type="num" val="0"/>
        <cfvo type="num" val="0"/>
      </iconSet>
    </cfRule>
  </conditionalFormatting>
  <conditionalFormatting sqref="F13">
    <cfRule type="expression" dxfId="33" priority="1">
      <formula>F13&gt;0</formula>
    </cfRule>
    <cfRule type="expression" dxfId="32" priority="2">
      <formula>F13&lt;0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6FAAE09-9D14-4D37-B2DD-E1FBF7E174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3.5703125" customWidth="1"/>
    <col min="21" max="21" width="36.5703125" bestFit="1" customWidth="1"/>
    <col min="23" max="23" width="10" customWidth="1"/>
    <col min="24" max="24" width="8" customWidth="1"/>
    <col min="25" max="27" width="6" bestFit="1" customWidth="1"/>
    <col min="29" max="29" width="10.28515625" bestFit="1" customWidth="1"/>
    <col min="30" max="30" width="15" customWidth="1"/>
    <col min="31" max="31" width="11.42578125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110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111</v>
      </c>
      <c r="K1" s="13" t="s">
        <v>61</v>
      </c>
      <c r="L1" s="13" t="s">
        <v>80</v>
      </c>
      <c r="M1" s="13" t="s">
        <v>38</v>
      </c>
      <c r="T1" s="13" t="s">
        <v>71</v>
      </c>
      <c r="W1" s="115" t="s">
        <v>136</v>
      </c>
      <c r="X1" s="115" t="s">
        <v>137</v>
      </c>
      <c r="Y1" s="115" t="s">
        <v>138</v>
      </c>
      <c r="Z1" s="115" t="s">
        <v>139</v>
      </c>
      <c r="AA1" s="115" t="s">
        <v>140</v>
      </c>
      <c r="AB1" s="115" t="s">
        <v>141</v>
      </c>
      <c r="AC1" s="115" t="s">
        <v>142</v>
      </c>
      <c r="AD1" s="13" t="s">
        <v>165</v>
      </c>
      <c r="AE1" s="13" t="s">
        <v>167</v>
      </c>
    </row>
    <row r="2" spans="1:31" x14ac:dyDescent="0.25">
      <c r="A2" s="6" t="s">
        <v>53</v>
      </c>
      <c r="B2" s="1">
        <v>42214</v>
      </c>
      <c r="C2">
        <v>15</v>
      </c>
      <c r="D2" s="2">
        <v>47.8</v>
      </c>
      <c r="E2" s="2">
        <v>0</v>
      </c>
      <c r="F2" s="2">
        <f>C2*D2</f>
        <v>717</v>
      </c>
      <c r="G2" s="1">
        <v>42313</v>
      </c>
      <c r="H2" s="2">
        <v>70</v>
      </c>
      <c r="I2" s="2">
        <v>46.15</v>
      </c>
      <c r="J2" s="2">
        <v>0.06</v>
      </c>
      <c r="K2">
        <f>I2*H2-J2</f>
        <v>3230.44</v>
      </c>
      <c r="L2" s="1">
        <v>42247</v>
      </c>
      <c r="M2" s="2">
        <v>3.5</v>
      </c>
      <c r="O2" s="13" t="s">
        <v>57</v>
      </c>
      <c r="Q2">
        <f>C7-H7</f>
        <v>0</v>
      </c>
      <c r="T2" s="1">
        <v>42318</v>
      </c>
      <c r="U2" t="s">
        <v>86</v>
      </c>
      <c r="W2" s="162">
        <v>42318</v>
      </c>
      <c r="X2" s="12">
        <v>45</v>
      </c>
      <c r="Y2" s="12">
        <v>48.54</v>
      </c>
      <c r="Z2" s="12">
        <v>43.82</v>
      </c>
      <c r="AA2" s="12">
        <v>48.04</v>
      </c>
      <c r="AB2" s="117">
        <v>685100</v>
      </c>
      <c r="AC2" s="12">
        <v>48.04</v>
      </c>
      <c r="AD2" s="2">
        <f>Y2-Z2</f>
        <v>4.7199999999999989</v>
      </c>
      <c r="AE2" s="167">
        <f>AC2/AC3-1</f>
        <v>4.5484221980413464E-2</v>
      </c>
    </row>
    <row r="3" spans="1:31" x14ac:dyDescent="0.25">
      <c r="A3" s="26" t="s">
        <v>74</v>
      </c>
      <c r="B3" s="1">
        <v>42233</v>
      </c>
      <c r="C3">
        <v>20</v>
      </c>
      <c r="D3" s="2">
        <v>47.5</v>
      </c>
      <c r="E3" s="2">
        <v>0</v>
      </c>
      <c r="F3" s="2">
        <f>C3*D3</f>
        <v>950</v>
      </c>
      <c r="L3" s="1">
        <v>42338</v>
      </c>
      <c r="O3" s="13" t="s">
        <v>58</v>
      </c>
      <c r="Q3" s="2">
        <f>IF(Q2=0, Q4, (F7-K7-M7)/Q2)</f>
        <v>48.04</v>
      </c>
      <c r="W3" s="162">
        <v>42317</v>
      </c>
      <c r="X3" s="12">
        <v>47.57</v>
      </c>
      <c r="Y3" s="12">
        <v>47.96</v>
      </c>
      <c r="Z3" s="12">
        <v>45.78</v>
      </c>
      <c r="AA3" s="12">
        <v>45.95</v>
      </c>
      <c r="AB3" s="117">
        <v>385300</v>
      </c>
      <c r="AC3" s="12">
        <v>45.95</v>
      </c>
      <c r="AD3" s="2">
        <f t="shared" ref="AD3:AD66" si="0">Y3-Z3</f>
        <v>2.1799999999999997</v>
      </c>
      <c r="AE3" s="167">
        <f t="shared" ref="AE3:AE66" si="1">AC3/AC4-1</f>
        <v>-3.6687631027253698E-2</v>
      </c>
    </row>
    <row r="4" spans="1:31" x14ac:dyDescent="0.25">
      <c r="B4" s="1">
        <v>42269</v>
      </c>
      <c r="C4">
        <v>35</v>
      </c>
      <c r="D4" s="2">
        <v>43.8</v>
      </c>
      <c r="E4" s="2">
        <v>0</v>
      </c>
      <c r="F4" s="2">
        <f>C4*D4</f>
        <v>1533</v>
      </c>
      <c r="O4" s="13" t="s">
        <v>66</v>
      </c>
      <c r="Q4" s="70">
        <v>48.04</v>
      </c>
      <c r="W4" s="162">
        <v>42314</v>
      </c>
      <c r="X4" s="12">
        <v>46.9</v>
      </c>
      <c r="Y4" s="12">
        <v>47.73</v>
      </c>
      <c r="Z4" s="12">
        <v>46.81</v>
      </c>
      <c r="AA4" s="12">
        <v>47.7</v>
      </c>
      <c r="AB4" s="117">
        <v>414100</v>
      </c>
      <c r="AC4" s="12">
        <v>47.7</v>
      </c>
      <c r="AD4" s="2">
        <f t="shared" si="0"/>
        <v>0.9199999999999946</v>
      </c>
      <c r="AE4" s="167">
        <f t="shared" si="1"/>
        <v>9.52380952380949E-3</v>
      </c>
    </row>
    <row r="5" spans="1:31" x14ac:dyDescent="0.25">
      <c r="O5" s="13" t="s">
        <v>67</v>
      </c>
      <c r="Q5" s="3">
        <f>Q4*Q2</f>
        <v>0</v>
      </c>
      <c r="W5" s="162">
        <v>42313</v>
      </c>
      <c r="X5" s="12">
        <v>47.5</v>
      </c>
      <c r="Y5" s="12">
        <v>48</v>
      </c>
      <c r="Z5" s="12">
        <v>46.96</v>
      </c>
      <c r="AA5" s="12">
        <v>47.25</v>
      </c>
      <c r="AB5" s="117">
        <v>404800</v>
      </c>
      <c r="AC5" s="12">
        <v>47.25</v>
      </c>
      <c r="AD5" s="2">
        <f t="shared" si="0"/>
        <v>1.0399999999999991</v>
      </c>
      <c r="AE5" s="167">
        <f t="shared" si="1"/>
        <v>-4.8441449031170203E-3</v>
      </c>
    </row>
    <row r="6" spans="1:31" x14ac:dyDescent="0.25">
      <c r="O6" s="13" t="s">
        <v>64</v>
      </c>
      <c r="Q6" s="2">
        <f>Q3*Q2</f>
        <v>0</v>
      </c>
      <c r="W6" s="162">
        <v>42312</v>
      </c>
      <c r="X6" s="12">
        <v>47.02</v>
      </c>
      <c r="Y6" s="12">
        <v>47.65</v>
      </c>
      <c r="Z6" s="12">
        <v>46.72</v>
      </c>
      <c r="AA6" s="12">
        <v>47.48</v>
      </c>
      <c r="AB6" s="117">
        <v>203700</v>
      </c>
      <c r="AC6" s="12">
        <v>47.48</v>
      </c>
      <c r="AD6" s="2">
        <f t="shared" si="0"/>
        <v>0.92999999999999972</v>
      </c>
      <c r="AE6" s="167">
        <f t="shared" si="1"/>
        <v>1.1935208866155067E-2</v>
      </c>
    </row>
    <row r="7" spans="1:31" ht="15.75" x14ac:dyDescent="0.25">
      <c r="A7" s="25" t="s">
        <v>85</v>
      </c>
      <c r="B7" s="25"/>
      <c r="C7" s="25">
        <f>SUM(C2:C6)</f>
        <v>70</v>
      </c>
      <c r="D7" s="52"/>
      <c r="E7" s="52"/>
      <c r="F7" s="52">
        <f>SUM(F2:F6)</f>
        <v>3200</v>
      </c>
      <c r="G7" s="25"/>
      <c r="H7" s="25">
        <f>SUM(H2:H4)</f>
        <v>70</v>
      </c>
      <c r="I7" s="25"/>
      <c r="J7" s="25"/>
      <c r="K7" s="25">
        <f>SUM(K2:K6)</f>
        <v>3230.44</v>
      </c>
      <c r="L7" s="25"/>
      <c r="M7" s="52">
        <f>SUM(M2:M6)</f>
        <v>3.5</v>
      </c>
      <c r="O7" s="13" t="s">
        <v>65</v>
      </c>
      <c r="Q7" s="2">
        <f>IF(Q2=0, K7+M7-F7,Q5-Q6)</f>
        <v>33.940000000000055</v>
      </c>
      <c r="R7" s="286"/>
      <c r="W7" s="162">
        <v>42311</v>
      </c>
      <c r="X7" s="12">
        <v>45.95</v>
      </c>
      <c r="Y7" s="12">
        <v>47.29</v>
      </c>
      <c r="Z7" s="12">
        <v>45.81</v>
      </c>
      <c r="AA7" s="12">
        <v>46.92</v>
      </c>
      <c r="AB7" s="117">
        <v>254200</v>
      </c>
      <c r="AC7" s="12">
        <v>46.92</v>
      </c>
      <c r="AD7" s="2">
        <f t="shared" si="0"/>
        <v>1.4799999999999969</v>
      </c>
      <c r="AE7" s="167">
        <f t="shared" si="1"/>
        <v>1.668472372697738E-2</v>
      </c>
    </row>
    <row r="8" spans="1:31" x14ac:dyDescent="0.25">
      <c r="W8" s="162">
        <v>42310</v>
      </c>
      <c r="X8" s="12">
        <v>45.41</v>
      </c>
      <c r="Y8" s="12">
        <v>46.33</v>
      </c>
      <c r="Z8" s="12">
        <v>45.41</v>
      </c>
      <c r="AA8" s="12">
        <v>46.15</v>
      </c>
      <c r="AB8" s="117">
        <v>253600</v>
      </c>
      <c r="AC8" s="12">
        <v>46.15</v>
      </c>
      <c r="AD8" s="2">
        <f t="shared" si="0"/>
        <v>0.92000000000000171</v>
      </c>
      <c r="AE8" s="167">
        <f t="shared" si="1"/>
        <v>1.4285714285714235E-2</v>
      </c>
    </row>
    <row r="9" spans="1:31" x14ac:dyDescent="0.25">
      <c r="B9" s="253" t="s">
        <v>136</v>
      </c>
      <c r="C9" s="253" t="s">
        <v>235</v>
      </c>
      <c r="D9" s="254" t="s">
        <v>234</v>
      </c>
      <c r="E9" s="256" t="s">
        <v>236</v>
      </c>
      <c r="F9" s="257" t="s">
        <v>65</v>
      </c>
      <c r="W9" s="162">
        <v>42307</v>
      </c>
      <c r="X9" s="12">
        <v>45.96</v>
      </c>
      <c r="Y9" s="12">
        <v>46.14</v>
      </c>
      <c r="Z9" s="12">
        <v>45.36</v>
      </c>
      <c r="AA9" s="12">
        <v>45.5</v>
      </c>
      <c r="AB9" s="117">
        <v>181900</v>
      </c>
      <c r="AC9" s="12">
        <v>45.5</v>
      </c>
      <c r="AD9" s="2">
        <f t="shared" si="0"/>
        <v>0.78000000000000114</v>
      </c>
      <c r="AE9" s="167">
        <f t="shared" si="1"/>
        <v>-1.0654490106544956E-2</v>
      </c>
    </row>
    <row r="10" spans="1:31" x14ac:dyDescent="0.25">
      <c r="B10" s="255">
        <v>42304</v>
      </c>
      <c r="C10" s="12">
        <v>70</v>
      </c>
      <c r="D10" s="53">
        <v>45.66</v>
      </c>
      <c r="E10" s="53">
        <v>43.76</v>
      </c>
      <c r="F10" s="53">
        <v>-113.3</v>
      </c>
      <c r="W10" s="162">
        <v>42306</v>
      </c>
      <c r="X10" s="12">
        <v>45.54</v>
      </c>
      <c r="Y10" s="12">
        <v>46.31</v>
      </c>
      <c r="Z10" s="12">
        <v>45.54</v>
      </c>
      <c r="AA10" s="12">
        <v>45.99</v>
      </c>
      <c r="AB10" s="117">
        <v>175500</v>
      </c>
      <c r="AC10" s="12">
        <v>45.99</v>
      </c>
      <c r="AD10" s="2">
        <f t="shared" si="0"/>
        <v>0.77000000000000313</v>
      </c>
      <c r="AE10" s="167">
        <f t="shared" si="1"/>
        <v>5.4656755574988836E-3</v>
      </c>
    </row>
    <row r="11" spans="1:31" x14ac:dyDescent="0.25">
      <c r="B11" s="255">
        <v>42310</v>
      </c>
      <c r="C11" s="12">
        <v>0</v>
      </c>
      <c r="D11" s="269" t="s">
        <v>168</v>
      </c>
      <c r="E11" s="53">
        <v>46.15</v>
      </c>
      <c r="F11" s="53">
        <v>33.94</v>
      </c>
      <c r="W11" s="162">
        <v>42305</v>
      </c>
      <c r="X11" s="12">
        <v>43.71</v>
      </c>
      <c r="Y11" s="12">
        <v>45.83</v>
      </c>
      <c r="Z11" s="12">
        <v>43.67</v>
      </c>
      <c r="AA11" s="12">
        <v>45.74</v>
      </c>
      <c r="AB11" s="117">
        <v>313600</v>
      </c>
      <c r="AC11" s="12">
        <v>45.74</v>
      </c>
      <c r="AD11" s="2">
        <f t="shared" si="0"/>
        <v>2.1599999999999966</v>
      </c>
      <c r="AE11" s="167">
        <f t="shared" si="1"/>
        <v>4.5246800731261416E-2</v>
      </c>
    </row>
    <row r="12" spans="1:31" x14ac:dyDescent="0.25">
      <c r="B12" s="12"/>
      <c r="C12" s="12"/>
      <c r="D12" s="53"/>
      <c r="E12" s="53"/>
      <c r="F12" s="53"/>
      <c r="W12" s="162">
        <v>42304</v>
      </c>
      <c r="X12" s="12">
        <v>44.82</v>
      </c>
      <c r="Y12" s="12">
        <v>45.18</v>
      </c>
      <c r="Z12" s="12">
        <v>43.53</v>
      </c>
      <c r="AA12" s="12">
        <v>43.76</v>
      </c>
      <c r="AB12" s="117">
        <v>333000</v>
      </c>
      <c r="AC12" s="12">
        <v>43.76</v>
      </c>
      <c r="AD12" s="2">
        <f t="shared" si="0"/>
        <v>1.6499999999999986</v>
      </c>
      <c r="AE12" s="167">
        <f t="shared" si="1"/>
        <v>-3.0141843971631221E-2</v>
      </c>
    </row>
    <row r="13" spans="1:31" x14ac:dyDescent="0.25">
      <c r="B13" s="12"/>
      <c r="C13" s="12"/>
      <c r="D13" s="53"/>
      <c r="E13" s="53"/>
      <c r="F13" s="53"/>
      <c r="W13" s="162">
        <v>42303</v>
      </c>
      <c r="X13" s="12">
        <v>45.16</v>
      </c>
      <c r="Y13" s="12">
        <v>45.37</v>
      </c>
      <c r="Z13" s="12">
        <v>44.98</v>
      </c>
      <c r="AA13" s="12">
        <v>45.12</v>
      </c>
      <c r="AB13" s="117">
        <v>181900</v>
      </c>
      <c r="AC13" s="12">
        <v>45.12</v>
      </c>
      <c r="AD13" s="2">
        <f t="shared" si="0"/>
        <v>0.39000000000000057</v>
      </c>
      <c r="AE13" s="167">
        <f t="shared" si="1"/>
        <v>4.4345898004416462E-4</v>
      </c>
    </row>
    <row r="14" spans="1:31" x14ac:dyDescent="0.25">
      <c r="B14" s="12"/>
      <c r="C14" s="12"/>
      <c r="D14" s="53"/>
      <c r="E14" s="53"/>
      <c r="F14" s="53"/>
      <c r="W14" s="162">
        <v>42300</v>
      </c>
      <c r="X14" s="12">
        <v>45</v>
      </c>
      <c r="Y14" s="12">
        <v>45.12</v>
      </c>
      <c r="Z14" s="12">
        <v>44.37</v>
      </c>
      <c r="AA14" s="12">
        <v>45.1</v>
      </c>
      <c r="AB14" s="117">
        <v>181600</v>
      </c>
      <c r="AC14" s="12">
        <v>45.1</v>
      </c>
      <c r="AD14" s="2">
        <f t="shared" si="0"/>
        <v>0.75</v>
      </c>
      <c r="AE14" s="167">
        <f t="shared" si="1"/>
        <v>8.7228807872958836E-3</v>
      </c>
    </row>
    <row r="15" spans="1:31" x14ac:dyDescent="0.25">
      <c r="B15" s="12"/>
      <c r="C15" s="12"/>
      <c r="D15" s="53"/>
      <c r="E15" s="53"/>
      <c r="F15" s="53"/>
      <c r="W15" s="162">
        <v>42299</v>
      </c>
      <c r="X15" s="12">
        <v>43.29</v>
      </c>
      <c r="Y15" s="12">
        <v>45.12</v>
      </c>
      <c r="Z15" s="12">
        <v>43.23</v>
      </c>
      <c r="AA15" s="12">
        <v>44.71</v>
      </c>
      <c r="AB15" s="117">
        <v>223900</v>
      </c>
      <c r="AC15" s="12">
        <v>44.71</v>
      </c>
      <c r="AD15" s="2">
        <f t="shared" si="0"/>
        <v>1.8900000000000006</v>
      </c>
      <c r="AE15" s="167">
        <f t="shared" si="1"/>
        <v>3.711435861749024E-2</v>
      </c>
    </row>
    <row r="16" spans="1:31" x14ac:dyDescent="0.25">
      <c r="B16" s="12"/>
      <c r="C16" s="12"/>
      <c r="D16" s="53"/>
      <c r="E16" s="53"/>
      <c r="F16" s="53"/>
      <c r="W16" s="162">
        <v>42298</v>
      </c>
      <c r="X16" s="12">
        <v>43.55</v>
      </c>
      <c r="Y16" s="12">
        <v>43.69</v>
      </c>
      <c r="Z16" s="12">
        <v>42.98</v>
      </c>
      <c r="AA16" s="12">
        <v>43.11</v>
      </c>
      <c r="AB16" s="117">
        <v>181100</v>
      </c>
      <c r="AC16" s="12">
        <v>43.11</v>
      </c>
      <c r="AD16" s="2">
        <f t="shared" si="0"/>
        <v>0.71000000000000085</v>
      </c>
      <c r="AE16" s="167">
        <f t="shared" si="1"/>
        <v>-3.2369942196531776E-3</v>
      </c>
    </row>
    <row r="17" spans="2:31" x14ac:dyDescent="0.25">
      <c r="B17" s="12"/>
      <c r="C17" s="12"/>
      <c r="D17" s="53"/>
      <c r="E17" s="53"/>
      <c r="F17" s="53"/>
      <c r="W17" s="162">
        <v>42297</v>
      </c>
      <c r="X17" s="12">
        <v>43</v>
      </c>
      <c r="Y17" s="12">
        <v>43.52</v>
      </c>
      <c r="Z17" s="12">
        <v>42.59</v>
      </c>
      <c r="AA17" s="12">
        <v>43.25</v>
      </c>
      <c r="AB17" s="117">
        <v>337700</v>
      </c>
      <c r="AC17" s="12">
        <v>43.25</v>
      </c>
      <c r="AD17" s="2">
        <f t="shared" si="0"/>
        <v>0.92999999999999972</v>
      </c>
      <c r="AE17" s="167">
        <f t="shared" si="1"/>
        <v>5.8139534883721034E-3</v>
      </c>
    </row>
    <row r="18" spans="2:31" x14ac:dyDescent="0.25">
      <c r="B18" s="12"/>
      <c r="C18" s="12"/>
      <c r="D18" s="53"/>
      <c r="E18" s="53"/>
      <c r="F18" s="53"/>
      <c r="W18" s="162">
        <v>42296</v>
      </c>
      <c r="X18" s="12">
        <v>42.84</v>
      </c>
      <c r="Y18" s="12">
        <v>43.15</v>
      </c>
      <c r="Z18" s="12">
        <v>42.76</v>
      </c>
      <c r="AA18" s="12">
        <v>43</v>
      </c>
      <c r="AB18" s="117">
        <v>175800</v>
      </c>
      <c r="AC18" s="12">
        <v>43</v>
      </c>
      <c r="AD18" s="2">
        <f t="shared" si="0"/>
        <v>0.39000000000000057</v>
      </c>
      <c r="AE18" s="167">
        <f t="shared" si="1"/>
        <v>-3.2452480296708552E-3</v>
      </c>
    </row>
    <row r="19" spans="2:31" x14ac:dyDescent="0.25">
      <c r="B19" s="12"/>
      <c r="C19" s="12"/>
      <c r="D19" s="53"/>
      <c r="E19" s="53"/>
      <c r="F19" s="53"/>
      <c r="W19" s="162">
        <v>42293</v>
      </c>
      <c r="X19" s="12">
        <v>43.67</v>
      </c>
      <c r="Y19" s="12">
        <v>43.78</v>
      </c>
      <c r="Z19" s="12">
        <v>42.69</v>
      </c>
      <c r="AA19" s="12">
        <v>43.14</v>
      </c>
      <c r="AB19" s="117">
        <v>203900</v>
      </c>
      <c r="AC19" s="12">
        <v>43.14</v>
      </c>
      <c r="AD19" s="2">
        <f t="shared" si="0"/>
        <v>1.0900000000000034</v>
      </c>
      <c r="AE19" s="167">
        <f t="shared" si="1"/>
        <v>-1.3717421124828544E-2</v>
      </c>
    </row>
    <row r="20" spans="2:31" x14ac:dyDescent="0.25">
      <c r="W20" s="162">
        <v>42292</v>
      </c>
      <c r="X20" s="12">
        <v>43.51</v>
      </c>
      <c r="Y20" s="12">
        <v>44.1</v>
      </c>
      <c r="Z20" s="12">
        <v>42.5</v>
      </c>
      <c r="AA20" s="12">
        <v>43.74</v>
      </c>
      <c r="AB20" s="117">
        <v>210100</v>
      </c>
      <c r="AC20" s="12">
        <v>43.74</v>
      </c>
      <c r="AD20" s="2">
        <f t="shared" si="0"/>
        <v>1.6000000000000014</v>
      </c>
      <c r="AE20" s="167">
        <f t="shared" si="1"/>
        <v>1.1095700416088761E-2</v>
      </c>
    </row>
    <row r="21" spans="2:31" x14ac:dyDescent="0.25">
      <c r="W21" s="162">
        <v>42291</v>
      </c>
      <c r="X21" s="12">
        <v>44.2</v>
      </c>
      <c r="Y21" s="12">
        <v>44.33</v>
      </c>
      <c r="Z21" s="12">
        <v>43.19</v>
      </c>
      <c r="AA21" s="12">
        <v>43.26</v>
      </c>
      <c r="AB21" s="117">
        <v>237400</v>
      </c>
      <c r="AC21" s="12">
        <v>43.26</v>
      </c>
      <c r="AD21" s="2">
        <f t="shared" si="0"/>
        <v>1.1400000000000006</v>
      </c>
      <c r="AE21" s="167">
        <f t="shared" si="1"/>
        <v>-2.2814547097357196E-2</v>
      </c>
    </row>
    <row r="22" spans="2:31" x14ac:dyDescent="0.25">
      <c r="W22" s="162">
        <v>42290</v>
      </c>
      <c r="X22" s="12">
        <v>44.9</v>
      </c>
      <c r="Y22" s="12">
        <v>45.17</v>
      </c>
      <c r="Z22" s="12">
        <v>44</v>
      </c>
      <c r="AA22" s="12">
        <v>44.27</v>
      </c>
      <c r="AB22" s="117">
        <v>193700</v>
      </c>
      <c r="AC22" s="12">
        <v>44.27</v>
      </c>
      <c r="AD22" s="2">
        <f t="shared" si="0"/>
        <v>1.1700000000000017</v>
      </c>
      <c r="AE22" s="167">
        <f t="shared" si="1"/>
        <v>-2.7887571365832198E-2</v>
      </c>
    </row>
    <row r="23" spans="2:31" x14ac:dyDescent="0.25">
      <c r="W23" s="162">
        <v>42289</v>
      </c>
      <c r="X23" s="12">
        <v>46.29</v>
      </c>
      <c r="Y23" s="12">
        <v>46.29</v>
      </c>
      <c r="Z23" s="12">
        <v>45.39</v>
      </c>
      <c r="AA23" s="12">
        <v>45.54</v>
      </c>
      <c r="AB23" s="117">
        <v>209600</v>
      </c>
      <c r="AC23" s="12">
        <v>45.54</v>
      </c>
      <c r="AD23" s="2">
        <f t="shared" si="0"/>
        <v>0.89999999999999858</v>
      </c>
      <c r="AE23" s="167">
        <f t="shared" si="1"/>
        <v>-1.7899503989648458E-2</v>
      </c>
    </row>
    <row r="24" spans="2:31" x14ac:dyDescent="0.25">
      <c r="W24" s="162">
        <v>42286</v>
      </c>
      <c r="X24" s="12">
        <v>46.27</v>
      </c>
      <c r="Y24" s="12">
        <v>46.69</v>
      </c>
      <c r="Z24" s="12">
        <v>45.96</v>
      </c>
      <c r="AA24" s="12">
        <v>46.37</v>
      </c>
      <c r="AB24" s="117">
        <v>292400</v>
      </c>
      <c r="AC24" s="12">
        <v>46.37</v>
      </c>
      <c r="AD24" s="2">
        <f t="shared" si="0"/>
        <v>0.72999999999999687</v>
      </c>
      <c r="AE24" s="167">
        <f t="shared" si="1"/>
        <v>3.6796536796535051E-3</v>
      </c>
    </row>
    <row r="25" spans="2:31" x14ac:dyDescent="0.25">
      <c r="W25" s="162">
        <v>42285</v>
      </c>
      <c r="X25" s="12">
        <v>44.57</v>
      </c>
      <c r="Y25" s="12">
        <v>46.23</v>
      </c>
      <c r="Z25" s="12">
        <v>44.31</v>
      </c>
      <c r="AA25" s="12">
        <v>46.2</v>
      </c>
      <c r="AB25" s="117">
        <v>361400</v>
      </c>
      <c r="AC25" s="12">
        <v>46.2</v>
      </c>
      <c r="AD25" s="2">
        <f t="shared" si="0"/>
        <v>1.9199999999999946</v>
      </c>
      <c r="AE25" s="167">
        <f t="shared" si="1"/>
        <v>3.4714445688689866E-2</v>
      </c>
    </row>
    <row r="26" spans="2:31" x14ac:dyDescent="0.25">
      <c r="W26" s="162">
        <v>42284</v>
      </c>
      <c r="X26" s="12">
        <v>43.26</v>
      </c>
      <c r="Y26" s="12">
        <v>44.73</v>
      </c>
      <c r="Z26" s="12">
        <v>43.26</v>
      </c>
      <c r="AA26" s="12">
        <v>44.65</v>
      </c>
      <c r="AB26" s="117">
        <v>462700</v>
      </c>
      <c r="AC26" s="12">
        <v>44.65</v>
      </c>
      <c r="AD26" s="2">
        <f t="shared" si="0"/>
        <v>1.4699999999999989</v>
      </c>
      <c r="AE26" s="167">
        <f t="shared" si="1"/>
        <v>4.0792540792540688E-2</v>
      </c>
    </row>
    <row r="27" spans="2:31" x14ac:dyDescent="0.25">
      <c r="W27" s="162">
        <v>42283</v>
      </c>
      <c r="X27" s="12">
        <v>42.73</v>
      </c>
      <c r="Y27" s="12">
        <v>43.39</v>
      </c>
      <c r="Z27" s="12">
        <v>42.61</v>
      </c>
      <c r="AA27" s="12">
        <v>42.9</v>
      </c>
      <c r="AB27" s="117">
        <v>217800</v>
      </c>
      <c r="AC27" s="12">
        <v>42.9</v>
      </c>
      <c r="AD27" s="2">
        <f t="shared" si="0"/>
        <v>0.78000000000000114</v>
      </c>
      <c r="AE27" s="167">
        <f t="shared" si="1"/>
        <v>1.4005602240896309E-3</v>
      </c>
    </row>
    <row r="28" spans="2:31" x14ac:dyDescent="0.25">
      <c r="W28" s="162">
        <v>42282</v>
      </c>
      <c r="X28" s="12">
        <v>40.99</v>
      </c>
      <c r="Y28" s="12">
        <v>42.89</v>
      </c>
      <c r="Z28" s="12">
        <v>40.99</v>
      </c>
      <c r="AA28" s="12">
        <v>42.84</v>
      </c>
      <c r="AB28" s="117">
        <v>350300</v>
      </c>
      <c r="AC28" s="12">
        <v>42.84</v>
      </c>
      <c r="AD28" s="2">
        <f t="shared" si="0"/>
        <v>1.8999999999999986</v>
      </c>
      <c r="AE28" s="167">
        <f t="shared" si="1"/>
        <v>4.8971596474045143E-2</v>
      </c>
    </row>
    <row r="29" spans="2:31" x14ac:dyDescent="0.25">
      <c r="W29" s="162">
        <v>42279</v>
      </c>
      <c r="X29" s="12">
        <v>39.909999999999997</v>
      </c>
      <c r="Y29" s="12">
        <v>40.869999999999997</v>
      </c>
      <c r="Z29" s="12">
        <v>39.68</v>
      </c>
      <c r="AA29" s="12">
        <v>40.840000000000003</v>
      </c>
      <c r="AB29" s="117">
        <v>324800</v>
      </c>
      <c r="AC29" s="12">
        <v>40.840000000000003</v>
      </c>
      <c r="AD29" s="2">
        <f t="shared" si="0"/>
        <v>1.1899999999999977</v>
      </c>
      <c r="AE29" s="167">
        <f t="shared" si="1"/>
        <v>1.4406358668653807E-2</v>
      </c>
    </row>
    <row r="30" spans="2:31" x14ac:dyDescent="0.25">
      <c r="W30" s="162">
        <v>42278</v>
      </c>
      <c r="X30" s="12">
        <v>40.71</v>
      </c>
      <c r="Y30" s="12">
        <v>40.950000000000003</v>
      </c>
      <c r="Z30" s="12">
        <v>39.729999999999997</v>
      </c>
      <c r="AA30" s="12">
        <v>40.26</v>
      </c>
      <c r="AB30" s="117">
        <v>505200</v>
      </c>
      <c r="AC30" s="12">
        <v>40.26</v>
      </c>
      <c r="AD30" s="2">
        <f t="shared" si="0"/>
        <v>1.220000000000006</v>
      </c>
      <c r="AE30" s="167">
        <f t="shared" si="1"/>
        <v>-1.0810810810810922E-2</v>
      </c>
    </row>
    <row r="31" spans="2:31" x14ac:dyDescent="0.25">
      <c r="W31" s="162">
        <v>42277</v>
      </c>
      <c r="X31" s="12">
        <v>40.74</v>
      </c>
      <c r="Y31" s="12">
        <v>41.25</v>
      </c>
      <c r="Z31" s="12">
        <v>40.43</v>
      </c>
      <c r="AA31" s="12">
        <v>40.700000000000003</v>
      </c>
      <c r="AB31" s="117">
        <v>346200</v>
      </c>
      <c r="AC31" s="12">
        <v>40.700000000000003</v>
      </c>
      <c r="AD31" s="2">
        <f t="shared" si="0"/>
        <v>0.82000000000000028</v>
      </c>
      <c r="AE31" s="167">
        <f t="shared" si="1"/>
        <v>7.6751671205743666E-3</v>
      </c>
    </row>
    <row r="32" spans="2:31" x14ac:dyDescent="0.25">
      <c r="W32" s="162">
        <v>42276</v>
      </c>
      <c r="X32" s="12">
        <v>39.97</v>
      </c>
      <c r="Y32" s="12">
        <v>40.53</v>
      </c>
      <c r="Z32" s="12">
        <v>39.97</v>
      </c>
      <c r="AA32" s="12">
        <v>40.39</v>
      </c>
      <c r="AB32" s="117">
        <v>285400</v>
      </c>
      <c r="AC32" s="12">
        <v>40.39</v>
      </c>
      <c r="AD32" s="2">
        <f t="shared" si="0"/>
        <v>0.56000000000000227</v>
      </c>
      <c r="AE32" s="167">
        <f t="shared" si="1"/>
        <v>9.7499999999999254E-3</v>
      </c>
    </row>
    <row r="33" spans="15:31" x14ac:dyDescent="0.25">
      <c r="W33" s="162">
        <v>42275</v>
      </c>
      <c r="X33" s="12">
        <v>40.119999999999997</v>
      </c>
      <c r="Y33" s="12">
        <v>40.479999999999997</v>
      </c>
      <c r="Z33" s="12">
        <v>39.82</v>
      </c>
      <c r="AA33" s="12">
        <v>40</v>
      </c>
      <c r="AB33" s="117">
        <v>283800</v>
      </c>
      <c r="AC33" s="12">
        <v>40</v>
      </c>
      <c r="AD33" s="2">
        <f t="shared" si="0"/>
        <v>0.65999999999999659</v>
      </c>
      <c r="AE33" s="167">
        <f t="shared" si="1"/>
        <v>-8.9197224975222644E-3</v>
      </c>
    </row>
    <row r="34" spans="15:31" x14ac:dyDescent="0.25">
      <c r="W34" s="162">
        <v>42272</v>
      </c>
      <c r="X34" s="12">
        <v>41.03</v>
      </c>
      <c r="Y34" s="12">
        <v>41.22</v>
      </c>
      <c r="Z34" s="12">
        <v>40.25</v>
      </c>
      <c r="AA34" s="12">
        <v>40.36</v>
      </c>
      <c r="AB34" s="117">
        <v>302700</v>
      </c>
      <c r="AC34" s="12">
        <v>40.36</v>
      </c>
      <c r="AD34" s="2">
        <f t="shared" si="0"/>
        <v>0.96999999999999886</v>
      </c>
      <c r="AE34" s="167">
        <f t="shared" si="1"/>
        <v>-5.4213898472152966E-3</v>
      </c>
    </row>
    <row r="35" spans="15:31" x14ac:dyDescent="0.25">
      <c r="W35" s="162">
        <v>42271</v>
      </c>
      <c r="X35" s="12">
        <v>41</v>
      </c>
      <c r="Y35" s="12">
        <v>41</v>
      </c>
      <c r="Z35" s="12">
        <v>40.299999999999997</v>
      </c>
      <c r="AA35" s="12">
        <v>40.58</v>
      </c>
      <c r="AB35" s="117">
        <v>378000</v>
      </c>
      <c r="AC35" s="12">
        <v>40.58</v>
      </c>
      <c r="AD35" s="2">
        <f t="shared" si="0"/>
        <v>0.70000000000000284</v>
      </c>
      <c r="AE35" s="167">
        <f t="shared" si="1"/>
        <v>-1.7433414043583562E-2</v>
      </c>
    </row>
    <row r="36" spans="15:31" x14ac:dyDescent="0.25">
      <c r="W36" s="162">
        <v>42270</v>
      </c>
      <c r="X36" s="12">
        <v>42.16</v>
      </c>
      <c r="Y36" s="12">
        <v>42.26</v>
      </c>
      <c r="Z36" s="12">
        <v>41.27</v>
      </c>
      <c r="AA36" s="12">
        <v>41.3</v>
      </c>
      <c r="AB36" s="117">
        <v>192500</v>
      </c>
      <c r="AC36" s="12">
        <v>41.3</v>
      </c>
      <c r="AD36" s="2">
        <f t="shared" si="0"/>
        <v>0.98999999999999488</v>
      </c>
      <c r="AE36" s="167">
        <f t="shared" si="1"/>
        <v>-2.0398481973434524E-2</v>
      </c>
    </row>
    <row r="37" spans="15:31" x14ac:dyDescent="0.25">
      <c r="W37" s="162">
        <v>42269</v>
      </c>
      <c r="X37" s="12">
        <v>42.56</v>
      </c>
      <c r="Y37" s="12">
        <v>42.99</v>
      </c>
      <c r="Z37" s="12">
        <v>41.83</v>
      </c>
      <c r="AA37" s="12">
        <v>42.16</v>
      </c>
      <c r="AB37" s="117">
        <v>225100</v>
      </c>
      <c r="AC37" s="12">
        <v>42.16</v>
      </c>
      <c r="AD37" s="2">
        <f t="shared" si="0"/>
        <v>1.1600000000000037</v>
      </c>
      <c r="AE37" s="167">
        <f t="shared" si="1"/>
        <v>-2.5427646786870151E-2</v>
      </c>
    </row>
    <row r="38" spans="15:31" x14ac:dyDescent="0.25">
      <c r="W38" s="162">
        <v>42268</v>
      </c>
      <c r="X38" s="12">
        <v>43.66</v>
      </c>
      <c r="Y38" s="12">
        <v>44.18</v>
      </c>
      <c r="Z38" s="12">
        <v>43.11</v>
      </c>
      <c r="AA38" s="12">
        <v>43.26</v>
      </c>
      <c r="AB38" s="117">
        <v>427800</v>
      </c>
      <c r="AC38" s="12">
        <v>43.26</v>
      </c>
      <c r="AD38" s="2">
        <f t="shared" si="0"/>
        <v>1.0700000000000003</v>
      </c>
      <c r="AE38" s="167">
        <f t="shared" si="1"/>
        <v>0</v>
      </c>
    </row>
    <row r="39" spans="15:31" x14ac:dyDescent="0.25">
      <c r="W39" s="162">
        <v>42265</v>
      </c>
      <c r="X39" s="12">
        <v>43.3</v>
      </c>
      <c r="Y39" s="12">
        <v>43.52</v>
      </c>
      <c r="Z39" s="12">
        <v>43.04</v>
      </c>
      <c r="AA39" s="12">
        <v>43.26</v>
      </c>
      <c r="AB39" s="117">
        <v>1140300</v>
      </c>
      <c r="AC39" s="12">
        <v>43.26</v>
      </c>
      <c r="AD39" s="2">
        <f t="shared" si="0"/>
        <v>0.48000000000000398</v>
      </c>
      <c r="AE39" s="167">
        <f t="shared" si="1"/>
        <v>-2.0761245674740803E-3</v>
      </c>
    </row>
    <row r="40" spans="15:31" x14ac:dyDescent="0.25">
      <c r="W40" s="162">
        <v>42264</v>
      </c>
      <c r="X40" s="12">
        <v>44.39</v>
      </c>
      <c r="Y40" s="12">
        <v>44.39</v>
      </c>
      <c r="Z40" s="12">
        <v>43.24</v>
      </c>
      <c r="AA40" s="12">
        <v>43.35</v>
      </c>
      <c r="AB40" s="117">
        <v>351700</v>
      </c>
      <c r="AC40" s="12">
        <v>43.35</v>
      </c>
      <c r="AD40" s="2">
        <f t="shared" si="0"/>
        <v>1.1499999999999986</v>
      </c>
      <c r="AE40" s="167">
        <f t="shared" si="1"/>
        <v>-2.3428700157693161E-2</v>
      </c>
    </row>
    <row r="41" spans="15:31" x14ac:dyDescent="0.25">
      <c r="O41" s="47"/>
      <c r="W41" s="162">
        <v>42263</v>
      </c>
      <c r="X41" s="12">
        <v>43.81</v>
      </c>
      <c r="Y41" s="12">
        <v>44.45</v>
      </c>
      <c r="Z41" s="12">
        <v>43.62</v>
      </c>
      <c r="AA41" s="12">
        <v>44.39</v>
      </c>
      <c r="AB41" s="117">
        <v>244400</v>
      </c>
      <c r="AC41" s="12">
        <v>44.39</v>
      </c>
      <c r="AD41" s="2">
        <f t="shared" si="0"/>
        <v>0.8300000000000054</v>
      </c>
      <c r="AE41" s="167">
        <f t="shared" si="1"/>
        <v>1.6487291046485053E-2</v>
      </c>
    </row>
    <row r="42" spans="15:31" ht="20.25" thickBot="1" x14ac:dyDescent="0.35">
      <c r="O42" s="322" t="s">
        <v>81</v>
      </c>
      <c r="P42" s="322"/>
      <c r="Q42" s="47"/>
      <c r="T42" s="113" t="s">
        <v>135</v>
      </c>
      <c r="W42" s="162">
        <v>42262</v>
      </c>
      <c r="X42" s="12">
        <v>43.06</v>
      </c>
      <c r="Y42" s="12">
        <v>43.84</v>
      </c>
      <c r="Z42" s="12">
        <v>42.97</v>
      </c>
      <c r="AA42" s="12">
        <v>43.67</v>
      </c>
      <c r="AB42" s="117">
        <v>413300</v>
      </c>
      <c r="AC42" s="12">
        <v>43.67</v>
      </c>
      <c r="AD42" s="2">
        <f t="shared" si="0"/>
        <v>0.87000000000000455</v>
      </c>
      <c r="AE42" s="167">
        <f t="shared" si="1"/>
        <v>1.2520287502898242E-2</v>
      </c>
    </row>
    <row r="43" spans="15:31" ht="15.75" thickTop="1" x14ac:dyDescent="0.25">
      <c r="O43" s="105">
        <v>1.1000000000000001</v>
      </c>
      <c r="P43" s="105">
        <f>O43*$Q$4</f>
        <v>52.844000000000001</v>
      </c>
      <c r="Q43" s="47"/>
      <c r="T43" s="157" t="s">
        <v>119</v>
      </c>
      <c r="U43" s="120">
        <v>45.95</v>
      </c>
      <c r="W43" s="162">
        <v>42261</v>
      </c>
      <c r="X43" s="12">
        <v>44</v>
      </c>
      <c r="Y43" s="12">
        <v>44.19</v>
      </c>
      <c r="Z43" s="12">
        <v>43.06</v>
      </c>
      <c r="AA43" s="12">
        <v>43.13</v>
      </c>
      <c r="AB43" s="117">
        <v>395000</v>
      </c>
      <c r="AC43" s="12">
        <v>43.13</v>
      </c>
      <c r="AD43" s="2">
        <f t="shared" si="0"/>
        <v>1.1299999999999955</v>
      </c>
      <c r="AE43" s="167">
        <f t="shared" si="1"/>
        <v>-2.5530953456845862E-2</v>
      </c>
    </row>
    <row r="44" spans="15:31" x14ac:dyDescent="0.25">
      <c r="O44" s="105">
        <v>1.0900000000000001</v>
      </c>
      <c r="P44" s="105">
        <f t="shared" ref="P44:P63" si="2">O44*$Q$4</f>
        <v>52.363600000000005</v>
      </c>
      <c r="Q44" s="47"/>
      <c r="T44" s="115" t="s">
        <v>120</v>
      </c>
      <c r="U44" s="110">
        <v>45</v>
      </c>
      <c r="W44" s="162">
        <v>42258</v>
      </c>
      <c r="X44" s="12">
        <v>44.05</v>
      </c>
      <c r="Y44" s="12">
        <v>44.49</v>
      </c>
      <c r="Z44" s="12">
        <v>43.95</v>
      </c>
      <c r="AA44" s="12">
        <v>44.26</v>
      </c>
      <c r="AB44" s="117">
        <v>216700</v>
      </c>
      <c r="AC44" s="12">
        <v>44.26</v>
      </c>
      <c r="AD44" s="2">
        <f t="shared" si="0"/>
        <v>0.53999999999999915</v>
      </c>
      <c r="AE44" s="167">
        <f t="shared" si="1"/>
        <v>-1.3537906137184308E-3</v>
      </c>
    </row>
    <row r="45" spans="15:31" x14ac:dyDescent="0.25">
      <c r="O45" s="105">
        <v>1.08</v>
      </c>
      <c r="P45" s="105">
        <f t="shared" si="2"/>
        <v>51.883200000000002</v>
      </c>
      <c r="Q45" s="47"/>
      <c r="T45" s="115" t="s">
        <v>121</v>
      </c>
      <c r="U45" s="110" t="s">
        <v>341</v>
      </c>
      <c r="W45" s="162">
        <v>42257</v>
      </c>
      <c r="X45" s="12">
        <v>44.72</v>
      </c>
      <c r="Y45" s="12">
        <v>45.18</v>
      </c>
      <c r="Z45" s="12">
        <v>44.22</v>
      </c>
      <c r="AA45" s="12">
        <v>44.32</v>
      </c>
      <c r="AB45" s="117">
        <v>196100</v>
      </c>
      <c r="AC45" s="12">
        <v>44.32</v>
      </c>
      <c r="AD45" s="2">
        <f t="shared" si="0"/>
        <v>0.96000000000000085</v>
      </c>
      <c r="AE45" s="167">
        <f t="shared" si="1"/>
        <v>-9.3875726419312411E-3</v>
      </c>
    </row>
    <row r="46" spans="15:31" x14ac:dyDescent="0.25">
      <c r="O46" s="105">
        <v>1.07</v>
      </c>
      <c r="P46" s="105">
        <f t="shared" si="2"/>
        <v>51.402799999999999</v>
      </c>
      <c r="Q46" s="105"/>
      <c r="T46" s="115" t="s">
        <v>122</v>
      </c>
      <c r="U46" s="110" t="s">
        <v>342</v>
      </c>
      <c r="W46" s="162">
        <v>42256</v>
      </c>
      <c r="X46" s="12">
        <v>45.81</v>
      </c>
      <c r="Y46" s="12">
        <v>45.81</v>
      </c>
      <c r="Z46" s="12">
        <v>44.68</v>
      </c>
      <c r="AA46" s="12">
        <v>44.74</v>
      </c>
      <c r="AB46" s="117">
        <v>137900</v>
      </c>
      <c r="AC46" s="12">
        <v>44.74</v>
      </c>
      <c r="AD46" s="2">
        <f t="shared" si="0"/>
        <v>1.1300000000000026</v>
      </c>
      <c r="AE46" s="167">
        <f t="shared" si="1"/>
        <v>-1.4537444933920618E-2</v>
      </c>
    </row>
    <row r="47" spans="15:31" x14ac:dyDescent="0.25">
      <c r="O47" s="105">
        <v>1.06</v>
      </c>
      <c r="P47" s="105">
        <f t="shared" si="2"/>
        <v>50.922400000000003</v>
      </c>
      <c r="Q47" s="105"/>
      <c r="T47" s="115" t="s">
        <v>123</v>
      </c>
      <c r="U47" s="110">
        <v>55.25</v>
      </c>
      <c r="W47" s="162">
        <v>42255</v>
      </c>
      <c r="X47" s="12">
        <v>45.08</v>
      </c>
      <c r="Y47" s="12">
        <v>45.64</v>
      </c>
      <c r="Z47" s="12">
        <v>44.83</v>
      </c>
      <c r="AA47" s="12">
        <v>45.4</v>
      </c>
      <c r="AB47" s="117">
        <v>201800</v>
      </c>
      <c r="AC47" s="12">
        <v>45.4</v>
      </c>
      <c r="AD47" s="2">
        <f t="shared" si="0"/>
        <v>0.81000000000000227</v>
      </c>
      <c r="AE47" s="167">
        <f t="shared" si="1"/>
        <v>2.3444544634806164E-2</v>
      </c>
    </row>
    <row r="48" spans="15:31" x14ac:dyDescent="0.25">
      <c r="O48" s="105">
        <v>1.05</v>
      </c>
      <c r="P48" s="105">
        <f t="shared" si="2"/>
        <v>50.442</v>
      </c>
      <c r="Q48" s="105"/>
      <c r="T48" s="115" t="s">
        <v>124</v>
      </c>
      <c r="U48" s="110">
        <v>1.16079</v>
      </c>
      <c r="W48" s="162">
        <v>42251</v>
      </c>
      <c r="X48" s="12">
        <v>44.72</v>
      </c>
      <c r="Y48" s="12">
        <v>45.01</v>
      </c>
      <c r="Z48" s="12">
        <v>44.31</v>
      </c>
      <c r="AA48" s="12">
        <v>44.36</v>
      </c>
      <c r="AB48" s="117">
        <v>179200</v>
      </c>
      <c r="AC48" s="12">
        <v>44.36</v>
      </c>
      <c r="AD48" s="2">
        <f t="shared" si="0"/>
        <v>0.69999999999999574</v>
      </c>
      <c r="AE48" s="167">
        <f t="shared" si="1"/>
        <v>-2.3552718467972689E-2</v>
      </c>
    </row>
    <row r="49" spans="15:31" x14ac:dyDescent="0.25">
      <c r="O49" s="105">
        <v>1.04</v>
      </c>
      <c r="P49" s="105">
        <f t="shared" si="2"/>
        <v>49.961600000000004</v>
      </c>
      <c r="Q49" s="105"/>
      <c r="T49" s="115" t="s">
        <v>125</v>
      </c>
      <c r="U49" s="110" t="s">
        <v>168</v>
      </c>
      <c r="W49" s="162">
        <v>42250</v>
      </c>
      <c r="X49" s="12">
        <v>45.22</v>
      </c>
      <c r="Y49" s="12">
        <v>45.84</v>
      </c>
      <c r="Z49" s="12">
        <v>44.97</v>
      </c>
      <c r="AA49" s="12">
        <v>45.43</v>
      </c>
      <c r="AB49" s="117">
        <v>495700</v>
      </c>
      <c r="AC49" s="12">
        <v>45.43</v>
      </c>
      <c r="AD49" s="2">
        <f t="shared" si="0"/>
        <v>0.87000000000000455</v>
      </c>
      <c r="AE49" s="167">
        <f t="shared" si="1"/>
        <v>5.7560327651096088E-3</v>
      </c>
    </row>
    <row r="50" spans="15:31" x14ac:dyDescent="0.25">
      <c r="O50" s="105">
        <v>1.03</v>
      </c>
      <c r="P50" s="105">
        <f t="shared" si="2"/>
        <v>49.481200000000001</v>
      </c>
      <c r="Q50" s="105"/>
      <c r="T50" s="115"/>
      <c r="U50" s="110"/>
      <c r="W50" s="162">
        <v>42249</v>
      </c>
      <c r="X50" s="12">
        <v>44.77</v>
      </c>
      <c r="Y50" s="12">
        <v>45.2</v>
      </c>
      <c r="Z50" s="12">
        <v>44.56</v>
      </c>
      <c r="AA50" s="12">
        <v>45.17</v>
      </c>
      <c r="AB50" s="117">
        <v>344700</v>
      </c>
      <c r="AC50" s="12">
        <v>45.17</v>
      </c>
      <c r="AD50" s="2">
        <f t="shared" si="0"/>
        <v>0.64000000000000057</v>
      </c>
      <c r="AE50" s="167">
        <f t="shared" si="1"/>
        <v>2.5192918747162896E-2</v>
      </c>
    </row>
    <row r="51" spans="15:31" x14ac:dyDescent="0.25">
      <c r="O51" s="105">
        <v>1.02</v>
      </c>
      <c r="P51" s="105">
        <f t="shared" si="2"/>
        <v>49.000799999999998</v>
      </c>
      <c r="Q51" s="105"/>
      <c r="T51" s="115" t="s">
        <v>126</v>
      </c>
      <c r="U51" s="110" t="s">
        <v>343</v>
      </c>
      <c r="W51" s="162">
        <v>42248</v>
      </c>
      <c r="X51" s="12">
        <v>44.56</v>
      </c>
      <c r="Y51" s="12">
        <v>45.31</v>
      </c>
      <c r="Z51" s="12">
        <v>44</v>
      </c>
      <c r="AA51" s="12">
        <v>44.06</v>
      </c>
      <c r="AB51" s="117">
        <v>302000</v>
      </c>
      <c r="AC51" s="12">
        <v>44.06</v>
      </c>
      <c r="AD51" s="2">
        <f t="shared" si="0"/>
        <v>1.3100000000000023</v>
      </c>
      <c r="AE51" s="167">
        <f t="shared" si="1"/>
        <v>-3.3771929824561342E-2</v>
      </c>
    </row>
    <row r="52" spans="15:31" x14ac:dyDescent="0.25">
      <c r="O52" s="105">
        <v>1.01</v>
      </c>
      <c r="P52" s="105">
        <f t="shared" si="2"/>
        <v>48.520400000000002</v>
      </c>
      <c r="Q52" s="105"/>
      <c r="T52" s="115" t="s">
        <v>127</v>
      </c>
      <c r="U52" s="110" t="s">
        <v>208</v>
      </c>
      <c r="W52" s="162">
        <v>42247</v>
      </c>
      <c r="X52" s="12">
        <v>44.79</v>
      </c>
      <c r="Y52" s="12">
        <v>46.07</v>
      </c>
      <c r="Z52" s="12">
        <v>44.5</v>
      </c>
      <c r="AA52" s="12">
        <v>45.6</v>
      </c>
      <c r="AB52" s="117">
        <v>350700</v>
      </c>
      <c r="AC52" s="12">
        <v>45.6</v>
      </c>
      <c r="AD52" s="2">
        <f t="shared" si="0"/>
        <v>1.5700000000000003</v>
      </c>
      <c r="AE52" s="167">
        <f t="shared" si="1"/>
        <v>1.7175998215480881E-2</v>
      </c>
    </row>
    <row r="53" spans="15:31" x14ac:dyDescent="0.25">
      <c r="O53" s="105">
        <v>1</v>
      </c>
      <c r="P53" s="105">
        <f t="shared" si="2"/>
        <v>48.04</v>
      </c>
      <c r="Q53" s="105"/>
      <c r="T53" s="115" t="s">
        <v>128</v>
      </c>
      <c r="U53" s="112">
        <v>686360</v>
      </c>
      <c r="W53" s="162">
        <v>42244</v>
      </c>
      <c r="X53" s="12">
        <v>44.54</v>
      </c>
      <c r="Y53" s="12">
        <v>45.43</v>
      </c>
      <c r="Z53" s="12">
        <v>44.45</v>
      </c>
      <c r="AA53" s="12">
        <v>44.83</v>
      </c>
      <c r="AB53" s="117">
        <v>314800</v>
      </c>
      <c r="AC53" s="12">
        <v>44.83</v>
      </c>
      <c r="AD53" s="2">
        <f t="shared" si="0"/>
        <v>0.97999999999999687</v>
      </c>
      <c r="AE53" s="167">
        <f t="shared" si="1"/>
        <v>-2.2256843979524543E-3</v>
      </c>
    </row>
    <row r="54" spans="15:31" x14ac:dyDescent="0.25">
      <c r="O54" s="105">
        <v>0.99</v>
      </c>
      <c r="P54" s="105">
        <f t="shared" si="2"/>
        <v>47.559599999999996</v>
      </c>
      <c r="Q54" s="105"/>
      <c r="T54" s="115" t="s">
        <v>132</v>
      </c>
      <c r="U54" s="112">
        <v>338520</v>
      </c>
      <c r="W54" s="162">
        <v>42243</v>
      </c>
      <c r="X54" s="12">
        <v>44.24</v>
      </c>
      <c r="Y54" s="12">
        <v>45.06</v>
      </c>
      <c r="Z54" s="12">
        <v>43.82</v>
      </c>
      <c r="AA54" s="12">
        <v>44.93</v>
      </c>
      <c r="AB54" s="117">
        <v>588300</v>
      </c>
      <c r="AC54" s="12">
        <v>44.93</v>
      </c>
      <c r="AD54" s="2">
        <f t="shared" si="0"/>
        <v>1.240000000000002</v>
      </c>
      <c r="AE54" s="167">
        <f t="shared" si="1"/>
        <v>2.1833068000909783E-2</v>
      </c>
    </row>
    <row r="55" spans="15:31" x14ac:dyDescent="0.25">
      <c r="O55" s="105">
        <v>0.98</v>
      </c>
      <c r="P55" s="105">
        <f t="shared" si="2"/>
        <v>47.0792</v>
      </c>
      <c r="Q55" s="105"/>
      <c r="T55" s="115" t="s">
        <v>129</v>
      </c>
      <c r="U55" s="110" t="s">
        <v>344</v>
      </c>
      <c r="W55" s="162">
        <v>42242</v>
      </c>
      <c r="X55" s="12">
        <v>44.23</v>
      </c>
      <c r="Y55" s="12">
        <v>44.72</v>
      </c>
      <c r="Z55" s="12">
        <v>43.3</v>
      </c>
      <c r="AA55" s="12">
        <v>43.97</v>
      </c>
      <c r="AB55" s="117">
        <v>434600</v>
      </c>
      <c r="AC55" s="12">
        <v>43.97</v>
      </c>
      <c r="AD55" s="2">
        <f t="shared" si="0"/>
        <v>1.4200000000000017</v>
      </c>
      <c r="AE55" s="167">
        <f t="shared" si="1"/>
        <v>1.3133640552995374E-2</v>
      </c>
    </row>
    <row r="56" spans="15:31" x14ac:dyDescent="0.25">
      <c r="O56" s="105">
        <v>0.97</v>
      </c>
      <c r="P56" s="105">
        <f t="shared" si="2"/>
        <v>46.598799999999997</v>
      </c>
      <c r="Q56" s="105"/>
      <c r="T56" s="115" t="s">
        <v>133</v>
      </c>
      <c r="U56" s="110">
        <v>17.45</v>
      </c>
      <c r="W56" s="162">
        <v>42241</v>
      </c>
      <c r="X56" s="12">
        <v>45.22</v>
      </c>
      <c r="Y56" s="12">
        <v>45.22</v>
      </c>
      <c r="Z56" s="12">
        <v>43.35</v>
      </c>
      <c r="AA56" s="12">
        <v>43.4</v>
      </c>
      <c r="AB56" s="117">
        <v>771600</v>
      </c>
      <c r="AC56" s="12">
        <v>43.4</v>
      </c>
      <c r="AD56" s="2">
        <f t="shared" si="0"/>
        <v>1.8699999999999974</v>
      </c>
      <c r="AE56" s="167">
        <f t="shared" si="1"/>
        <v>-5.499541704858002E-3</v>
      </c>
    </row>
    <row r="57" spans="15:31" x14ac:dyDescent="0.25">
      <c r="O57" s="105">
        <v>0.96</v>
      </c>
      <c r="P57" s="105">
        <f t="shared" si="2"/>
        <v>46.118399999999994</v>
      </c>
      <c r="Q57" s="105"/>
      <c r="T57" s="115" t="s">
        <v>134</v>
      </c>
      <c r="U57" s="110">
        <v>2.75</v>
      </c>
      <c r="W57" s="162">
        <v>42240</v>
      </c>
      <c r="X57" s="12">
        <v>42.62</v>
      </c>
      <c r="Y57" s="12">
        <v>45.07</v>
      </c>
      <c r="Z57" s="12">
        <v>42.01</v>
      </c>
      <c r="AA57" s="12">
        <v>43.64</v>
      </c>
      <c r="AB57" s="117">
        <v>704400</v>
      </c>
      <c r="AC57" s="12">
        <v>43.64</v>
      </c>
      <c r="AD57" s="2">
        <f t="shared" si="0"/>
        <v>3.0600000000000023</v>
      </c>
      <c r="AE57" s="167">
        <f t="shared" si="1"/>
        <v>-3.3872038963914108E-2</v>
      </c>
    </row>
    <row r="58" spans="15:31" x14ac:dyDescent="0.25">
      <c r="O58" s="105">
        <v>0.95</v>
      </c>
      <c r="P58" s="105">
        <f t="shared" si="2"/>
        <v>45.637999999999998</v>
      </c>
      <c r="Q58" s="105"/>
      <c r="T58" s="115" t="s">
        <v>130</v>
      </c>
      <c r="U58" s="110" t="s">
        <v>273</v>
      </c>
      <c r="W58" s="162">
        <v>42237</v>
      </c>
      <c r="X58" s="12">
        <v>45.86</v>
      </c>
      <c r="Y58" s="12">
        <v>46.7</v>
      </c>
      <c r="Z58" s="12">
        <v>45.1</v>
      </c>
      <c r="AA58" s="12">
        <v>45.17</v>
      </c>
      <c r="AB58" s="117">
        <v>894400</v>
      </c>
      <c r="AC58" s="12">
        <v>45.17</v>
      </c>
      <c r="AD58" s="2">
        <f t="shared" si="0"/>
        <v>1.6000000000000014</v>
      </c>
      <c r="AE58" s="167">
        <f t="shared" si="1"/>
        <v>-2.9853951890034369E-2</v>
      </c>
    </row>
    <row r="59" spans="15:31" x14ac:dyDescent="0.25">
      <c r="O59" s="105">
        <v>0.94</v>
      </c>
      <c r="P59" s="105">
        <f t="shared" si="2"/>
        <v>45.157599999999995</v>
      </c>
      <c r="Q59" s="105"/>
      <c r="W59" s="162">
        <v>42236</v>
      </c>
      <c r="X59" s="12">
        <v>47.42</v>
      </c>
      <c r="Y59" s="12">
        <v>47.54</v>
      </c>
      <c r="Z59" s="12">
        <v>46.54</v>
      </c>
      <c r="AA59" s="12">
        <v>46.56</v>
      </c>
      <c r="AB59" s="117">
        <v>359200</v>
      </c>
      <c r="AC59" s="12">
        <v>46.56</v>
      </c>
      <c r="AD59" s="2">
        <f t="shared" si="0"/>
        <v>1</v>
      </c>
      <c r="AE59" s="167">
        <f t="shared" si="1"/>
        <v>-2.4921465968586354E-2</v>
      </c>
    </row>
    <row r="60" spans="15:31" x14ac:dyDescent="0.25">
      <c r="O60" s="105">
        <v>0.93</v>
      </c>
      <c r="P60" s="105">
        <f t="shared" si="2"/>
        <v>44.677199999999999</v>
      </c>
      <c r="Q60" s="105"/>
      <c r="W60" s="162">
        <v>42235</v>
      </c>
      <c r="X60" s="12">
        <v>47.91</v>
      </c>
      <c r="Y60" s="12">
        <v>48.47</v>
      </c>
      <c r="Z60" s="12">
        <v>47.65</v>
      </c>
      <c r="AA60" s="12">
        <v>47.75</v>
      </c>
      <c r="AB60" s="117">
        <v>332000</v>
      </c>
      <c r="AC60" s="12">
        <v>47.75</v>
      </c>
      <c r="AD60" s="2">
        <f t="shared" si="0"/>
        <v>0.82000000000000028</v>
      </c>
      <c r="AE60" s="167">
        <f t="shared" si="1"/>
        <v>-1.3633546787853668E-2</v>
      </c>
    </row>
    <row r="61" spans="15:31" x14ac:dyDescent="0.25">
      <c r="O61" s="105">
        <v>0.92</v>
      </c>
      <c r="P61" s="105">
        <f t="shared" si="2"/>
        <v>44.196800000000003</v>
      </c>
      <c r="Q61" s="105"/>
      <c r="W61" s="162">
        <v>42234</v>
      </c>
      <c r="X61" s="12">
        <v>48.5</v>
      </c>
      <c r="Y61" s="12">
        <v>48.81</v>
      </c>
      <c r="Z61" s="12">
        <v>48.26</v>
      </c>
      <c r="AA61" s="12">
        <v>48.41</v>
      </c>
      <c r="AB61" s="117">
        <v>285600</v>
      </c>
      <c r="AC61" s="12">
        <v>48.41</v>
      </c>
      <c r="AD61" s="2">
        <f t="shared" si="0"/>
        <v>0.55000000000000426</v>
      </c>
      <c r="AE61" s="167">
        <f t="shared" si="1"/>
        <v>-3.0889621087315522E-3</v>
      </c>
    </row>
    <row r="62" spans="15:31" x14ac:dyDescent="0.25">
      <c r="O62" s="105">
        <v>0.91</v>
      </c>
      <c r="P62" s="105">
        <f t="shared" si="2"/>
        <v>43.7164</v>
      </c>
      <c r="Q62" s="105"/>
      <c r="W62" s="162">
        <v>42233</v>
      </c>
      <c r="X62" s="12">
        <v>48.25</v>
      </c>
      <c r="Y62" s="12">
        <v>48.89</v>
      </c>
      <c r="Z62" s="12">
        <v>47.8</v>
      </c>
      <c r="AA62" s="12">
        <v>48.56</v>
      </c>
      <c r="AB62" s="117">
        <v>340800</v>
      </c>
      <c r="AC62" s="12">
        <v>48.56</v>
      </c>
      <c r="AD62" s="2">
        <f t="shared" si="0"/>
        <v>1.0900000000000034</v>
      </c>
      <c r="AE62" s="167">
        <f t="shared" si="1"/>
        <v>6.2163282221301408E-3</v>
      </c>
    </row>
    <row r="63" spans="15:31" x14ac:dyDescent="0.25">
      <c r="O63" s="105">
        <v>0.9</v>
      </c>
      <c r="P63" s="105">
        <f t="shared" si="2"/>
        <v>43.235999999999997</v>
      </c>
      <c r="Q63" s="105"/>
      <c r="W63" s="162">
        <v>42230</v>
      </c>
      <c r="X63" s="12">
        <v>47.83</v>
      </c>
      <c r="Y63" s="12">
        <v>48.58</v>
      </c>
      <c r="Z63" s="12">
        <v>47.67</v>
      </c>
      <c r="AA63" s="12">
        <v>48.26</v>
      </c>
      <c r="AB63" s="117">
        <v>279600</v>
      </c>
      <c r="AC63" s="12">
        <v>48.26</v>
      </c>
      <c r="AD63" s="2">
        <f t="shared" si="0"/>
        <v>0.90999999999999659</v>
      </c>
      <c r="AE63" s="167">
        <f t="shared" si="1"/>
        <v>5.2072484898979532E-3</v>
      </c>
    </row>
    <row r="64" spans="15:31" x14ac:dyDescent="0.25">
      <c r="O64" s="47"/>
      <c r="W64" s="162">
        <v>42229</v>
      </c>
      <c r="X64" s="12">
        <v>48.25</v>
      </c>
      <c r="Y64" s="12">
        <v>48.47</v>
      </c>
      <c r="Z64" s="12">
        <v>47.93</v>
      </c>
      <c r="AA64" s="12">
        <v>48.01</v>
      </c>
      <c r="AB64" s="117">
        <v>157800</v>
      </c>
      <c r="AC64" s="12">
        <v>48.01</v>
      </c>
      <c r="AD64" s="2">
        <f t="shared" si="0"/>
        <v>0.53999999999999915</v>
      </c>
      <c r="AE64" s="167" t="e">
        <f t="shared" si="1"/>
        <v>#DIV/0!</v>
      </c>
    </row>
    <row r="65" spans="15:31" x14ac:dyDescent="0.25">
      <c r="O65" s="47"/>
      <c r="W65" s="162">
        <v>42229</v>
      </c>
      <c r="X65" s="12" t="s">
        <v>209</v>
      </c>
      <c r="Y65" s="12"/>
      <c r="Z65" s="12"/>
      <c r="AA65" s="12"/>
      <c r="AB65" s="117"/>
      <c r="AC65" s="12"/>
      <c r="AD65" s="2">
        <f t="shared" si="0"/>
        <v>0</v>
      </c>
      <c r="AE65" s="167">
        <f t="shared" si="1"/>
        <v>-1</v>
      </c>
    </row>
    <row r="66" spans="15:31" x14ac:dyDescent="0.25">
      <c r="O66" s="47"/>
      <c r="W66" s="162">
        <v>42228</v>
      </c>
      <c r="X66" s="12">
        <v>47.57</v>
      </c>
      <c r="Y66" s="12">
        <v>48.46</v>
      </c>
      <c r="Z66" s="12">
        <v>47.24</v>
      </c>
      <c r="AA66" s="12">
        <v>48.31</v>
      </c>
      <c r="AB66" s="117">
        <v>318300</v>
      </c>
      <c r="AC66" s="12">
        <v>48.21</v>
      </c>
      <c r="AD66" s="2">
        <f t="shared" si="0"/>
        <v>1.2199999999999989</v>
      </c>
      <c r="AE66" s="167">
        <f t="shared" si="1"/>
        <v>8.303923603902863E-4</v>
      </c>
    </row>
    <row r="67" spans="15:31" x14ac:dyDescent="0.25">
      <c r="W67" s="162">
        <v>42227</v>
      </c>
      <c r="X67" s="12">
        <v>48.6</v>
      </c>
      <c r="Y67" s="12">
        <v>48.9</v>
      </c>
      <c r="Z67" s="12">
        <v>48.17</v>
      </c>
      <c r="AA67" s="12">
        <v>48.27</v>
      </c>
      <c r="AB67" s="117">
        <v>197900</v>
      </c>
      <c r="AC67" s="12">
        <v>48.17</v>
      </c>
      <c r="AD67" s="2">
        <f t="shared" ref="AD67:AD69" si="3">Y67-Z67</f>
        <v>0.72999999999999687</v>
      </c>
      <c r="AE67" s="167">
        <f t="shared" ref="AE67:AE69" si="4">AC67/AC68-1</f>
        <v>-2.0934959349593552E-2</v>
      </c>
    </row>
    <row r="68" spans="15:31" x14ac:dyDescent="0.25">
      <c r="W68" s="162">
        <v>42226</v>
      </c>
      <c r="X68" s="12">
        <v>48.71</v>
      </c>
      <c r="Y68" s="12">
        <v>49.58</v>
      </c>
      <c r="Z68" s="12">
        <v>48.65</v>
      </c>
      <c r="AA68" s="12">
        <v>49.3</v>
      </c>
      <c r="AB68" s="117">
        <v>230700</v>
      </c>
      <c r="AC68" s="12">
        <v>49.2</v>
      </c>
      <c r="AD68" s="2">
        <f t="shared" si="3"/>
        <v>0.92999999999999972</v>
      </c>
      <c r="AE68" s="167" t="e">
        <f t="shared" si="4"/>
        <v>#DIV/0!</v>
      </c>
    </row>
    <row r="69" spans="15:31" x14ac:dyDescent="0.25">
      <c r="W69" s="12" t="s">
        <v>144</v>
      </c>
      <c r="X69" s="12"/>
      <c r="Y69" s="12"/>
      <c r="Z69" s="12"/>
      <c r="AA69" s="12"/>
      <c r="AB69" s="12"/>
      <c r="AC69" s="12"/>
      <c r="AD69" s="2">
        <f t="shared" si="3"/>
        <v>0</v>
      </c>
      <c r="AE69" s="167" t="e">
        <f t="shared" si="4"/>
        <v>#DIV/0!</v>
      </c>
    </row>
  </sheetData>
  <mergeCells count="1">
    <mergeCell ref="O42:P42"/>
  </mergeCells>
  <conditionalFormatting sqref="Q7">
    <cfRule type="expression" dxfId="31" priority="11">
      <formula>Q7&gt;0</formula>
    </cfRule>
    <cfRule type="expression" dxfId="30" priority="12">
      <formula>Q7&lt;0</formula>
    </cfRule>
  </conditionalFormatting>
  <conditionalFormatting sqref="O43:O63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{D5F4DB07-56F7-435B-AEA4-00C6411CBA25}</x14:id>
        </ext>
      </extLst>
    </cfRule>
  </conditionalFormatting>
  <conditionalFormatting sqref="AE1:AE69">
    <cfRule type="iconSet" priority="3">
      <iconSet iconSet="3Arrows">
        <cfvo type="percent" val="0"/>
        <cfvo type="num" val="0"/>
        <cfvo type="num" val="0"/>
      </iconSet>
    </cfRule>
  </conditionalFormatting>
  <conditionalFormatting sqref="F10:F19">
    <cfRule type="expression" dxfId="29" priority="1">
      <formula>F10&gt;0</formula>
    </cfRule>
    <cfRule type="expression" dxfId="28" priority="2">
      <formula>F10&lt;0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F4DB07-56F7-435B-AEA4-00C6411CBA2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8.5703125" bestFit="1" customWidth="1"/>
    <col min="21" max="21" width="11.7109375" customWidth="1"/>
    <col min="23" max="23" width="12.7109375" customWidth="1"/>
    <col min="24" max="24" width="8.140625" customWidth="1"/>
    <col min="25" max="27" width="6" bestFit="1" customWidth="1"/>
    <col min="28" max="28" width="10.140625" bestFit="1" customWidth="1"/>
    <col min="29" max="29" width="10.28515625" bestFit="1" customWidth="1"/>
    <col min="30" max="30" width="12.140625" customWidth="1"/>
    <col min="31" max="31" width="12.42578125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/>
      <c r="F1" s="24" t="s">
        <v>60</v>
      </c>
      <c r="G1" s="13" t="s">
        <v>3</v>
      </c>
      <c r="H1" s="13" t="s">
        <v>6</v>
      </c>
      <c r="I1" s="13" t="s">
        <v>7</v>
      </c>
      <c r="K1" s="13" t="s">
        <v>61</v>
      </c>
      <c r="L1" s="13" t="s">
        <v>80</v>
      </c>
      <c r="M1" s="13" t="s">
        <v>38</v>
      </c>
      <c r="T1" s="13" t="s">
        <v>71</v>
      </c>
      <c r="W1" s="115" t="s">
        <v>136</v>
      </c>
      <c r="X1" s="115" t="s">
        <v>137</v>
      </c>
      <c r="Y1" s="115" t="s">
        <v>138</v>
      </c>
      <c r="Z1" s="115" t="s">
        <v>139</v>
      </c>
      <c r="AA1" s="115" t="s">
        <v>140</v>
      </c>
      <c r="AB1" s="115" t="s">
        <v>141</v>
      </c>
      <c r="AC1" s="115" t="s">
        <v>142</v>
      </c>
      <c r="AD1" s="13" t="s">
        <v>165</v>
      </c>
      <c r="AE1" s="13" t="s">
        <v>167</v>
      </c>
    </row>
    <row r="2" spans="1:31" x14ac:dyDescent="0.25">
      <c r="A2" s="6" t="s">
        <v>56</v>
      </c>
      <c r="B2" s="323">
        <v>42220</v>
      </c>
      <c r="C2" s="7">
        <v>40</v>
      </c>
      <c r="D2" s="57">
        <v>31.78</v>
      </c>
      <c r="E2" s="57"/>
      <c r="F2" s="57">
        <f>C2*D2</f>
        <v>1271.2</v>
      </c>
      <c r="G2" s="1">
        <v>42235</v>
      </c>
      <c r="H2" s="7">
        <v>100</v>
      </c>
      <c r="I2" s="57">
        <v>31.5</v>
      </c>
      <c r="J2" s="7">
        <v>0.06</v>
      </c>
      <c r="K2" s="7">
        <f>H2*I2-J2</f>
        <v>3149.94</v>
      </c>
      <c r="L2" s="1">
        <v>42276</v>
      </c>
      <c r="M2" s="3">
        <v>14.4</v>
      </c>
      <c r="O2" s="13" t="s">
        <v>57</v>
      </c>
      <c r="Q2">
        <f>C9-H9</f>
        <v>0</v>
      </c>
      <c r="T2" s="201">
        <v>42298</v>
      </c>
      <c r="U2" t="s">
        <v>186</v>
      </c>
      <c r="W2" s="162">
        <v>42318</v>
      </c>
      <c r="X2" s="12">
        <v>35.54</v>
      </c>
      <c r="Y2" s="12">
        <v>35.630000000000003</v>
      </c>
      <c r="Z2" s="12">
        <v>35.159999999999997</v>
      </c>
      <c r="AA2" s="12">
        <v>35.619999999999997</v>
      </c>
      <c r="AB2" s="117">
        <v>9651900</v>
      </c>
      <c r="AC2" s="12">
        <v>35.619999999999997</v>
      </c>
      <c r="AD2" s="2">
        <f>Y2-Z2</f>
        <v>0.47000000000000597</v>
      </c>
      <c r="AE2" s="167">
        <f>AC2/AC3-1</f>
        <v>-1.4017381553127484E-3</v>
      </c>
    </row>
    <row r="3" spans="1:31" x14ac:dyDescent="0.25">
      <c r="A3" s="26" t="s">
        <v>74</v>
      </c>
      <c r="B3" s="323"/>
      <c r="C3" s="7">
        <v>60</v>
      </c>
      <c r="D3" s="57">
        <v>31.78</v>
      </c>
      <c r="E3" s="57"/>
      <c r="F3" s="57">
        <f>C3*D3</f>
        <v>1906.8000000000002</v>
      </c>
      <c r="G3" s="1">
        <v>42284</v>
      </c>
      <c r="H3" s="7">
        <v>40</v>
      </c>
      <c r="I3" s="7">
        <v>31.55</v>
      </c>
      <c r="J3" s="7">
        <v>0.02</v>
      </c>
      <c r="K3" s="7">
        <f>H3*I3-J3</f>
        <v>1261.98</v>
      </c>
      <c r="O3" s="13" t="s">
        <v>58</v>
      </c>
      <c r="Q3" s="2">
        <f>IF(Q2=0, Q4, (F9-K9-M9)/Q2)</f>
        <v>35.619999999999997</v>
      </c>
      <c r="T3" t="s">
        <v>92</v>
      </c>
      <c r="W3" s="162">
        <v>42317</v>
      </c>
      <c r="X3" s="12">
        <v>35.979999999999997</v>
      </c>
      <c r="Y3" s="12">
        <v>36.119999999999997</v>
      </c>
      <c r="Z3" s="12">
        <v>35.44</v>
      </c>
      <c r="AA3" s="12">
        <v>35.67</v>
      </c>
      <c r="AB3" s="117">
        <v>9968000</v>
      </c>
      <c r="AC3" s="12">
        <v>35.67</v>
      </c>
      <c r="AD3" s="2">
        <f t="shared" ref="AD3:AD66" si="0">Y3-Z3</f>
        <v>0.67999999999999972</v>
      </c>
      <c r="AE3" s="167">
        <f t="shared" ref="AE3:AE66" si="1">AC3/AC4-1</f>
        <v>-2.2377622377621753E-3</v>
      </c>
    </row>
    <row r="4" spans="1:31" x14ac:dyDescent="0.25">
      <c r="B4" s="1">
        <v>42221</v>
      </c>
      <c r="C4" s="7">
        <v>10</v>
      </c>
      <c r="D4" s="57">
        <v>31.45</v>
      </c>
      <c r="E4" s="57"/>
      <c r="F4" s="57">
        <f>C4*D4</f>
        <v>314.5</v>
      </c>
      <c r="O4" s="13" t="s">
        <v>66</v>
      </c>
      <c r="Q4" s="70">
        <v>35.619999999999997</v>
      </c>
      <c r="W4" s="162">
        <v>42314</v>
      </c>
      <c r="X4" s="12">
        <v>35.32</v>
      </c>
      <c r="Y4" s="12">
        <v>35.799999999999997</v>
      </c>
      <c r="Z4" s="12">
        <v>35.26</v>
      </c>
      <c r="AA4" s="12">
        <v>35.75</v>
      </c>
      <c r="AB4" s="117">
        <v>9330600</v>
      </c>
      <c r="AC4" s="12">
        <v>35.75</v>
      </c>
      <c r="AD4" s="2">
        <f t="shared" si="0"/>
        <v>0.53999999999999915</v>
      </c>
      <c r="AE4" s="167">
        <f t="shared" si="1"/>
        <v>8.7471783295711703E-3</v>
      </c>
    </row>
    <row r="5" spans="1:31" x14ac:dyDescent="0.25">
      <c r="B5" s="1">
        <v>42233</v>
      </c>
      <c r="C5" s="7">
        <v>30</v>
      </c>
      <c r="D5" s="57">
        <v>29.9</v>
      </c>
      <c r="E5" s="57"/>
      <c r="F5" s="57">
        <f>C5*D5</f>
        <v>897</v>
      </c>
      <c r="O5" s="13" t="s">
        <v>67</v>
      </c>
      <c r="Q5" s="3">
        <f>Q4*Q2</f>
        <v>0</v>
      </c>
      <c r="W5" s="162">
        <v>42313</v>
      </c>
      <c r="X5" s="12">
        <v>35.53</v>
      </c>
      <c r="Y5" s="12">
        <v>35.56</v>
      </c>
      <c r="Z5" s="12">
        <v>35.19</v>
      </c>
      <c r="AA5" s="12">
        <v>35.44</v>
      </c>
      <c r="AB5" s="117">
        <v>7669000</v>
      </c>
      <c r="AC5" s="12">
        <v>35.44</v>
      </c>
      <c r="AD5" s="2">
        <f t="shared" si="0"/>
        <v>0.37000000000000455</v>
      </c>
      <c r="AE5" s="167">
        <f t="shared" si="1"/>
        <v>5.646527385656519E-4</v>
      </c>
    </row>
    <row r="6" spans="1:31" x14ac:dyDescent="0.25">
      <c r="O6" s="13" t="s">
        <v>64</v>
      </c>
      <c r="Q6" s="2">
        <f>Q3*Q2</f>
        <v>0</v>
      </c>
      <c r="W6" s="162">
        <v>42312</v>
      </c>
      <c r="X6" s="12">
        <v>35.83</v>
      </c>
      <c r="Y6" s="12">
        <v>35.92</v>
      </c>
      <c r="Z6" s="12">
        <v>35.380000000000003</v>
      </c>
      <c r="AA6" s="12">
        <v>35.42</v>
      </c>
      <c r="AB6" s="117">
        <v>12578000</v>
      </c>
      <c r="AC6" s="12">
        <v>35.42</v>
      </c>
      <c r="AD6" s="2">
        <f t="shared" si="0"/>
        <v>0.53999999999999915</v>
      </c>
      <c r="AE6" s="167">
        <f t="shared" si="1"/>
        <v>-1.0061486864169966E-2</v>
      </c>
    </row>
    <row r="7" spans="1:31" ht="15.75" x14ac:dyDescent="0.25">
      <c r="O7" s="13" t="s">
        <v>65</v>
      </c>
      <c r="Q7" s="2">
        <f>IF(Q2=0, K9+M9-F9,Q5-Q6)</f>
        <v>36.819999999999709</v>
      </c>
      <c r="R7" s="260"/>
      <c r="W7" s="162">
        <v>42311</v>
      </c>
      <c r="X7" s="12">
        <v>35.53</v>
      </c>
      <c r="Y7" s="12">
        <v>35.99</v>
      </c>
      <c r="Z7" s="12">
        <v>35.36</v>
      </c>
      <c r="AA7" s="12">
        <v>35.78</v>
      </c>
      <c r="AB7" s="117">
        <v>14656800</v>
      </c>
      <c r="AC7" s="12">
        <v>35.78</v>
      </c>
      <c r="AD7" s="2">
        <f t="shared" si="0"/>
        <v>0.63000000000000256</v>
      </c>
      <c r="AE7" s="167">
        <f t="shared" si="1"/>
        <v>5.9038515603035968E-3</v>
      </c>
    </row>
    <row r="8" spans="1:31" x14ac:dyDescent="0.25">
      <c r="W8" s="162">
        <v>42310</v>
      </c>
      <c r="X8" s="12">
        <v>34.880000000000003</v>
      </c>
      <c r="Y8" s="12">
        <v>35.75</v>
      </c>
      <c r="Z8" s="12">
        <v>34.86</v>
      </c>
      <c r="AA8" s="12">
        <v>35.57</v>
      </c>
      <c r="AB8" s="117">
        <v>11807300</v>
      </c>
      <c r="AC8" s="12">
        <v>35.57</v>
      </c>
      <c r="AD8" s="2">
        <f t="shared" si="0"/>
        <v>0.89000000000000057</v>
      </c>
      <c r="AE8" s="167">
        <f t="shared" si="1"/>
        <v>1.8905757662561085E-2</v>
      </c>
    </row>
    <row r="9" spans="1:31" x14ac:dyDescent="0.25">
      <c r="A9" s="25" t="s">
        <v>85</v>
      </c>
      <c r="B9" s="14"/>
      <c r="C9" s="14">
        <f>SUM(C2:C8)</f>
        <v>140</v>
      </c>
      <c r="D9" s="15"/>
      <c r="E9" s="15"/>
      <c r="F9" s="15">
        <f>SUM(F2:F8)</f>
        <v>4389.5</v>
      </c>
      <c r="G9" s="14"/>
      <c r="H9" s="14">
        <f>SUM(H2:H5)</f>
        <v>140</v>
      </c>
      <c r="I9" s="14"/>
      <c r="J9" s="14"/>
      <c r="K9" s="14">
        <f>SUM(K2:K5)</f>
        <v>4411.92</v>
      </c>
      <c r="L9" s="14"/>
      <c r="M9" s="15">
        <f t="shared" ref="M9" si="2">SUM(M2:M5)</f>
        <v>14.4</v>
      </c>
      <c r="W9" s="162">
        <v>42307</v>
      </c>
      <c r="X9" s="12">
        <v>34.85</v>
      </c>
      <c r="Y9" s="12">
        <v>35.200000000000003</v>
      </c>
      <c r="Z9" s="12">
        <v>34.46</v>
      </c>
      <c r="AA9" s="12">
        <v>34.909999999999997</v>
      </c>
      <c r="AB9" s="117">
        <v>10652700</v>
      </c>
      <c r="AC9" s="12">
        <v>34.909999999999997</v>
      </c>
      <c r="AD9" s="2">
        <f t="shared" si="0"/>
        <v>0.74000000000000199</v>
      </c>
      <c r="AE9" s="167">
        <f t="shared" si="1"/>
        <v>4.6043165467624103E-3</v>
      </c>
    </row>
    <row r="10" spans="1:31" x14ac:dyDescent="0.25">
      <c r="W10" s="162">
        <v>42306</v>
      </c>
      <c r="X10" s="12">
        <v>35.04</v>
      </c>
      <c r="Y10" s="12">
        <v>35.049999999999997</v>
      </c>
      <c r="Z10" s="12">
        <v>34.11</v>
      </c>
      <c r="AA10" s="12">
        <v>34.75</v>
      </c>
      <c r="AB10" s="117">
        <v>12036900</v>
      </c>
      <c r="AC10" s="12">
        <v>34.75</v>
      </c>
      <c r="AD10" s="2">
        <f t="shared" si="0"/>
        <v>0.93999999999999773</v>
      </c>
      <c r="AE10" s="167">
        <f t="shared" si="1"/>
        <v>-1.33446905167518E-2</v>
      </c>
    </row>
    <row r="11" spans="1:31" x14ac:dyDescent="0.25">
      <c r="W11" s="162">
        <v>42305</v>
      </c>
      <c r="X11" s="12">
        <v>34.99</v>
      </c>
      <c r="Y11" s="12">
        <v>35.299999999999997</v>
      </c>
      <c r="Z11" s="12">
        <v>34.65</v>
      </c>
      <c r="AA11" s="12">
        <v>35.22</v>
      </c>
      <c r="AB11" s="117">
        <v>9647700</v>
      </c>
      <c r="AC11" s="12">
        <v>35.22</v>
      </c>
      <c r="AD11" s="2">
        <f t="shared" si="0"/>
        <v>0.64999999999999858</v>
      </c>
      <c r="AE11" s="167">
        <f t="shared" si="1"/>
        <v>7.148984844152162E-3</v>
      </c>
    </row>
    <row r="12" spans="1:31" x14ac:dyDescent="0.25">
      <c r="W12" s="162">
        <v>42304</v>
      </c>
      <c r="X12" s="12">
        <v>35.39</v>
      </c>
      <c r="Y12" s="12">
        <v>35.49</v>
      </c>
      <c r="Z12" s="12">
        <v>34.74</v>
      </c>
      <c r="AA12" s="12">
        <v>34.97</v>
      </c>
      <c r="AB12" s="117">
        <v>15478600</v>
      </c>
      <c r="AC12" s="12">
        <v>34.97</v>
      </c>
      <c r="AD12" s="2">
        <f t="shared" si="0"/>
        <v>0.75</v>
      </c>
      <c r="AE12" s="167">
        <f t="shared" si="1"/>
        <v>-1.9624334174376257E-2</v>
      </c>
    </row>
    <row r="13" spans="1:31" x14ac:dyDescent="0.25">
      <c r="W13" s="162">
        <v>42303</v>
      </c>
      <c r="X13" s="12">
        <v>35.9</v>
      </c>
      <c r="Y13" s="12">
        <v>35.94</v>
      </c>
      <c r="Z13" s="12">
        <v>35.26</v>
      </c>
      <c r="AA13" s="12">
        <v>35.67</v>
      </c>
      <c r="AB13" s="117">
        <v>13730600</v>
      </c>
      <c r="AC13" s="12">
        <v>35.67</v>
      </c>
      <c r="AD13" s="2">
        <f t="shared" si="0"/>
        <v>0.67999999999999972</v>
      </c>
      <c r="AE13" s="167">
        <f t="shared" si="1"/>
        <v>-7.7885952712100082E-3</v>
      </c>
    </row>
    <row r="14" spans="1:31" x14ac:dyDescent="0.25">
      <c r="W14" s="162">
        <v>42300</v>
      </c>
      <c r="X14" s="12">
        <v>35.54</v>
      </c>
      <c r="Y14" s="12">
        <v>36.06</v>
      </c>
      <c r="Z14" s="12">
        <v>35.409999999999997</v>
      </c>
      <c r="AA14" s="12">
        <v>35.950000000000003</v>
      </c>
      <c r="AB14" s="117">
        <v>18220300</v>
      </c>
      <c r="AC14" s="12">
        <v>35.950000000000003</v>
      </c>
      <c r="AD14" s="2">
        <f t="shared" si="0"/>
        <v>0.65000000000000568</v>
      </c>
      <c r="AE14" s="167">
        <f t="shared" si="1"/>
        <v>1.4963297571993328E-2</v>
      </c>
    </row>
    <row r="15" spans="1:31" x14ac:dyDescent="0.25">
      <c r="W15" s="162">
        <v>42299</v>
      </c>
      <c r="X15" s="12">
        <v>35.64</v>
      </c>
      <c r="Y15" s="12">
        <v>35.79</v>
      </c>
      <c r="Z15" s="12">
        <v>34.97</v>
      </c>
      <c r="AA15" s="12">
        <v>35.42</v>
      </c>
      <c r="AB15" s="117">
        <v>22691900</v>
      </c>
      <c r="AC15" s="12">
        <v>35.42</v>
      </c>
      <c r="AD15" s="2">
        <f t="shared" si="0"/>
        <v>0.82000000000000028</v>
      </c>
      <c r="AE15" s="167">
        <f t="shared" si="1"/>
        <v>0</v>
      </c>
    </row>
    <row r="16" spans="1:31" x14ac:dyDescent="0.25">
      <c r="W16" s="162">
        <v>42298</v>
      </c>
      <c r="X16" s="12">
        <v>34.96</v>
      </c>
      <c r="Y16" s="12">
        <v>35.869999999999997</v>
      </c>
      <c r="Z16" s="12">
        <v>34.72</v>
      </c>
      <c r="AA16" s="12">
        <v>35.42</v>
      </c>
      <c r="AB16" s="117">
        <v>36877400</v>
      </c>
      <c r="AC16" s="12">
        <v>35.42</v>
      </c>
      <c r="AD16" s="2">
        <f t="shared" si="0"/>
        <v>1.1499999999999986</v>
      </c>
      <c r="AE16" s="167">
        <f t="shared" si="1"/>
        <v>5.7945041816009679E-2</v>
      </c>
    </row>
    <row r="17" spans="23:31" x14ac:dyDescent="0.25">
      <c r="W17" s="162">
        <v>42297</v>
      </c>
      <c r="X17" s="12">
        <v>33.18</v>
      </c>
      <c r="Y17" s="12">
        <v>33.89</v>
      </c>
      <c r="Z17" s="12">
        <v>33.08</v>
      </c>
      <c r="AA17" s="12">
        <v>33.479999999999997</v>
      </c>
      <c r="AB17" s="117">
        <v>11758400</v>
      </c>
      <c r="AC17" s="12">
        <v>33.479999999999997</v>
      </c>
      <c r="AD17" s="2">
        <f t="shared" si="0"/>
        <v>0.81000000000000227</v>
      </c>
      <c r="AE17" s="167">
        <f t="shared" si="1"/>
        <v>7.2202166064980755E-3</v>
      </c>
    </row>
    <row r="18" spans="23:31" x14ac:dyDescent="0.25">
      <c r="W18" s="162">
        <v>42296</v>
      </c>
      <c r="X18" s="12">
        <v>33</v>
      </c>
      <c r="Y18" s="12">
        <v>33.29</v>
      </c>
      <c r="Z18" s="12">
        <v>32.799999999999997</v>
      </c>
      <c r="AA18" s="12">
        <v>33.24</v>
      </c>
      <c r="AB18" s="117">
        <v>9782800</v>
      </c>
      <c r="AC18" s="12">
        <v>33.24</v>
      </c>
      <c r="AD18" s="2">
        <f t="shared" si="0"/>
        <v>0.49000000000000199</v>
      </c>
      <c r="AE18" s="167">
        <f t="shared" si="1"/>
        <v>2.714932126697045E-3</v>
      </c>
    </row>
    <row r="19" spans="23:31" x14ac:dyDescent="0.25">
      <c r="W19" s="162">
        <v>42293</v>
      </c>
      <c r="X19" s="12">
        <v>33.369999999999997</v>
      </c>
      <c r="Y19" s="12">
        <v>33.46</v>
      </c>
      <c r="Z19" s="12">
        <v>32.880000000000003</v>
      </c>
      <c r="AA19" s="12">
        <v>33.15</v>
      </c>
      <c r="AB19" s="117">
        <v>9332400</v>
      </c>
      <c r="AC19" s="12">
        <v>33.15</v>
      </c>
      <c r="AD19" s="2">
        <f t="shared" si="0"/>
        <v>0.57999999999999829</v>
      </c>
      <c r="AE19" s="167">
        <f t="shared" si="1"/>
        <v>-5.1020408163265918E-3</v>
      </c>
    </row>
    <row r="20" spans="23:31" x14ac:dyDescent="0.25">
      <c r="W20" s="162">
        <v>42292</v>
      </c>
      <c r="X20" s="12">
        <v>33.549999999999997</v>
      </c>
      <c r="Y20" s="12">
        <v>33.659999999999997</v>
      </c>
      <c r="Z20" s="12">
        <v>33.159999999999997</v>
      </c>
      <c r="AA20" s="12">
        <v>33.32</v>
      </c>
      <c r="AB20" s="117">
        <v>10831400</v>
      </c>
      <c r="AC20" s="12">
        <v>33.32</v>
      </c>
      <c r="AD20" s="2">
        <f t="shared" si="0"/>
        <v>0.5</v>
      </c>
      <c r="AE20" s="167">
        <f t="shared" si="1"/>
        <v>-3.0003000300027338E-4</v>
      </c>
    </row>
    <row r="21" spans="23:31" x14ac:dyDescent="0.25">
      <c r="W21" s="162">
        <v>42291</v>
      </c>
      <c r="X21" s="12">
        <v>33.200000000000003</v>
      </c>
      <c r="Y21" s="12">
        <v>33.5</v>
      </c>
      <c r="Z21" s="12">
        <v>32.92</v>
      </c>
      <c r="AA21" s="12">
        <v>33.33</v>
      </c>
      <c r="AB21" s="117">
        <v>11720000</v>
      </c>
      <c r="AC21" s="12">
        <v>33.33</v>
      </c>
      <c r="AD21" s="2">
        <f t="shared" si="0"/>
        <v>0.57999999999999829</v>
      </c>
      <c r="AE21" s="167">
        <f t="shared" si="1"/>
        <v>6.0368246302444639E-3</v>
      </c>
    </row>
    <row r="22" spans="23:31" x14ac:dyDescent="0.25">
      <c r="W22" s="162">
        <v>42290</v>
      </c>
      <c r="X22" s="12">
        <v>32.85</v>
      </c>
      <c r="Y22" s="12">
        <v>33.369999999999997</v>
      </c>
      <c r="Z22" s="12">
        <v>32.71</v>
      </c>
      <c r="AA22" s="12">
        <v>33.130000000000003</v>
      </c>
      <c r="AB22" s="117">
        <v>11731900</v>
      </c>
      <c r="AC22" s="12">
        <v>33.130000000000003</v>
      </c>
      <c r="AD22" s="2">
        <f t="shared" si="0"/>
        <v>0.65999999999999659</v>
      </c>
      <c r="AE22" s="167">
        <f t="shared" si="1"/>
        <v>3.3313143549362767E-3</v>
      </c>
    </row>
    <row r="23" spans="23:31" x14ac:dyDescent="0.25">
      <c r="W23" s="162">
        <v>42289</v>
      </c>
      <c r="X23" s="12">
        <v>33.04</v>
      </c>
      <c r="Y23" s="12">
        <v>33.159999999999997</v>
      </c>
      <c r="Z23" s="12">
        <v>32.619999999999997</v>
      </c>
      <c r="AA23" s="12">
        <v>33.020000000000003</v>
      </c>
      <c r="AB23" s="117">
        <v>10753100</v>
      </c>
      <c r="AC23" s="12">
        <v>33.020000000000003</v>
      </c>
      <c r="AD23" s="2">
        <f t="shared" si="0"/>
        <v>0.53999999999999915</v>
      </c>
      <c r="AE23" s="167">
        <f t="shared" si="1"/>
        <v>2.1244309559940167E-3</v>
      </c>
    </row>
    <row r="24" spans="23:31" x14ac:dyDescent="0.25">
      <c r="W24" s="162">
        <v>42286</v>
      </c>
      <c r="X24" s="12">
        <v>33.340000000000003</v>
      </c>
      <c r="Y24" s="12">
        <v>33.630000000000003</v>
      </c>
      <c r="Z24" s="12">
        <v>32.79</v>
      </c>
      <c r="AA24" s="12">
        <v>32.950000000000003</v>
      </c>
      <c r="AB24" s="117">
        <v>14020700</v>
      </c>
      <c r="AC24" s="12">
        <v>32.950000000000003</v>
      </c>
      <c r="AD24" s="2">
        <f t="shared" si="0"/>
        <v>0.84000000000000341</v>
      </c>
      <c r="AE24" s="167">
        <f t="shared" si="1"/>
        <v>-1.4358360753813804E-2</v>
      </c>
    </row>
    <row r="25" spans="23:31" x14ac:dyDescent="0.25">
      <c r="W25" s="162">
        <v>42285</v>
      </c>
      <c r="X25" s="12">
        <v>32.950000000000003</v>
      </c>
      <c r="Y25" s="12">
        <v>33.51</v>
      </c>
      <c r="Z25" s="12">
        <v>32.86</v>
      </c>
      <c r="AA25" s="12">
        <v>33.43</v>
      </c>
      <c r="AB25" s="117">
        <v>11882300</v>
      </c>
      <c r="AC25" s="12">
        <v>33.43</v>
      </c>
      <c r="AD25" s="2">
        <f t="shared" si="0"/>
        <v>0.64999999999999858</v>
      </c>
      <c r="AE25" s="167">
        <f t="shared" si="1"/>
        <v>1.1497730711043985E-2</v>
      </c>
    </row>
    <row r="26" spans="23:31" x14ac:dyDescent="0.25">
      <c r="W26" s="162">
        <v>42284</v>
      </c>
      <c r="X26" s="12">
        <v>32.450000000000003</v>
      </c>
      <c r="Y26" s="12">
        <v>33.19</v>
      </c>
      <c r="Z26" s="12">
        <v>32.409999999999997</v>
      </c>
      <c r="AA26" s="12">
        <v>33.049999999999997</v>
      </c>
      <c r="AB26" s="117">
        <v>15238600</v>
      </c>
      <c r="AC26" s="12">
        <v>33.049999999999997</v>
      </c>
      <c r="AD26" s="2">
        <f t="shared" si="0"/>
        <v>0.78000000000000114</v>
      </c>
      <c r="AE26" s="167">
        <f t="shared" si="1"/>
        <v>2.5760397268777213E-2</v>
      </c>
    </row>
    <row r="27" spans="23:31" x14ac:dyDescent="0.25">
      <c r="W27" s="162">
        <v>42283</v>
      </c>
      <c r="X27" s="12">
        <v>31.81</v>
      </c>
      <c r="Y27" s="12">
        <v>32.380000000000003</v>
      </c>
      <c r="Z27" s="12">
        <v>31.81</v>
      </c>
      <c r="AA27" s="12">
        <v>32.22</v>
      </c>
      <c r="AB27" s="117">
        <v>14028300</v>
      </c>
      <c r="AC27" s="12">
        <v>32.22</v>
      </c>
      <c r="AD27" s="2">
        <f t="shared" si="0"/>
        <v>0.57000000000000384</v>
      </c>
      <c r="AE27" s="167">
        <f t="shared" si="1"/>
        <v>1.448362720403007E-2</v>
      </c>
    </row>
    <row r="28" spans="23:31" x14ac:dyDescent="0.25">
      <c r="W28" s="162">
        <v>42282</v>
      </c>
      <c r="X28" s="12">
        <v>31.9</v>
      </c>
      <c r="Y28" s="12">
        <v>32.159999999999997</v>
      </c>
      <c r="Z28" s="12">
        <v>31.52</v>
      </c>
      <c r="AA28" s="12">
        <v>31.76</v>
      </c>
      <c r="AB28" s="117">
        <v>15233300</v>
      </c>
      <c r="AC28" s="12">
        <v>31.76</v>
      </c>
      <c r="AD28" s="2">
        <f t="shared" si="0"/>
        <v>0.63999999999999702</v>
      </c>
      <c r="AE28" s="167">
        <f t="shared" si="1"/>
        <v>9.4547746612039241E-4</v>
      </c>
    </row>
    <row r="29" spans="23:31" x14ac:dyDescent="0.25">
      <c r="W29" s="162">
        <v>42279</v>
      </c>
      <c r="X29" s="12">
        <v>30.2</v>
      </c>
      <c r="Y29" s="12">
        <v>31.76</v>
      </c>
      <c r="Z29" s="12">
        <v>30.16</v>
      </c>
      <c r="AA29" s="12">
        <v>31.73</v>
      </c>
      <c r="AB29" s="117">
        <v>16257500</v>
      </c>
      <c r="AC29" s="12">
        <v>31.73</v>
      </c>
      <c r="AD29" s="2">
        <f t="shared" si="0"/>
        <v>1.6000000000000014</v>
      </c>
      <c r="AE29" s="167">
        <f t="shared" si="1"/>
        <v>3.4561460710792247E-2</v>
      </c>
    </row>
    <row r="30" spans="23:31" x14ac:dyDescent="0.25">
      <c r="W30" s="162">
        <v>42278</v>
      </c>
      <c r="X30" s="12">
        <v>30.29</v>
      </c>
      <c r="Y30" s="12">
        <v>30.75</v>
      </c>
      <c r="Z30" s="12">
        <v>29.98</v>
      </c>
      <c r="AA30" s="12">
        <v>30.67</v>
      </c>
      <c r="AB30" s="117">
        <v>18098300</v>
      </c>
      <c r="AC30" s="12">
        <v>30.67</v>
      </c>
      <c r="AD30" s="2">
        <f t="shared" si="0"/>
        <v>0.76999999999999957</v>
      </c>
      <c r="AE30" s="167">
        <f t="shared" si="1"/>
        <v>2.1652231845436409E-2</v>
      </c>
    </row>
    <row r="31" spans="23:31" x14ac:dyDescent="0.25">
      <c r="W31" s="162">
        <v>42277</v>
      </c>
      <c r="X31" s="12">
        <v>29.62</v>
      </c>
      <c r="Y31" s="12">
        <v>30.1</v>
      </c>
      <c r="Z31" s="12">
        <v>29.38</v>
      </c>
      <c r="AA31" s="12">
        <v>30.02</v>
      </c>
      <c r="AB31" s="117">
        <v>18674300</v>
      </c>
      <c r="AC31" s="12">
        <v>30.02</v>
      </c>
      <c r="AD31" s="2">
        <f t="shared" si="0"/>
        <v>0.72000000000000242</v>
      </c>
      <c r="AE31" s="167">
        <f t="shared" si="1"/>
        <v>2.984562607204122E-2</v>
      </c>
    </row>
    <row r="32" spans="23:31" x14ac:dyDescent="0.25">
      <c r="W32" s="162">
        <v>42276</v>
      </c>
      <c r="X32" s="12">
        <v>28.66</v>
      </c>
      <c r="Y32" s="12">
        <v>29.29</v>
      </c>
      <c r="Z32" s="12">
        <v>28.38</v>
      </c>
      <c r="AA32" s="12">
        <v>29.15</v>
      </c>
      <c r="AB32" s="117">
        <v>17006800</v>
      </c>
      <c r="AC32" s="12">
        <v>29.15</v>
      </c>
      <c r="AD32" s="2">
        <f t="shared" si="0"/>
        <v>0.91000000000000014</v>
      </c>
      <c r="AE32" s="167">
        <f t="shared" si="1"/>
        <v>2.0658263305322055E-2</v>
      </c>
    </row>
    <row r="33" spans="4:31" x14ac:dyDescent="0.25">
      <c r="W33" s="162">
        <v>42275</v>
      </c>
      <c r="X33" s="12">
        <v>29.29</v>
      </c>
      <c r="Y33" s="12">
        <v>29.32</v>
      </c>
      <c r="Z33" s="12">
        <v>28.44</v>
      </c>
      <c r="AA33" s="12">
        <v>28.56</v>
      </c>
      <c r="AB33" s="117">
        <v>15518100</v>
      </c>
      <c r="AC33" s="12">
        <v>28.56</v>
      </c>
      <c r="AD33" s="2">
        <f t="shared" si="0"/>
        <v>0.87999999999999901</v>
      </c>
      <c r="AE33" s="167">
        <f t="shared" si="1"/>
        <v>-2.8901734104046284E-2</v>
      </c>
    </row>
    <row r="34" spans="4:31" x14ac:dyDescent="0.25">
      <c r="W34" s="162">
        <v>42272</v>
      </c>
      <c r="X34" s="12">
        <v>29.79</v>
      </c>
      <c r="Y34" s="12">
        <v>29.84</v>
      </c>
      <c r="Z34" s="12">
        <v>29.23</v>
      </c>
      <c r="AA34" s="12">
        <v>29.41</v>
      </c>
      <c r="AB34" s="117">
        <v>13139100</v>
      </c>
      <c r="AC34" s="12">
        <v>29.41</v>
      </c>
      <c r="AD34" s="2">
        <f t="shared" si="0"/>
        <v>0.60999999999999943</v>
      </c>
      <c r="AE34" s="167">
        <f t="shared" si="1"/>
        <v>-1.0190217391304879E-3</v>
      </c>
    </row>
    <row r="35" spans="4:31" x14ac:dyDescent="0.25">
      <c r="W35" s="162">
        <v>42271</v>
      </c>
      <c r="X35" s="12">
        <v>29.41</v>
      </c>
      <c r="Y35" s="12">
        <v>29.51</v>
      </c>
      <c r="Z35" s="12">
        <v>28.77</v>
      </c>
      <c r="AA35" s="12">
        <v>29.44</v>
      </c>
      <c r="AB35" s="117">
        <v>19280700</v>
      </c>
      <c r="AC35" s="12">
        <v>29.44</v>
      </c>
      <c r="AD35" s="2">
        <f t="shared" si="0"/>
        <v>0.74000000000000199</v>
      </c>
      <c r="AE35" s="167">
        <f t="shared" si="1"/>
        <v>-9.421265141318913E-3</v>
      </c>
    </row>
    <row r="36" spans="4:31" x14ac:dyDescent="0.25">
      <c r="W36" s="162">
        <v>42270</v>
      </c>
      <c r="X36" s="12">
        <v>30.01</v>
      </c>
      <c r="Y36" s="12">
        <v>30.14</v>
      </c>
      <c r="Z36" s="12">
        <v>29.59</v>
      </c>
      <c r="AA36" s="12">
        <v>29.72</v>
      </c>
      <c r="AB36" s="117">
        <v>11140600</v>
      </c>
      <c r="AC36" s="12">
        <v>29.72</v>
      </c>
      <c r="AD36" s="2">
        <f t="shared" si="0"/>
        <v>0.55000000000000071</v>
      </c>
      <c r="AE36" s="167">
        <f t="shared" si="1"/>
        <v>-1.0323010323010418E-2</v>
      </c>
    </row>
    <row r="37" spans="4:31" x14ac:dyDescent="0.25">
      <c r="W37" s="162">
        <v>42269</v>
      </c>
      <c r="X37" s="12">
        <v>29.42</v>
      </c>
      <c r="Y37" s="12">
        <v>30.06</v>
      </c>
      <c r="Z37" s="12">
        <v>29.41</v>
      </c>
      <c r="AA37" s="12">
        <v>30.03</v>
      </c>
      <c r="AB37" s="117">
        <v>16677700</v>
      </c>
      <c r="AC37" s="12">
        <v>30.03</v>
      </c>
      <c r="AD37" s="2">
        <f t="shared" si="0"/>
        <v>0.64999999999999858</v>
      </c>
      <c r="AE37" s="167">
        <f t="shared" si="1"/>
        <v>-1.9268451992161983E-2</v>
      </c>
    </row>
    <row r="38" spans="4:31" x14ac:dyDescent="0.25">
      <c r="W38" s="162">
        <v>42268</v>
      </c>
      <c r="X38" s="12">
        <v>30.67</v>
      </c>
      <c r="Y38" s="12">
        <v>30.96</v>
      </c>
      <c r="Z38" s="12">
        <v>30.38</v>
      </c>
      <c r="AA38" s="12">
        <v>30.62</v>
      </c>
      <c r="AB38" s="117">
        <v>14059700</v>
      </c>
      <c r="AC38" s="12">
        <v>30.62</v>
      </c>
      <c r="AD38" s="2">
        <f t="shared" si="0"/>
        <v>0.58000000000000185</v>
      </c>
      <c r="AE38" s="167">
        <f t="shared" si="1"/>
        <v>3.6053752867912792E-3</v>
      </c>
    </row>
    <row r="39" spans="4:31" x14ac:dyDescent="0.25">
      <c r="W39" s="162">
        <v>42265</v>
      </c>
      <c r="X39" s="12">
        <v>30.98</v>
      </c>
      <c r="Y39" s="12">
        <v>31.12</v>
      </c>
      <c r="Z39" s="12">
        <v>30.47</v>
      </c>
      <c r="AA39" s="12">
        <v>30.51</v>
      </c>
      <c r="AB39" s="117">
        <v>30809000</v>
      </c>
      <c r="AC39" s="12">
        <v>30.51</v>
      </c>
      <c r="AD39" s="2">
        <f t="shared" si="0"/>
        <v>0.65000000000000213</v>
      </c>
      <c r="AE39" s="167">
        <f t="shared" si="1"/>
        <v>-2.5550942190993187E-2</v>
      </c>
    </row>
    <row r="40" spans="4:31" x14ac:dyDescent="0.25">
      <c r="D40"/>
      <c r="E40"/>
      <c r="W40" s="162">
        <v>42264</v>
      </c>
      <c r="X40" s="12">
        <v>31.25</v>
      </c>
      <c r="Y40" s="12">
        <v>31.81</v>
      </c>
      <c r="Z40" s="12">
        <v>31.13</v>
      </c>
      <c r="AA40" s="12">
        <v>31.31</v>
      </c>
      <c r="AB40" s="117">
        <v>16393800</v>
      </c>
      <c r="AC40" s="12">
        <v>31.31</v>
      </c>
      <c r="AD40" s="2">
        <f t="shared" si="0"/>
        <v>0.67999999999999972</v>
      </c>
      <c r="AE40" s="167">
        <f t="shared" si="1"/>
        <v>3.5256410256410131E-3</v>
      </c>
    </row>
    <row r="41" spans="4:31" ht="20.25" thickBot="1" x14ac:dyDescent="0.35">
      <c r="O41" s="322" t="s">
        <v>81</v>
      </c>
      <c r="P41" s="322"/>
      <c r="T41" s="113" t="s">
        <v>135</v>
      </c>
      <c r="W41" s="162">
        <v>42263</v>
      </c>
      <c r="X41" s="12">
        <v>31.08</v>
      </c>
      <c r="Y41" s="12">
        <v>31.57</v>
      </c>
      <c r="Z41" s="12">
        <v>30.92</v>
      </c>
      <c r="AA41" s="12">
        <v>31.2</v>
      </c>
      <c r="AB41" s="117">
        <v>17026400</v>
      </c>
      <c r="AC41" s="12">
        <v>31.2</v>
      </c>
      <c r="AD41" s="2">
        <f t="shared" si="0"/>
        <v>0.64999999999999858</v>
      </c>
      <c r="AE41" s="167">
        <f t="shared" si="1"/>
        <v>6.776379477250849E-3</v>
      </c>
    </row>
    <row r="42" spans="4:31" ht="15.75" thickTop="1" x14ac:dyDescent="0.25">
      <c r="O42" s="105">
        <v>1.1000000000000001</v>
      </c>
      <c r="P42" s="105">
        <f>O42*$Q$4</f>
        <v>39.182000000000002</v>
      </c>
      <c r="Q42" s="2"/>
      <c r="T42" s="199" t="s">
        <v>119</v>
      </c>
      <c r="U42" s="199">
        <v>35.67</v>
      </c>
      <c r="W42" s="162">
        <v>42262</v>
      </c>
      <c r="X42" s="12">
        <v>30.77</v>
      </c>
      <c r="Y42" s="12">
        <v>31.55</v>
      </c>
      <c r="Z42" s="12">
        <v>30.77</v>
      </c>
      <c r="AA42" s="12">
        <v>30.99</v>
      </c>
      <c r="AB42" s="117">
        <v>22161900</v>
      </c>
      <c r="AC42" s="12">
        <v>30.99</v>
      </c>
      <c r="AD42" s="2">
        <f t="shared" si="0"/>
        <v>0.78000000000000114</v>
      </c>
      <c r="AE42" s="167">
        <f t="shared" si="1"/>
        <v>8.7890625E-3</v>
      </c>
    </row>
    <row r="43" spans="4:31" x14ac:dyDescent="0.25">
      <c r="O43" s="105">
        <v>1.0900000000000001</v>
      </c>
      <c r="P43" s="105">
        <f t="shared" ref="P43:P62" si="3">O43*$Q$4</f>
        <v>38.825800000000001</v>
      </c>
      <c r="Q43" s="2"/>
      <c r="T43" s="12" t="s">
        <v>120</v>
      </c>
      <c r="U43" s="12">
        <v>35.54</v>
      </c>
      <c r="W43" s="162">
        <v>42261</v>
      </c>
      <c r="X43" s="12">
        <v>30.11</v>
      </c>
      <c r="Y43" s="12">
        <v>30.77</v>
      </c>
      <c r="Z43" s="12">
        <v>30.06</v>
      </c>
      <c r="AA43" s="12">
        <v>30.72</v>
      </c>
      <c r="AB43" s="117">
        <v>20126200</v>
      </c>
      <c r="AC43" s="12">
        <v>30.72</v>
      </c>
      <c r="AD43" s="2">
        <f t="shared" si="0"/>
        <v>0.71000000000000085</v>
      </c>
      <c r="AE43" s="167">
        <f t="shared" si="1"/>
        <v>1.8905472636815857E-2</v>
      </c>
    </row>
    <row r="44" spans="4:31" x14ac:dyDescent="0.25">
      <c r="O44" s="105">
        <v>1.08</v>
      </c>
      <c r="P44" s="105">
        <f t="shared" si="3"/>
        <v>38.4696</v>
      </c>
      <c r="Q44" s="2"/>
      <c r="T44" s="12" t="s">
        <v>121</v>
      </c>
      <c r="U44" s="12" t="s">
        <v>345</v>
      </c>
      <c r="W44" s="162">
        <v>42258</v>
      </c>
      <c r="X44" s="12">
        <v>30.01</v>
      </c>
      <c r="Y44" s="12">
        <v>30.2</v>
      </c>
      <c r="Z44" s="12">
        <v>29.58</v>
      </c>
      <c r="AA44" s="12">
        <v>30.15</v>
      </c>
      <c r="AB44" s="117">
        <v>15260200</v>
      </c>
      <c r="AC44" s="12">
        <v>30.15</v>
      </c>
      <c r="AD44" s="2">
        <f t="shared" si="0"/>
        <v>0.62000000000000099</v>
      </c>
      <c r="AE44" s="167">
        <f t="shared" si="1"/>
        <v>4.9999999999998934E-3</v>
      </c>
    </row>
    <row r="45" spans="4:31" x14ac:dyDescent="0.25">
      <c r="O45" s="105">
        <v>1.07</v>
      </c>
      <c r="P45" s="105">
        <f t="shared" si="3"/>
        <v>38.113399999999999</v>
      </c>
      <c r="Q45" s="2"/>
      <c r="T45" s="12" t="s">
        <v>122</v>
      </c>
      <c r="U45" s="12" t="s">
        <v>346</v>
      </c>
      <c r="W45" s="162">
        <v>42257</v>
      </c>
      <c r="X45" s="12">
        <v>29.19</v>
      </c>
      <c r="Y45" s="12">
        <v>30.47</v>
      </c>
      <c r="Z45" s="12">
        <v>29.19</v>
      </c>
      <c r="AA45" s="12">
        <v>30</v>
      </c>
      <c r="AB45" s="117">
        <v>18350400</v>
      </c>
      <c r="AC45" s="12">
        <v>30</v>
      </c>
      <c r="AD45" s="2">
        <f t="shared" si="0"/>
        <v>1.2799999999999976</v>
      </c>
      <c r="AE45" s="167" t="e">
        <f t="shared" si="1"/>
        <v>#DIV/0!</v>
      </c>
    </row>
    <row r="46" spans="4:31" x14ac:dyDescent="0.25">
      <c r="O46" s="105">
        <v>1.06</v>
      </c>
      <c r="P46" s="105">
        <f t="shared" si="3"/>
        <v>37.757199999999997</v>
      </c>
      <c r="Q46" s="2"/>
      <c r="T46" s="12" t="s">
        <v>123</v>
      </c>
      <c r="U46" s="12">
        <v>41.82</v>
      </c>
      <c r="W46" s="162">
        <v>42257</v>
      </c>
      <c r="X46" s="12" t="s">
        <v>203</v>
      </c>
      <c r="Y46" s="12"/>
      <c r="Z46" s="12"/>
      <c r="AA46" s="12"/>
      <c r="AB46" s="117"/>
      <c r="AC46" s="12"/>
      <c r="AD46" s="2">
        <f t="shared" si="0"/>
        <v>0</v>
      </c>
      <c r="AE46" s="167">
        <f t="shared" si="1"/>
        <v>-1</v>
      </c>
    </row>
    <row r="47" spans="4:31" x14ac:dyDescent="0.25">
      <c r="O47" s="105">
        <v>1.05</v>
      </c>
      <c r="P47" s="105">
        <f t="shared" si="3"/>
        <v>37.400999999999996</v>
      </c>
      <c r="Q47" s="2"/>
      <c r="T47" s="12" t="s">
        <v>124</v>
      </c>
      <c r="U47" s="12">
        <v>1.43943</v>
      </c>
      <c r="W47" s="162">
        <v>42256</v>
      </c>
      <c r="X47" s="12">
        <v>30.2</v>
      </c>
      <c r="Y47" s="12">
        <v>30.4</v>
      </c>
      <c r="Z47" s="12">
        <v>29.52</v>
      </c>
      <c r="AA47" s="12">
        <v>29.62</v>
      </c>
      <c r="AB47" s="117">
        <v>15747800</v>
      </c>
      <c r="AC47" s="12">
        <v>29.26</v>
      </c>
      <c r="AD47" s="2">
        <f t="shared" si="0"/>
        <v>0.87999999999999901</v>
      </c>
      <c r="AE47" s="167">
        <f t="shared" si="1"/>
        <v>-8.8075880758806679E-3</v>
      </c>
    </row>
    <row r="48" spans="4:31" x14ac:dyDescent="0.25">
      <c r="O48" s="105">
        <v>1.04</v>
      </c>
      <c r="P48" s="105">
        <f t="shared" si="3"/>
        <v>37.044799999999995</v>
      </c>
      <c r="Q48" s="2"/>
      <c r="T48" s="12" t="s">
        <v>125</v>
      </c>
      <c r="U48" s="12" t="s">
        <v>168</v>
      </c>
      <c r="W48" s="162">
        <v>42255</v>
      </c>
      <c r="X48" s="12">
        <v>29.5</v>
      </c>
      <c r="Y48" s="12">
        <v>29.94</v>
      </c>
      <c r="Z48" s="12">
        <v>29.5</v>
      </c>
      <c r="AA48" s="12">
        <v>29.88</v>
      </c>
      <c r="AB48" s="117">
        <v>19298900</v>
      </c>
      <c r="AC48" s="12">
        <v>29.52</v>
      </c>
      <c r="AD48" s="2">
        <f t="shared" si="0"/>
        <v>0.44000000000000128</v>
      </c>
      <c r="AE48" s="167">
        <f t="shared" si="1"/>
        <v>3.4700315457413256E-2</v>
      </c>
    </row>
    <row r="49" spans="15:31" x14ac:dyDescent="0.25">
      <c r="O49" s="105">
        <v>1.03</v>
      </c>
      <c r="P49" s="105">
        <f t="shared" si="3"/>
        <v>36.688600000000001</v>
      </c>
      <c r="Q49" s="2"/>
      <c r="T49" s="12"/>
      <c r="U49" s="12"/>
      <c r="W49" s="162">
        <v>42251</v>
      </c>
      <c r="X49" s="12">
        <v>28.78</v>
      </c>
      <c r="Y49" s="12">
        <v>29.04</v>
      </c>
      <c r="Z49" s="12">
        <v>28.57</v>
      </c>
      <c r="AA49" s="12">
        <v>28.88</v>
      </c>
      <c r="AB49" s="117">
        <v>13435300</v>
      </c>
      <c r="AC49" s="12">
        <v>28.53</v>
      </c>
      <c r="AD49" s="2">
        <f t="shared" si="0"/>
        <v>0.46999999999999886</v>
      </c>
      <c r="AE49" s="167">
        <f t="shared" si="1"/>
        <v>-7.9972183588317147E-3</v>
      </c>
    </row>
    <row r="50" spans="15:31" x14ac:dyDescent="0.25">
      <c r="O50" s="105">
        <v>1.02</v>
      </c>
      <c r="P50" s="105">
        <f t="shared" si="3"/>
        <v>36.3324</v>
      </c>
      <c r="Q50" s="2"/>
      <c r="T50" s="12" t="s">
        <v>126</v>
      </c>
      <c r="U50" s="12" t="s">
        <v>347</v>
      </c>
      <c r="W50" s="162">
        <v>42250</v>
      </c>
      <c r="X50" s="12">
        <v>29.38</v>
      </c>
      <c r="Y50" s="12">
        <v>29.71</v>
      </c>
      <c r="Z50" s="12">
        <v>29.02</v>
      </c>
      <c r="AA50" s="12">
        <v>29.11</v>
      </c>
      <c r="AB50" s="117">
        <v>11504200</v>
      </c>
      <c r="AC50" s="12">
        <v>28.76</v>
      </c>
      <c r="AD50" s="2">
        <f t="shared" si="0"/>
        <v>0.69000000000000128</v>
      </c>
      <c r="AE50" s="167">
        <f t="shared" si="1"/>
        <v>-3.1195840554593124E-3</v>
      </c>
    </row>
    <row r="51" spans="15:31" x14ac:dyDescent="0.25">
      <c r="O51" s="105">
        <v>1.01</v>
      </c>
      <c r="P51" s="105">
        <f t="shared" si="3"/>
        <v>35.976199999999999</v>
      </c>
      <c r="Q51" s="2"/>
      <c r="T51" s="12" t="s">
        <v>127</v>
      </c>
      <c r="U51" s="12" t="s">
        <v>202</v>
      </c>
      <c r="W51" s="162">
        <v>42249</v>
      </c>
      <c r="X51" s="12">
        <v>29.01</v>
      </c>
      <c r="Y51" s="12">
        <v>29.22</v>
      </c>
      <c r="Z51" s="12">
        <v>28.62</v>
      </c>
      <c r="AA51" s="12">
        <v>29.21</v>
      </c>
      <c r="AB51" s="117">
        <v>10776300</v>
      </c>
      <c r="AC51" s="12">
        <v>28.85</v>
      </c>
      <c r="AD51" s="2">
        <f t="shared" si="0"/>
        <v>0.59999999999999787</v>
      </c>
      <c r="AE51" s="167">
        <f t="shared" si="1"/>
        <v>1.9794980558501374E-2</v>
      </c>
    </row>
    <row r="52" spans="15:31" x14ac:dyDescent="0.25">
      <c r="O52" s="105">
        <v>1</v>
      </c>
      <c r="P52" s="105">
        <f t="shared" si="3"/>
        <v>35.619999999999997</v>
      </c>
      <c r="Q52" s="2"/>
      <c r="T52" s="12" t="s">
        <v>128</v>
      </c>
      <c r="U52" s="117">
        <v>9687165</v>
      </c>
      <c r="W52" s="162">
        <v>42248</v>
      </c>
      <c r="X52" s="12">
        <v>29.18</v>
      </c>
      <c r="Y52" s="12">
        <v>29.37</v>
      </c>
      <c r="Z52" s="12">
        <v>28.4</v>
      </c>
      <c r="AA52" s="12">
        <v>28.64</v>
      </c>
      <c r="AB52" s="117">
        <v>16687400</v>
      </c>
      <c r="AC52" s="12">
        <v>28.29</v>
      </c>
      <c r="AD52" s="2">
        <f t="shared" si="0"/>
        <v>0.97000000000000242</v>
      </c>
      <c r="AE52" s="167">
        <f t="shared" si="1"/>
        <v>-2.7166437414030242E-2</v>
      </c>
    </row>
    <row r="53" spans="15:31" x14ac:dyDescent="0.25">
      <c r="O53" s="105">
        <v>0.99</v>
      </c>
      <c r="P53" s="105">
        <f t="shared" si="3"/>
        <v>35.263799999999996</v>
      </c>
      <c r="Q53" s="2"/>
      <c r="T53" s="12" t="s">
        <v>132</v>
      </c>
      <c r="U53" s="117">
        <v>16240800</v>
      </c>
      <c r="W53" s="162">
        <v>42247</v>
      </c>
      <c r="X53" s="12">
        <v>29.09</v>
      </c>
      <c r="Y53" s="12">
        <v>29.69</v>
      </c>
      <c r="Z53" s="12">
        <v>29.02</v>
      </c>
      <c r="AA53" s="12">
        <v>29.44</v>
      </c>
      <c r="AB53" s="117">
        <v>16283900</v>
      </c>
      <c r="AC53" s="12">
        <v>29.08</v>
      </c>
      <c r="AD53" s="2">
        <f t="shared" si="0"/>
        <v>0.67000000000000171</v>
      </c>
      <c r="AE53" s="167">
        <f t="shared" si="1"/>
        <v>1.5008726003490347E-2</v>
      </c>
    </row>
    <row r="54" spans="15:31" x14ac:dyDescent="0.25">
      <c r="O54" s="105">
        <v>0.98</v>
      </c>
      <c r="P54" s="105">
        <f t="shared" si="3"/>
        <v>34.907599999999995</v>
      </c>
      <c r="Q54" s="2"/>
      <c r="T54" s="12" t="s">
        <v>129</v>
      </c>
      <c r="U54" s="12" t="s">
        <v>348</v>
      </c>
      <c r="W54" s="162">
        <v>42244</v>
      </c>
      <c r="X54" s="12">
        <v>28.6</v>
      </c>
      <c r="Y54" s="12">
        <v>29.14</v>
      </c>
      <c r="Z54" s="12">
        <v>28.53</v>
      </c>
      <c r="AA54" s="12">
        <v>29</v>
      </c>
      <c r="AB54" s="117">
        <v>15167300</v>
      </c>
      <c r="AC54" s="12">
        <v>28.65</v>
      </c>
      <c r="AD54" s="2">
        <f t="shared" si="0"/>
        <v>0.60999999999999943</v>
      </c>
      <c r="AE54" s="167">
        <f t="shared" si="1"/>
        <v>1.4877789585547196E-2</v>
      </c>
    </row>
    <row r="55" spans="15:31" x14ac:dyDescent="0.25">
      <c r="O55" s="105">
        <v>0.97</v>
      </c>
      <c r="P55" s="105">
        <f t="shared" si="3"/>
        <v>34.551399999999994</v>
      </c>
      <c r="T55" s="12" t="s">
        <v>133</v>
      </c>
      <c r="U55" s="12">
        <v>13.07</v>
      </c>
      <c r="W55" s="162">
        <v>42243</v>
      </c>
      <c r="X55" s="12">
        <v>28.52</v>
      </c>
      <c r="Y55" s="12">
        <v>28.82</v>
      </c>
      <c r="Z55" s="12">
        <v>28.02</v>
      </c>
      <c r="AA55" s="12">
        <v>28.58</v>
      </c>
      <c r="AB55" s="117">
        <v>28498900</v>
      </c>
      <c r="AC55" s="12">
        <v>28.23</v>
      </c>
      <c r="AD55" s="2">
        <f t="shared" si="0"/>
        <v>0.80000000000000071</v>
      </c>
      <c r="AE55" s="167">
        <f t="shared" si="1"/>
        <v>1.6930835734870309E-2</v>
      </c>
    </row>
    <row r="56" spans="15:31" x14ac:dyDescent="0.25">
      <c r="O56" s="105">
        <v>0.96</v>
      </c>
      <c r="P56" s="105">
        <f t="shared" si="3"/>
        <v>34.1952</v>
      </c>
      <c r="T56" s="12" t="s">
        <v>134</v>
      </c>
      <c r="U56" s="12">
        <v>2.73</v>
      </c>
      <c r="W56" s="162">
        <v>42242</v>
      </c>
      <c r="X56" s="12">
        <v>27.62</v>
      </c>
      <c r="Y56" s="12">
        <v>28.2</v>
      </c>
      <c r="Z56" s="12">
        <v>26.9</v>
      </c>
      <c r="AA56" s="12">
        <v>28.1</v>
      </c>
      <c r="AB56" s="117">
        <v>27717300</v>
      </c>
      <c r="AC56" s="12">
        <v>27.76</v>
      </c>
      <c r="AD56" s="2">
        <f t="shared" si="0"/>
        <v>1.3000000000000007</v>
      </c>
      <c r="AE56" s="167">
        <f t="shared" si="1"/>
        <v>3.0055658627087256E-2</v>
      </c>
    </row>
    <row r="57" spans="15:31" x14ac:dyDescent="0.25">
      <c r="O57" s="105">
        <v>0.95</v>
      </c>
      <c r="P57" s="105">
        <f t="shared" si="3"/>
        <v>33.838999999999999</v>
      </c>
      <c r="T57" s="12" t="s">
        <v>130</v>
      </c>
      <c r="U57" s="12" t="s">
        <v>274</v>
      </c>
      <c r="W57" s="162">
        <v>42241</v>
      </c>
      <c r="X57" s="12">
        <v>29.2</v>
      </c>
      <c r="Y57" s="12">
        <v>29.2</v>
      </c>
      <c r="Z57" s="12">
        <v>27.28</v>
      </c>
      <c r="AA57" s="12">
        <v>27.28</v>
      </c>
      <c r="AB57" s="117">
        <v>19966200</v>
      </c>
      <c r="AC57" s="12">
        <v>26.95</v>
      </c>
      <c r="AD57" s="2">
        <f t="shared" si="0"/>
        <v>1.9199999999999982</v>
      </c>
      <c r="AE57" s="167">
        <f t="shared" si="1"/>
        <v>-1.8572469045884943E-2</v>
      </c>
    </row>
    <row r="58" spans="15:31" x14ac:dyDescent="0.25">
      <c r="O58" s="105">
        <v>0.94</v>
      </c>
      <c r="P58" s="105">
        <f t="shared" si="3"/>
        <v>33.482799999999997</v>
      </c>
      <c r="W58" s="162">
        <v>42240</v>
      </c>
      <c r="X58" s="12">
        <v>27.3</v>
      </c>
      <c r="Y58" s="12">
        <v>28.18</v>
      </c>
      <c r="Z58" s="12">
        <v>24.62</v>
      </c>
      <c r="AA58" s="12">
        <v>27.8</v>
      </c>
      <c r="AB58" s="117">
        <v>35740400</v>
      </c>
      <c r="AC58" s="12">
        <v>27.46</v>
      </c>
      <c r="AD58" s="2">
        <f t="shared" si="0"/>
        <v>3.5599999999999987</v>
      </c>
      <c r="AE58" s="167">
        <f t="shared" si="1"/>
        <v>-6.0875512995895997E-2</v>
      </c>
    </row>
    <row r="59" spans="15:31" x14ac:dyDescent="0.25">
      <c r="O59" s="105">
        <v>0.93</v>
      </c>
      <c r="P59" s="105">
        <f t="shared" si="3"/>
        <v>33.126599999999996</v>
      </c>
      <c r="W59" s="162">
        <v>42237</v>
      </c>
      <c r="X59" s="12">
        <v>30.46</v>
      </c>
      <c r="Y59" s="12">
        <v>30.53</v>
      </c>
      <c r="Z59" s="12">
        <v>29.57</v>
      </c>
      <c r="AA59" s="12">
        <v>29.6</v>
      </c>
      <c r="AB59" s="117">
        <v>27542200</v>
      </c>
      <c r="AC59" s="12">
        <v>29.24</v>
      </c>
      <c r="AD59" s="2">
        <f t="shared" si="0"/>
        <v>0.96000000000000085</v>
      </c>
      <c r="AE59" s="167">
        <f t="shared" si="1"/>
        <v>-4.0367574663603523E-2</v>
      </c>
    </row>
    <row r="60" spans="15:31" x14ac:dyDescent="0.25">
      <c r="O60" s="105">
        <v>0.92</v>
      </c>
      <c r="P60" s="105">
        <f t="shared" si="3"/>
        <v>32.770400000000002</v>
      </c>
      <c r="W60" s="162">
        <v>42236</v>
      </c>
      <c r="X60" s="12">
        <v>31.46</v>
      </c>
      <c r="Y60" s="12">
        <v>31.46</v>
      </c>
      <c r="Z60" s="12">
        <v>30.83</v>
      </c>
      <c r="AA60" s="12">
        <v>30.84</v>
      </c>
      <c r="AB60" s="117">
        <v>13352500</v>
      </c>
      <c r="AC60" s="12">
        <v>30.47</v>
      </c>
      <c r="AD60" s="2">
        <f t="shared" si="0"/>
        <v>0.63000000000000256</v>
      </c>
      <c r="AE60" s="167">
        <f t="shared" si="1"/>
        <v>-2.4959999999999982E-2</v>
      </c>
    </row>
    <row r="61" spans="15:31" x14ac:dyDescent="0.25">
      <c r="O61" s="105">
        <v>0.91</v>
      </c>
      <c r="P61" s="105">
        <f t="shared" si="3"/>
        <v>32.414200000000001</v>
      </c>
      <c r="W61" s="162">
        <v>42235</v>
      </c>
      <c r="X61" s="12">
        <v>31.61</v>
      </c>
      <c r="Y61" s="12">
        <v>32.049999999999997</v>
      </c>
      <c r="Z61" s="12">
        <v>31.37</v>
      </c>
      <c r="AA61" s="12">
        <v>31.63</v>
      </c>
      <c r="AB61" s="117">
        <v>13919100</v>
      </c>
      <c r="AC61" s="12">
        <v>31.25</v>
      </c>
      <c r="AD61" s="2">
        <f t="shared" si="0"/>
        <v>0.67999999999999616</v>
      </c>
      <c r="AE61" s="167">
        <f t="shared" si="1"/>
        <v>-2.234993614304015E-3</v>
      </c>
    </row>
    <row r="62" spans="15:31" x14ac:dyDescent="0.25">
      <c r="O62" s="105">
        <v>0.9</v>
      </c>
      <c r="P62" s="105">
        <f t="shared" si="3"/>
        <v>32.058</v>
      </c>
      <c r="W62" s="162">
        <v>42234</v>
      </c>
      <c r="X62" s="12">
        <v>31.41</v>
      </c>
      <c r="Y62" s="12">
        <v>31.77</v>
      </c>
      <c r="Z62" s="12">
        <v>31.34</v>
      </c>
      <c r="AA62" s="12">
        <v>31.71</v>
      </c>
      <c r="AB62" s="117">
        <v>9279800</v>
      </c>
      <c r="AC62" s="12">
        <v>31.32</v>
      </c>
      <c r="AD62" s="2">
        <f t="shared" si="0"/>
        <v>0.42999999999999972</v>
      </c>
      <c r="AE62" s="167">
        <f t="shared" si="1"/>
        <v>2.8818443804035088E-3</v>
      </c>
    </row>
    <row r="63" spans="15:31" x14ac:dyDescent="0.25">
      <c r="W63" s="162">
        <v>42233</v>
      </c>
      <c r="X63" s="12">
        <v>31.47</v>
      </c>
      <c r="Y63" s="12">
        <v>31.68</v>
      </c>
      <c r="Z63" s="12">
        <v>31.17</v>
      </c>
      <c r="AA63" s="12">
        <v>31.61</v>
      </c>
      <c r="AB63" s="117">
        <v>12057900</v>
      </c>
      <c r="AC63" s="12">
        <v>31.23</v>
      </c>
      <c r="AD63" s="2">
        <f t="shared" si="0"/>
        <v>0.50999999999999801</v>
      </c>
      <c r="AE63" s="167">
        <f t="shared" si="1"/>
        <v>3.8572806171648377E-3</v>
      </c>
    </row>
    <row r="64" spans="15:31" x14ac:dyDescent="0.25">
      <c r="W64" s="162">
        <v>42230</v>
      </c>
      <c r="X64" s="12">
        <v>31.14</v>
      </c>
      <c r="Y64" s="12">
        <v>31.55</v>
      </c>
      <c r="Z64" s="12">
        <v>31.06</v>
      </c>
      <c r="AA64" s="12">
        <v>31.49</v>
      </c>
      <c r="AB64" s="117">
        <v>12222400</v>
      </c>
      <c r="AC64" s="12">
        <v>31.11</v>
      </c>
      <c r="AD64" s="2">
        <f t="shared" si="0"/>
        <v>0.49000000000000199</v>
      </c>
      <c r="AE64" s="167">
        <f t="shared" si="1"/>
        <v>1.4015645371577623E-2</v>
      </c>
    </row>
    <row r="65" spans="23:31" x14ac:dyDescent="0.25">
      <c r="W65" s="162">
        <v>42229</v>
      </c>
      <c r="X65" s="12">
        <v>30.87</v>
      </c>
      <c r="Y65" s="12">
        <v>31.25</v>
      </c>
      <c r="Z65" s="12">
        <v>30.81</v>
      </c>
      <c r="AA65" s="12">
        <v>31.06</v>
      </c>
      <c r="AB65" s="117">
        <v>20432400</v>
      </c>
      <c r="AC65" s="12">
        <v>30.68</v>
      </c>
      <c r="AD65" s="2">
        <f t="shared" si="0"/>
        <v>0.44000000000000128</v>
      </c>
      <c r="AE65" s="167">
        <f t="shared" si="1"/>
        <v>6.231551328304441E-3</v>
      </c>
    </row>
    <row r="66" spans="23:31" x14ac:dyDescent="0.25">
      <c r="W66" s="162">
        <v>42228</v>
      </c>
      <c r="X66" s="12">
        <v>30.43</v>
      </c>
      <c r="Y66" s="12">
        <v>31</v>
      </c>
      <c r="Z66" s="12">
        <v>29.79</v>
      </c>
      <c r="AA66" s="12">
        <v>30.87</v>
      </c>
      <c r="AB66" s="117">
        <v>23093600</v>
      </c>
      <c r="AC66" s="12">
        <v>30.49</v>
      </c>
      <c r="AD66" s="2">
        <f t="shared" si="0"/>
        <v>1.2100000000000009</v>
      </c>
      <c r="AE66" s="167">
        <f t="shared" si="1"/>
        <v>9.8489822718317299E-4</v>
      </c>
    </row>
    <row r="67" spans="23:31" x14ac:dyDescent="0.25">
      <c r="W67" s="162">
        <v>42227</v>
      </c>
      <c r="X67" s="12">
        <v>31.29</v>
      </c>
      <c r="Y67" s="12">
        <v>31.31</v>
      </c>
      <c r="Z67" s="12">
        <v>30.59</v>
      </c>
      <c r="AA67" s="12">
        <v>30.83</v>
      </c>
      <c r="AB67" s="117">
        <v>24340300</v>
      </c>
      <c r="AC67" s="12">
        <v>30.46</v>
      </c>
      <c r="AD67" s="2">
        <f t="shared" ref="AD67:AD69" si="4">Y67-Z67</f>
        <v>0.71999999999999886</v>
      </c>
      <c r="AE67" s="167">
        <f t="shared" ref="AE67:AE69" si="5">AC67/AC68-1</f>
        <v>-3.4548335974643463E-2</v>
      </c>
    </row>
    <row r="68" spans="23:31" x14ac:dyDescent="0.25">
      <c r="W68" s="162">
        <v>42226</v>
      </c>
      <c r="X68" s="12">
        <v>31.95</v>
      </c>
      <c r="Y68" s="12">
        <v>32.25</v>
      </c>
      <c r="Z68" s="12">
        <v>31.86</v>
      </c>
      <c r="AA68" s="12">
        <v>31.94</v>
      </c>
      <c r="AB68" s="117">
        <v>11676400</v>
      </c>
      <c r="AC68" s="12">
        <v>31.55</v>
      </c>
      <c r="AD68" s="2">
        <f t="shared" si="4"/>
        <v>0.39000000000000057</v>
      </c>
      <c r="AE68" s="167" t="e">
        <f t="shared" si="5"/>
        <v>#DIV/0!</v>
      </c>
    </row>
    <row r="69" spans="23:31" x14ac:dyDescent="0.25">
      <c r="W69" s="12" t="s">
        <v>144</v>
      </c>
      <c r="X69" s="12"/>
      <c r="Y69" s="12"/>
      <c r="Z69" s="12"/>
      <c r="AA69" s="12"/>
      <c r="AB69" s="12"/>
      <c r="AC69" s="12"/>
      <c r="AD69" s="2">
        <f t="shared" si="4"/>
        <v>0</v>
      </c>
      <c r="AE69" s="167" t="e">
        <f t="shared" si="5"/>
        <v>#DIV/0!</v>
      </c>
    </row>
  </sheetData>
  <mergeCells count="2">
    <mergeCell ref="B2:B3"/>
    <mergeCell ref="O41:P41"/>
  </mergeCells>
  <conditionalFormatting sqref="Q7">
    <cfRule type="expression" dxfId="27" priority="6">
      <formula>Q7&gt;0</formula>
    </cfRule>
    <cfRule type="expression" dxfId="26" priority="7">
      <formula>Q7&lt;0</formula>
    </cfRule>
  </conditionalFormatting>
  <conditionalFormatting sqref="O42:O62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{C0F0EC49-C7D9-4D00-9525-4F1FD932C715}</x14:id>
        </ext>
      </extLst>
    </cfRule>
  </conditionalFormatting>
  <conditionalFormatting sqref="AE1:AE69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0F0EC49-C7D9-4D00-9525-4F1FD932C71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8.5703125" customWidth="1"/>
    <col min="21" max="21" width="11.7109375" style="108" customWidth="1"/>
    <col min="23" max="23" width="12.7109375" customWidth="1"/>
    <col min="24" max="24" width="9.42578125" customWidth="1"/>
    <col min="25" max="27" width="6" bestFit="1" customWidth="1"/>
    <col min="29" max="29" width="10.28515625" bestFit="1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13" t="s">
        <v>5</v>
      </c>
      <c r="E1" s="24" t="s">
        <v>110</v>
      </c>
      <c r="F1" s="13" t="s">
        <v>60</v>
      </c>
      <c r="G1" s="13" t="s">
        <v>3</v>
      </c>
      <c r="H1" s="13" t="s">
        <v>6</v>
      </c>
      <c r="I1" s="13" t="s">
        <v>7</v>
      </c>
      <c r="J1" s="13" t="s">
        <v>111</v>
      </c>
      <c r="K1" s="13" t="s">
        <v>61</v>
      </c>
      <c r="L1" s="13" t="s">
        <v>80</v>
      </c>
      <c r="M1" s="13" t="s">
        <v>38</v>
      </c>
      <c r="T1" s="13" t="s">
        <v>71</v>
      </c>
      <c r="U1" s="106"/>
      <c r="W1" s="115" t="s">
        <v>136</v>
      </c>
      <c r="X1" s="115" t="s">
        <v>137</v>
      </c>
      <c r="Y1" s="115" t="s">
        <v>138</v>
      </c>
      <c r="Z1" s="115" t="s">
        <v>139</v>
      </c>
      <c r="AA1" s="115" t="s">
        <v>140</v>
      </c>
      <c r="AB1" s="115" t="s">
        <v>141</v>
      </c>
      <c r="AC1" s="115" t="s">
        <v>142</v>
      </c>
      <c r="AD1" s="13" t="s">
        <v>165</v>
      </c>
      <c r="AE1" s="13" t="s">
        <v>167</v>
      </c>
    </row>
    <row r="2" spans="1:31" x14ac:dyDescent="0.25">
      <c r="A2" s="6" t="s">
        <v>39</v>
      </c>
      <c r="B2" s="1">
        <v>42179</v>
      </c>
      <c r="C2">
        <v>10</v>
      </c>
      <c r="D2" s="2">
        <v>37.799999999999997</v>
      </c>
      <c r="E2" s="2">
        <v>0</v>
      </c>
      <c r="F2" s="2">
        <f t="shared" ref="F2:F7" si="0">C2*D2</f>
        <v>378</v>
      </c>
      <c r="G2" s="1">
        <v>42310</v>
      </c>
      <c r="H2" s="93">
        <v>170</v>
      </c>
      <c r="I2" s="2">
        <v>30.28</v>
      </c>
      <c r="J2" s="2">
        <v>7.04</v>
      </c>
      <c r="K2">
        <f>H2*I2-J2</f>
        <v>5140.5600000000004</v>
      </c>
      <c r="L2" s="1">
        <v>42250</v>
      </c>
      <c r="M2" s="2">
        <v>20.8</v>
      </c>
      <c r="O2" s="13" t="s">
        <v>57</v>
      </c>
      <c r="Q2">
        <f>C11-H11</f>
        <v>90</v>
      </c>
      <c r="T2" s="1">
        <v>42305</v>
      </c>
      <c r="U2" s="108" t="s">
        <v>218</v>
      </c>
      <c r="W2" s="162">
        <v>42318</v>
      </c>
      <c r="X2" s="12">
        <v>31.35</v>
      </c>
      <c r="Y2" s="12">
        <v>31.91</v>
      </c>
      <c r="Z2" s="12">
        <v>31.2</v>
      </c>
      <c r="AA2" s="12">
        <v>31.9</v>
      </c>
      <c r="AB2" s="117">
        <v>578700</v>
      </c>
      <c r="AC2" s="12">
        <v>31.9</v>
      </c>
      <c r="AD2" s="2">
        <f>Y2-Z2</f>
        <v>0.71000000000000085</v>
      </c>
      <c r="AE2" s="167">
        <f>AC2/AC3-1</f>
        <v>1.1093502377178988E-2</v>
      </c>
    </row>
    <row r="3" spans="1:31" x14ac:dyDescent="0.25">
      <c r="A3" s="26" t="s">
        <v>74</v>
      </c>
      <c r="B3" s="1">
        <v>42194</v>
      </c>
      <c r="C3">
        <v>10</v>
      </c>
      <c r="D3" s="2">
        <v>35.5</v>
      </c>
      <c r="E3" s="2">
        <v>0</v>
      </c>
      <c r="F3" s="2">
        <f t="shared" si="0"/>
        <v>355</v>
      </c>
      <c r="G3" s="1">
        <v>42314</v>
      </c>
      <c r="H3" s="2">
        <v>80</v>
      </c>
      <c r="I3" s="2">
        <v>32.5</v>
      </c>
      <c r="J3" s="2">
        <v>0.05</v>
      </c>
      <c r="K3">
        <f>H3*I3-J3</f>
        <v>2599.9499999999998</v>
      </c>
      <c r="O3" s="13" t="s">
        <v>58</v>
      </c>
      <c r="Q3" s="2">
        <f>(F11-K11-M11)/Q2</f>
        <v>26.463222222222218</v>
      </c>
      <c r="W3" s="162">
        <v>42317</v>
      </c>
      <c r="X3" s="12">
        <v>32.24</v>
      </c>
      <c r="Y3" s="12">
        <v>32.24</v>
      </c>
      <c r="Z3" s="12">
        <v>31.28</v>
      </c>
      <c r="AA3" s="12">
        <v>31.55</v>
      </c>
      <c r="AB3" s="117">
        <v>507500</v>
      </c>
      <c r="AC3" s="12">
        <v>31.55</v>
      </c>
      <c r="AD3" s="2">
        <f t="shared" ref="AD3:AD66" si="1">Y3-Z3</f>
        <v>0.96000000000000085</v>
      </c>
      <c r="AE3" s="167">
        <f t="shared" ref="AE3:AE66" si="2">AC3/AC4-1</f>
        <v>-2.200867947923113E-2</v>
      </c>
    </row>
    <row r="4" spans="1:31" x14ac:dyDescent="0.25">
      <c r="B4" s="1">
        <v>42230</v>
      </c>
      <c r="C4">
        <v>20</v>
      </c>
      <c r="D4" s="2">
        <v>32.9</v>
      </c>
      <c r="E4" s="2">
        <v>0</v>
      </c>
      <c r="F4" s="2">
        <f t="shared" si="0"/>
        <v>658</v>
      </c>
      <c r="O4" s="13" t="s">
        <v>66</v>
      </c>
      <c r="Q4" s="70">
        <v>31.9</v>
      </c>
      <c r="W4" s="162">
        <v>42314</v>
      </c>
      <c r="X4" s="12">
        <v>32.119999999999997</v>
      </c>
      <c r="Y4" s="12">
        <v>32.380000000000003</v>
      </c>
      <c r="Z4" s="12">
        <v>31.76</v>
      </c>
      <c r="AA4" s="12">
        <v>32.26</v>
      </c>
      <c r="AB4" s="117">
        <v>768300</v>
      </c>
      <c r="AC4" s="12">
        <v>32.26</v>
      </c>
      <c r="AD4" s="2">
        <f t="shared" si="1"/>
        <v>0.62000000000000099</v>
      </c>
      <c r="AE4" s="167">
        <f t="shared" si="2"/>
        <v>-3.3982082174852657E-3</v>
      </c>
    </row>
    <row r="5" spans="1:31" x14ac:dyDescent="0.25">
      <c r="B5" s="1">
        <v>42240</v>
      </c>
      <c r="C5">
        <v>40</v>
      </c>
      <c r="D5" s="2">
        <v>32.4</v>
      </c>
      <c r="E5" s="2">
        <v>0</v>
      </c>
      <c r="F5" s="2">
        <f t="shared" si="0"/>
        <v>1296</v>
      </c>
      <c r="O5" s="13" t="s">
        <v>67</v>
      </c>
      <c r="Q5" s="3">
        <f>Q4*Q2</f>
        <v>2871</v>
      </c>
      <c r="W5" s="162">
        <v>42313</v>
      </c>
      <c r="X5" s="12">
        <v>32.25</v>
      </c>
      <c r="Y5" s="12">
        <v>32.5</v>
      </c>
      <c r="Z5" s="12">
        <v>31.85</v>
      </c>
      <c r="AA5" s="12">
        <v>32.369999999999997</v>
      </c>
      <c r="AB5" s="117">
        <v>493000</v>
      </c>
      <c r="AC5" s="12">
        <v>32.369999999999997</v>
      </c>
      <c r="AD5" s="2">
        <f t="shared" si="1"/>
        <v>0.64999999999999858</v>
      </c>
      <c r="AE5" s="167">
        <f t="shared" si="2"/>
        <v>3.7209302325580396E-3</v>
      </c>
    </row>
    <row r="6" spans="1:31" x14ac:dyDescent="0.25">
      <c r="B6" s="1">
        <v>42275</v>
      </c>
      <c r="C6">
        <v>90</v>
      </c>
      <c r="D6" s="2">
        <v>29.2</v>
      </c>
      <c r="E6" s="2">
        <v>0</v>
      </c>
      <c r="F6" s="2">
        <f t="shared" si="0"/>
        <v>2628</v>
      </c>
      <c r="O6" s="13" t="s">
        <v>64</v>
      </c>
      <c r="Q6" s="2">
        <f>Q3*Q2</f>
        <v>2381.6899999999996</v>
      </c>
      <c r="W6" s="162">
        <v>42312</v>
      </c>
      <c r="X6" s="12">
        <v>32.49</v>
      </c>
      <c r="Y6" s="12">
        <v>32.89</v>
      </c>
      <c r="Z6" s="12">
        <v>32.04</v>
      </c>
      <c r="AA6" s="12">
        <v>32.25</v>
      </c>
      <c r="AB6" s="117">
        <v>593900</v>
      </c>
      <c r="AC6" s="12">
        <v>32.25</v>
      </c>
      <c r="AD6" s="2">
        <f t="shared" si="1"/>
        <v>0.85000000000000142</v>
      </c>
      <c r="AE6" s="167">
        <f t="shared" si="2"/>
        <v>-4.9367479173093587E-3</v>
      </c>
    </row>
    <row r="7" spans="1:31" ht="15.75" x14ac:dyDescent="0.25">
      <c r="B7" s="1">
        <v>42298</v>
      </c>
      <c r="C7">
        <v>170</v>
      </c>
      <c r="D7" s="2">
        <v>28.4</v>
      </c>
      <c r="E7" s="2">
        <v>0</v>
      </c>
      <c r="F7" s="2">
        <f t="shared" si="0"/>
        <v>4828</v>
      </c>
      <c r="O7" s="13" t="s">
        <v>65</v>
      </c>
      <c r="Q7" s="2">
        <f>Q5-Q6</f>
        <v>489.3100000000004</v>
      </c>
      <c r="R7" s="250"/>
      <c r="W7" s="162">
        <v>42311</v>
      </c>
      <c r="X7" s="12">
        <v>32.14</v>
      </c>
      <c r="Y7" s="12">
        <v>32.67</v>
      </c>
      <c r="Z7" s="12">
        <v>32.130000000000003</v>
      </c>
      <c r="AA7" s="12">
        <v>32.409999999999997</v>
      </c>
      <c r="AB7" s="117">
        <v>781300</v>
      </c>
      <c r="AC7" s="12">
        <v>32.409999999999997</v>
      </c>
      <c r="AD7" s="2">
        <f t="shared" si="1"/>
        <v>0.53999999999999915</v>
      </c>
      <c r="AE7" s="167">
        <f t="shared" si="2"/>
        <v>4.0272614622056668E-3</v>
      </c>
    </row>
    <row r="8" spans="1:31" x14ac:dyDescent="0.25">
      <c r="W8" s="162">
        <v>42310</v>
      </c>
      <c r="X8" s="12">
        <v>31.61</v>
      </c>
      <c r="Y8" s="12">
        <v>32.43</v>
      </c>
      <c r="Z8" s="12">
        <v>31.35</v>
      </c>
      <c r="AA8" s="12">
        <v>32.28</v>
      </c>
      <c r="AB8" s="117">
        <v>976500</v>
      </c>
      <c r="AC8" s="12">
        <v>32.28</v>
      </c>
      <c r="AD8" s="2">
        <f t="shared" si="1"/>
        <v>1.0799999999999983</v>
      </c>
      <c r="AE8" s="167">
        <f t="shared" si="2"/>
        <v>2.1518987341772045E-2</v>
      </c>
    </row>
    <row r="9" spans="1:31" x14ac:dyDescent="0.25">
      <c r="W9" s="162">
        <v>42307</v>
      </c>
      <c r="X9" s="12">
        <v>31.19</v>
      </c>
      <c r="Y9" s="12">
        <v>31.95</v>
      </c>
      <c r="Z9" s="12">
        <v>30.99</v>
      </c>
      <c r="AA9" s="12">
        <v>31.6</v>
      </c>
      <c r="AB9" s="117">
        <v>1566600</v>
      </c>
      <c r="AC9" s="12">
        <v>31.6</v>
      </c>
      <c r="AD9" s="2">
        <f t="shared" si="1"/>
        <v>0.96000000000000085</v>
      </c>
      <c r="AE9" s="167">
        <f t="shared" si="2"/>
        <v>1.7385705086928605E-2</v>
      </c>
    </row>
    <row r="10" spans="1:31" x14ac:dyDescent="0.25">
      <c r="W10" s="162">
        <v>42306</v>
      </c>
      <c r="X10" s="12">
        <v>30.39</v>
      </c>
      <c r="Y10" s="12">
        <v>31.11</v>
      </c>
      <c r="Z10" s="12">
        <v>30.23</v>
      </c>
      <c r="AA10" s="12">
        <v>31.06</v>
      </c>
      <c r="AB10" s="117">
        <v>1290400</v>
      </c>
      <c r="AC10" s="12">
        <v>31.06</v>
      </c>
      <c r="AD10" s="2">
        <f t="shared" si="1"/>
        <v>0.87999999999999901</v>
      </c>
      <c r="AE10" s="167">
        <f t="shared" si="2"/>
        <v>1.5032679738562038E-2</v>
      </c>
    </row>
    <row r="11" spans="1:31" x14ac:dyDescent="0.25">
      <c r="A11" s="45" t="s">
        <v>85</v>
      </c>
      <c r="B11" s="16"/>
      <c r="C11" s="16">
        <f>SUM(C2:C7)</f>
        <v>340</v>
      </c>
      <c r="D11" s="16"/>
      <c r="E11" s="21"/>
      <c r="F11" s="16">
        <f>SUM(F2:F7)</f>
        <v>10143</v>
      </c>
      <c r="G11" s="16"/>
      <c r="H11" s="16">
        <f>SUM(H2:H4)</f>
        <v>250</v>
      </c>
      <c r="I11" s="16"/>
      <c r="J11" s="16"/>
      <c r="K11" s="16">
        <f>SUM(K2:K4)</f>
        <v>7740.51</v>
      </c>
      <c r="L11" s="16"/>
      <c r="M11" s="21">
        <f>SUM(M2:M4)</f>
        <v>20.8</v>
      </c>
      <c r="W11" s="162">
        <v>42305</v>
      </c>
      <c r="X11" s="12">
        <v>29.13</v>
      </c>
      <c r="Y11" s="12">
        <v>30.8</v>
      </c>
      <c r="Z11" s="12">
        <v>29.13</v>
      </c>
      <c r="AA11" s="12">
        <v>30.6</v>
      </c>
      <c r="AB11" s="117">
        <v>1913900</v>
      </c>
      <c r="AC11" s="12">
        <v>30.6</v>
      </c>
      <c r="AD11" s="2">
        <f t="shared" si="1"/>
        <v>1.6700000000000017</v>
      </c>
      <c r="AE11" s="167">
        <f t="shared" si="2"/>
        <v>6.323835997220284E-2</v>
      </c>
    </row>
    <row r="12" spans="1:31" x14ac:dyDescent="0.25">
      <c r="W12" s="162">
        <v>42304</v>
      </c>
      <c r="X12" s="12">
        <v>28.96</v>
      </c>
      <c r="Y12" s="12">
        <v>29.25</v>
      </c>
      <c r="Z12" s="12">
        <v>28.62</v>
      </c>
      <c r="AA12" s="12">
        <v>28.78</v>
      </c>
      <c r="AB12" s="117">
        <v>1522100</v>
      </c>
      <c r="AC12" s="12">
        <v>28.78</v>
      </c>
      <c r="AD12" s="2">
        <f t="shared" si="1"/>
        <v>0.62999999999999901</v>
      </c>
      <c r="AE12" s="167">
        <f t="shared" si="2"/>
        <v>-2.539790044023027E-2</v>
      </c>
    </row>
    <row r="13" spans="1:31" x14ac:dyDescent="0.25">
      <c r="B13" s="253" t="s">
        <v>136</v>
      </c>
      <c r="C13" s="253" t="s">
        <v>235</v>
      </c>
      <c r="D13" s="254" t="s">
        <v>234</v>
      </c>
      <c r="E13" s="256" t="s">
        <v>236</v>
      </c>
      <c r="F13" s="257" t="s">
        <v>65</v>
      </c>
      <c r="W13" s="162">
        <v>42303</v>
      </c>
      <c r="X13" s="12">
        <v>29.69</v>
      </c>
      <c r="Y13" s="12">
        <v>29.88</v>
      </c>
      <c r="Z13" s="12">
        <v>29.39</v>
      </c>
      <c r="AA13" s="12">
        <v>29.53</v>
      </c>
      <c r="AB13" s="117">
        <v>640000</v>
      </c>
      <c r="AC13" s="12">
        <v>29.53</v>
      </c>
      <c r="AD13" s="2">
        <f t="shared" si="1"/>
        <v>0.48999999999999844</v>
      </c>
      <c r="AE13" s="167">
        <f t="shared" si="2"/>
        <v>-6.3930013458949331E-3</v>
      </c>
    </row>
    <row r="14" spans="1:31" x14ac:dyDescent="0.25">
      <c r="B14" s="255">
        <v>42304</v>
      </c>
      <c r="C14" s="12">
        <v>340</v>
      </c>
      <c r="D14" s="53">
        <v>29.77</v>
      </c>
      <c r="E14" s="53">
        <v>28.78</v>
      </c>
      <c r="F14" s="53">
        <v>-337</v>
      </c>
      <c r="W14" s="162">
        <v>42300</v>
      </c>
      <c r="X14" s="12">
        <v>29.49</v>
      </c>
      <c r="Y14" s="12">
        <v>29.91</v>
      </c>
      <c r="Z14" s="12">
        <v>29.29</v>
      </c>
      <c r="AA14" s="12">
        <v>29.72</v>
      </c>
      <c r="AB14" s="117">
        <v>768100</v>
      </c>
      <c r="AC14" s="12">
        <v>29.72</v>
      </c>
      <c r="AD14" s="2">
        <f t="shared" si="1"/>
        <v>0.62000000000000099</v>
      </c>
      <c r="AE14" s="167">
        <f t="shared" si="2"/>
        <v>1.4680778422669905E-2</v>
      </c>
    </row>
    <row r="15" spans="1:31" x14ac:dyDescent="0.25">
      <c r="B15" s="255">
        <v>42305</v>
      </c>
      <c r="C15" s="12">
        <v>170</v>
      </c>
      <c r="D15" s="53">
        <v>29.3</v>
      </c>
      <c r="E15" s="53">
        <v>30.6</v>
      </c>
      <c r="F15" s="53">
        <v>220.36000000000058</v>
      </c>
      <c r="W15" s="162">
        <v>42299</v>
      </c>
      <c r="X15" s="12">
        <v>28.79</v>
      </c>
      <c r="Y15" s="12">
        <v>29.78</v>
      </c>
      <c r="Z15" s="12">
        <v>28.66</v>
      </c>
      <c r="AA15" s="12">
        <v>29.29</v>
      </c>
      <c r="AB15" s="117">
        <v>497200</v>
      </c>
      <c r="AC15" s="12">
        <v>29.29</v>
      </c>
      <c r="AD15" s="2">
        <f t="shared" si="1"/>
        <v>1.120000000000001</v>
      </c>
      <c r="AE15" s="167">
        <f t="shared" si="2"/>
        <v>2.5201260063003161E-2</v>
      </c>
    </row>
    <row r="16" spans="1:31" x14ac:dyDescent="0.25">
      <c r="B16" s="255">
        <v>42311</v>
      </c>
      <c r="C16" s="12">
        <v>90</v>
      </c>
      <c r="D16" s="53">
        <v>26.46</v>
      </c>
      <c r="E16" s="53">
        <v>32.409999999999997</v>
      </c>
      <c r="F16" s="53">
        <v>535.21</v>
      </c>
      <c r="W16" s="162">
        <v>42298</v>
      </c>
      <c r="X16" s="12">
        <v>28.81</v>
      </c>
      <c r="Y16" s="12">
        <v>29.07</v>
      </c>
      <c r="Z16" s="12">
        <v>28.5</v>
      </c>
      <c r="AA16" s="12">
        <v>28.57</v>
      </c>
      <c r="AB16" s="117">
        <v>510800</v>
      </c>
      <c r="AC16" s="12">
        <v>28.57</v>
      </c>
      <c r="AD16" s="2">
        <f t="shared" si="1"/>
        <v>0.57000000000000028</v>
      </c>
      <c r="AE16" s="167">
        <f t="shared" si="2"/>
        <v>-4.1826420355525196E-3</v>
      </c>
    </row>
    <row r="17" spans="2:31" x14ac:dyDescent="0.25">
      <c r="B17" s="12"/>
      <c r="C17" s="12"/>
      <c r="D17" s="53"/>
      <c r="E17" s="53"/>
      <c r="F17" s="53"/>
      <c r="W17" s="162">
        <v>42297</v>
      </c>
      <c r="X17" s="12">
        <v>28.56</v>
      </c>
      <c r="Y17" s="12">
        <v>29.42</v>
      </c>
      <c r="Z17" s="12">
        <v>28.37</v>
      </c>
      <c r="AA17" s="12">
        <v>28.69</v>
      </c>
      <c r="AB17" s="117">
        <v>1107200</v>
      </c>
      <c r="AC17" s="12">
        <v>28.69</v>
      </c>
      <c r="AD17" s="2">
        <f t="shared" si="1"/>
        <v>1.0500000000000007</v>
      </c>
      <c r="AE17" s="167">
        <f t="shared" si="2"/>
        <v>0</v>
      </c>
    </row>
    <row r="18" spans="2:31" x14ac:dyDescent="0.25">
      <c r="B18" s="12"/>
      <c r="C18" s="12"/>
      <c r="D18" s="53"/>
      <c r="E18" s="53"/>
      <c r="F18" s="53"/>
      <c r="W18" s="162">
        <v>42296</v>
      </c>
      <c r="X18" s="12">
        <v>28.41</v>
      </c>
      <c r="Y18" s="12">
        <v>28.76</v>
      </c>
      <c r="Z18" s="12">
        <v>28.37</v>
      </c>
      <c r="AA18" s="12">
        <v>28.69</v>
      </c>
      <c r="AB18" s="117">
        <v>819000</v>
      </c>
      <c r="AC18" s="12">
        <v>28.69</v>
      </c>
      <c r="AD18" s="2">
        <f t="shared" si="1"/>
        <v>0.39000000000000057</v>
      </c>
      <c r="AE18" s="167">
        <f t="shared" si="2"/>
        <v>3.4977264777895645E-3</v>
      </c>
    </row>
    <row r="19" spans="2:31" x14ac:dyDescent="0.25">
      <c r="B19" s="12"/>
      <c r="C19" s="12"/>
      <c r="D19" s="53"/>
      <c r="E19" s="53"/>
      <c r="F19" s="53"/>
      <c r="W19" s="162">
        <v>42293</v>
      </c>
      <c r="X19" s="12">
        <v>29.5</v>
      </c>
      <c r="Y19" s="12">
        <v>29.5</v>
      </c>
      <c r="Z19" s="12">
        <v>28.22</v>
      </c>
      <c r="AA19" s="12">
        <v>28.59</v>
      </c>
      <c r="AB19" s="117">
        <v>1787200</v>
      </c>
      <c r="AC19" s="12">
        <v>28.59</v>
      </c>
      <c r="AD19" s="2">
        <f t="shared" si="1"/>
        <v>1.2800000000000011</v>
      </c>
      <c r="AE19" s="167">
        <f t="shared" si="2"/>
        <v>-5.736894164193862E-2</v>
      </c>
    </row>
    <row r="20" spans="2:31" x14ac:dyDescent="0.25">
      <c r="B20" s="12"/>
      <c r="C20" s="12"/>
      <c r="D20" s="53"/>
      <c r="E20" s="53"/>
      <c r="F20" s="53"/>
      <c r="W20" s="162">
        <v>42292</v>
      </c>
      <c r="X20" s="12">
        <v>29.8</v>
      </c>
      <c r="Y20" s="12">
        <v>30.33</v>
      </c>
      <c r="Z20" s="12">
        <v>29.51</v>
      </c>
      <c r="AA20" s="12">
        <v>30.33</v>
      </c>
      <c r="AB20" s="117">
        <v>664500</v>
      </c>
      <c r="AC20" s="12">
        <v>30.33</v>
      </c>
      <c r="AD20" s="2">
        <f t="shared" si="1"/>
        <v>0.81999999999999673</v>
      </c>
      <c r="AE20" s="167">
        <f t="shared" si="2"/>
        <v>1.4381270903010002E-2</v>
      </c>
    </row>
    <row r="21" spans="2:31" x14ac:dyDescent="0.25">
      <c r="B21" s="12"/>
      <c r="C21" s="12"/>
      <c r="D21" s="53"/>
      <c r="E21" s="53"/>
      <c r="F21" s="53"/>
      <c r="W21" s="162">
        <v>42291</v>
      </c>
      <c r="X21" s="12">
        <v>29.84</v>
      </c>
      <c r="Y21" s="12">
        <v>30.15</v>
      </c>
      <c r="Z21" s="12">
        <v>29.51</v>
      </c>
      <c r="AA21" s="12">
        <v>29.9</v>
      </c>
      <c r="AB21" s="117">
        <v>764600</v>
      </c>
      <c r="AC21" s="12">
        <v>29.9</v>
      </c>
      <c r="AD21" s="2">
        <f t="shared" si="1"/>
        <v>0.63999999999999702</v>
      </c>
      <c r="AE21" s="167">
        <f t="shared" si="2"/>
        <v>6.6934404283802706E-4</v>
      </c>
    </row>
    <row r="22" spans="2:31" x14ac:dyDescent="0.25">
      <c r="B22" s="12"/>
      <c r="C22" s="12"/>
      <c r="D22" s="53"/>
      <c r="E22" s="53"/>
      <c r="F22" s="53"/>
      <c r="W22" s="162">
        <v>42290</v>
      </c>
      <c r="X22" s="12">
        <v>30.09</v>
      </c>
      <c r="Y22" s="12">
        <v>30.63</v>
      </c>
      <c r="Z22" s="12">
        <v>29.77</v>
      </c>
      <c r="AA22" s="12">
        <v>29.88</v>
      </c>
      <c r="AB22" s="117">
        <v>958700</v>
      </c>
      <c r="AC22" s="12">
        <v>29.88</v>
      </c>
      <c r="AD22" s="2">
        <f t="shared" si="1"/>
        <v>0.85999999999999943</v>
      </c>
      <c r="AE22" s="167">
        <f t="shared" si="2"/>
        <v>-1.6781836130306038E-2</v>
      </c>
    </row>
    <row r="23" spans="2:31" x14ac:dyDescent="0.25">
      <c r="B23" s="12"/>
      <c r="C23" s="12"/>
      <c r="D23" s="53"/>
      <c r="E23" s="53"/>
      <c r="F23" s="53"/>
      <c r="W23" s="162">
        <v>42289</v>
      </c>
      <c r="X23" s="12">
        <v>31.05</v>
      </c>
      <c r="Y23" s="12">
        <v>31.07</v>
      </c>
      <c r="Z23" s="12">
        <v>30.33</v>
      </c>
      <c r="AA23" s="12">
        <v>30.39</v>
      </c>
      <c r="AB23" s="117">
        <v>547500</v>
      </c>
      <c r="AC23" s="12">
        <v>30.39</v>
      </c>
      <c r="AD23" s="2">
        <f t="shared" si="1"/>
        <v>0.74000000000000199</v>
      </c>
      <c r="AE23" s="167">
        <f t="shared" si="2"/>
        <v>-1.9361084220716251E-2</v>
      </c>
    </row>
    <row r="24" spans="2:31" x14ac:dyDescent="0.25">
      <c r="W24" s="162">
        <v>42286</v>
      </c>
      <c r="X24" s="12">
        <v>31.12</v>
      </c>
      <c r="Y24" s="12">
        <v>31.48</v>
      </c>
      <c r="Z24" s="12">
        <v>30.78</v>
      </c>
      <c r="AA24" s="12">
        <v>30.99</v>
      </c>
      <c r="AB24" s="117">
        <v>1122200</v>
      </c>
      <c r="AC24" s="12">
        <v>30.99</v>
      </c>
      <c r="AD24" s="2">
        <f t="shared" si="1"/>
        <v>0.69999999999999929</v>
      </c>
      <c r="AE24" s="167">
        <f t="shared" si="2"/>
        <v>-3.2258064516133E-4</v>
      </c>
    </row>
    <row r="25" spans="2:31" x14ac:dyDescent="0.25">
      <c r="W25" s="162">
        <v>42285</v>
      </c>
      <c r="X25" s="12">
        <v>29.79</v>
      </c>
      <c r="Y25" s="12">
        <v>31.13</v>
      </c>
      <c r="Z25" s="12">
        <v>29.79</v>
      </c>
      <c r="AA25" s="12">
        <v>31</v>
      </c>
      <c r="AB25" s="117">
        <v>1068700</v>
      </c>
      <c r="AC25" s="12">
        <v>31</v>
      </c>
      <c r="AD25" s="2">
        <f t="shared" si="1"/>
        <v>1.3399999999999999</v>
      </c>
      <c r="AE25" s="167">
        <f t="shared" si="2"/>
        <v>3.887399463806962E-2</v>
      </c>
    </row>
    <row r="26" spans="2:31" x14ac:dyDescent="0.25">
      <c r="W26" s="162">
        <v>42284</v>
      </c>
      <c r="X26" s="12">
        <v>29.93</v>
      </c>
      <c r="Y26" s="12">
        <v>30.71</v>
      </c>
      <c r="Z26" s="12">
        <v>29.64</v>
      </c>
      <c r="AA26" s="12">
        <v>29.84</v>
      </c>
      <c r="AB26" s="117">
        <v>1087200</v>
      </c>
      <c r="AC26" s="12">
        <v>29.84</v>
      </c>
      <c r="AD26" s="2">
        <f t="shared" si="1"/>
        <v>1.0700000000000003</v>
      </c>
      <c r="AE26" s="167">
        <f t="shared" si="2"/>
        <v>2.3513604299629787E-3</v>
      </c>
    </row>
    <row r="27" spans="2:31" x14ac:dyDescent="0.25">
      <c r="W27" s="162">
        <v>42283</v>
      </c>
      <c r="X27" s="12">
        <v>29.6</v>
      </c>
      <c r="Y27" s="12">
        <v>30.05</v>
      </c>
      <c r="Z27" s="12">
        <v>29.58</v>
      </c>
      <c r="AA27" s="12">
        <v>29.77</v>
      </c>
      <c r="AB27" s="117">
        <v>794600</v>
      </c>
      <c r="AC27" s="12">
        <v>29.77</v>
      </c>
      <c r="AD27" s="2">
        <f t="shared" si="1"/>
        <v>0.47000000000000242</v>
      </c>
      <c r="AE27" s="167">
        <f t="shared" si="2"/>
        <v>8.4688346883468046E-3</v>
      </c>
    </row>
    <row r="28" spans="2:31" x14ac:dyDescent="0.25">
      <c r="W28" s="162">
        <v>42282</v>
      </c>
      <c r="X28" s="12">
        <v>28.44</v>
      </c>
      <c r="Y28" s="12">
        <v>29.68</v>
      </c>
      <c r="Z28" s="12">
        <v>28.44</v>
      </c>
      <c r="AA28" s="12">
        <v>29.52</v>
      </c>
      <c r="AB28" s="117">
        <v>856000</v>
      </c>
      <c r="AC28" s="12">
        <v>29.52</v>
      </c>
      <c r="AD28" s="2">
        <f t="shared" si="1"/>
        <v>1.2399999999999984</v>
      </c>
      <c r="AE28" s="167">
        <f t="shared" si="2"/>
        <v>4.6066619418851928E-2</v>
      </c>
    </row>
    <row r="29" spans="2:31" x14ac:dyDescent="0.25">
      <c r="W29" s="162">
        <v>42279</v>
      </c>
      <c r="X29" s="12">
        <v>27.09</v>
      </c>
      <c r="Y29" s="12">
        <v>28.24</v>
      </c>
      <c r="Z29" s="12">
        <v>26.84</v>
      </c>
      <c r="AA29" s="12">
        <v>28.22</v>
      </c>
      <c r="AB29" s="117">
        <v>1089000</v>
      </c>
      <c r="AC29" s="12">
        <v>28.22</v>
      </c>
      <c r="AD29" s="2">
        <f t="shared" si="1"/>
        <v>1.3999999999999986</v>
      </c>
      <c r="AE29" s="167">
        <f t="shared" si="2"/>
        <v>2.7676620538965802E-2</v>
      </c>
    </row>
    <row r="30" spans="2:31" x14ac:dyDescent="0.25">
      <c r="W30" s="162">
        <v>42278</v>
      </c>
      <c r="X30" s="12">
        <v>27.54</v>
      </c>
      <c r="Y30" s="12">
        <v>27.81</v>
      </c>
      <c r="Z30" s="12">
        <v>27.15</v>
      </c>
      <c r="AA30" s="12">
        <v>27.46</v>
      </c>
      <c r="AB30" s="117">
        <v>883700</v>
      </c>
      <c r="AC30" s="12">
        <v>27.46</v>
      </c>
      <c r="AD30" s="2">
        <f t="shared" si="1"/>
        <v>0.66000000000000014</v>
      </c>
      <c r="AE30" s="167">
        <f t="shared" si="2"/>
        <v>-1.091305929428743E-3</v>
      </c>
    </row>
    <row r="31" spans="2:31" x14ac:dyDescent="0.25">
      <c r="W31" s="162">
        <v>42277</v>
      </c>
      <c r="X31" s="12">
        <v>27.11</v>
      </c>
      <c r="Y31" s="12">
        <v>27.52</v>
      </c>
      <c r="Z31" s="12">
        <v>26.95</v>
      </c>
      <c r="AA31" s="12">
        <v>27.49</v>
      </c>
      <c r="AB31" s="117">
        <v>1120900</v>
      </c>
      <c r="AC31" s="12">
        <v>27.49</v>
      </c>
      <c r="AD31" s="2">
        <f t="shared" si="1"/>
        <v>0.57000000000000028</v>
      </c>
      <c r="AE31" s="167">
        <f t="shared" si="2"/>
        <v>2.1173848439821619E-2</v>
      </c>
    </row>
    <row r="32" spans="2:31" x14ac:dyDescent="0.25">
      <c r="W32" s="162">
        <v>42276</v>
      </c>
      <c r="X32" s="12">
        <v>26.52</v>
      </c>
      <c r="Y32" s="12">
        <v>26.98</v>
      </c>
      <c r="Z32" s="12">
        <v>26.33</v>
      </c>
      <c r="AA32" s="12">
        <v>26.92</v>
      </c>
      <c r="AB32" s="117">
        <v>1326800</v>
      </c>
      <c r="AC32" s="12">
        <v>26.92</v>
      </c>
      <c r="AD32" s="2">
        <f t="shared" si="1"/>
        <v>0.65000000000000213</v>
      </c>
      <c r="AE32" s="167">
        <f t="shared" si="2"/>
        <v>1.7384731670446074E-2</v>
      </c>
    </row>
    <row r="33" spans="15:31" x14ac:dyDescent="0.25">
      <c r="W33" s="162">
        <v>42275</v>
      </c>
      <c r="X33" s="12">
        <v>26.9</v>
      </c>
      <c r="Y33" s="12">
        <v>27</v>
      </c>
      <c r="Z33" s="12">
        <v>26.31</v>
      </c>
      <c r="AA33" s="12">
        <v>26.46</v>
      </c>
      <c r="AB33" s="117">
        <v>2277000</v>
      </c>
      <c r="AC33" s="12">
        <v>26.46</v>
      </c>
      <c r="AD33" s="2">
        <f t="shared" si="1"/>
        <v>0.69000000000000128</v>
      </c>
      <c r="AE33" s="167">
        <f t="shared" si="2"/>
        <v>-2.3616236162361637E-2</v>
      </c>
    </row>
    <row r="34" spans="15:31" x14ac:dyDescent="0.25">
      <c r="W34" s="162">
        <v>42272</v>
      </c>
      <c r="X34" s="12">
        <v>27.49</v>
      </c>
      <c r="Y34" s="12">
        <v>27.56</v>
      </c>
      <c r="Z34" s="12">
        <v>27.06</v>
      </c>
      <c r="AA34" s="12">
        <v>27.1</v>
      </c>
      <c r="AB34" s="117">
        <v>798500</v>
      </c>
      <c r="AC34" s="12">
        <v>27.1</v>
      </c>
      <c r="AD34" s="2">
        <f t="shared" si="1"/>
        <v>0.5</v>
      </c>
      <c r="AE34" s="167">
        <f t="shared" si="2"/>
        <v>-7.6894910289270202E-3</v>
      </c>
    </row>
    <row r="35" spans="15:31" x14ac:dyDescent="0.25">
      <c r="W35" s="162">
        <v>42271</v>
      </c>
      <c r="X35" s="12">
        <v>27.81</v>
      </c>
      <c r="Y35" s="12">
        <v>27.86</v>
      </c>
      <c r="Z35" s="12">
        <v>27.22</v>
      </c>
      <c r="AA35" s="12">
        <v>27.31</v>
      </c>
      <c r="AB35" s="117">
        <v>1637300</v>
      </c>
      <c r="AC35" s="12">
        <v>27.31</v>
      </c>
      <c r="AD35" s="2">
        <f t="shared" si="1"/>
        <v>0.64000000000000057</v>
      </c>
      <c r="AE35" s="167">
        <f t="shared" si="2"/>
        <v>-2.8113879003558773E-2</v>
      </c>
    </row>
    <row r="36" spans="15:31" x14ac:dyDescent="0.25">
      <c r="W36" s="162">
        <v>42270</v>
      </c>
      <c r="X36" s="12">
        <v>28.48</v>
      </c>
      <c r="Y36" s="12">
        <v>28.65</v>
      </c>
      <c r="Z36" s="12">
        <v>28.07</v>
      </c>
      <c r="AA36" s="12">
        <v>28.1</v>
      </c>
      <c r="AB36" s="117">
        <v>877000</v>
      </c>
      <c r="AC36" s="12">
        <v>28.1</v>
      </c>
      <c r="AD36" s="2">
        <f t="shared" si="1"/>
        <v>0.57999999999999829</v>
      </c>
      <c r="AE36" s="167">
        <f t="shared" si="2"/>
        <v>-1.3342696629213502E-2</v>
      </c>
    </row>
    <row r="37" spans="15:31" x14ac:dyDescent="0.25">
      <c r="W37" s="162">
        <v>42269</v>
      </c>
      <c r="X37" s="12">
        <v>28.54</v>
      </c>
      <c r="Y37" s="12">
        <v>28.9</v>
      </c>
      <c r="Z37" s="12">
        <v>28.26</v>
      </c>
      <c r="AA37" s="12">
        <v>28.48</v>
      </c>
      <c r="AB37" s="117">
        <v>773400</v>
      </c>
      <c r="AC37" s="12">
        <v>28.48</v>
      </c>
      <c r="AD37" s="2">
        <f t="shared" si="1"/>
        <v>0.63999999999999702</v>
      </c>
      <c r="AE37" s="167">
        <f t="shared" si="2"/>
        <v>-1.4873746108612917E-2</v>
      </c>
    </row>
    <row r="38" spans="15:31" x14ac:dyDescent="0.25">
      <c r="W38" s="162">
        <v>42268</v>
      </c>
      <c r="X38" s="12">
        <v>29.19</v>
      </c>
      <c r="Y38" s="12">
        <v>29.57</v>
      </c>
      <c r="Z38" s="12">
        <v>28.87</v>
      </c>
      <c r="AA38" s="12">
        <v>28.91</v>
      </c>
      <c r="AB38" s="117">
        <v>881800</v>
      </c>
      <c r="AC38" s="12">
        <v>28.91</v>
      </c>
      <c r="AD38" s="2">
        <f t="shared" si="1"/>
        <v>0.69999999999999929</v>
      </c>
      <c r="AE38" s="167">
        <f t="shared" si="2"/>
        <v>-3.7904893177118648E-3</v>
      </c>
    </row>
    <row r="39" spans="15:31" x14ac:dyDescent="0.25">
      <c r="W39" s="162">
        <v>42265</v>
      </c>
      <c r="X39" s="12">
        <v>29.5</v>
      </c>
      <c r="Y39" s="12">
        <v>29.57</v>
      </c>
      <c r="Z39" s="12">
        <v>28.9</v>
      </c>
      <c r="AA39" s="12">
        <v>29.02</v>
      </c>
      <c r="AB39" s="117">
        <v>1573900</v>
      </c>
      <c r="AC39" s="12">
        <v>29.02</v>
      </c>
      <c r="AD39" s="2">
        <f t="shared" si="1"/>
        <v>0.67000000000000171</v>
      </c>
      <c r="AE39" s="167">
        <f t="shared" si="2"/>
        <v>-2.9106724657075977E-2</v>
      </c>
    </row>
    <row r="40" spans="15:31" x14ac:dyDescent="0.25">
      <c r="W40" s="162">
        <v>42264</v>
      </c>
      <c r="X40" s="12">
        <v>29.9</v>
      </c>
      <c r="Y40" s="12">
        <v>30.11</v>
      </c>
      <c r="Z40" s="12">
        <v>29.69</v>
      </c>
      <c r="AA40" s="12">
        <v>29.89</v>
      </c>
      <c r="AB40" s="117">
        <v>1243400</v>
      </c>
      <c r="AC40" s="12">
        <v>29.89</v>
      </c>
      <c r="AD40" s="2">
        <f t="shared" si="1"/>
        <v>0.41999999999999815</v>
      </c>
      <c r="AE40" s="167">
        <f t="shared" si="2"/>
        <v>-5.9860325906219147E-3</v>
      </c>
    </row>
    <row r="41" spans="15:31" x14ac:dyDescent="0.25">
      <c r="W41" s="162">
        <v>42263</v>
      </c>
      <c r="X41" s="12">
        <v>29.91</v>
      </c>
      <c r="Y41" s="12">
        <v>30.25</v>
      </c>
      <c r="Z41" s="12">
        <v>29.76</v>
      </c>
      <c r="AA41" s="12">
        <v>30.07</v>
      </c>
      <c r="AB41" s="117">
        <v>804200</v>
      </c>
      <c r="AC41" s="12">
        <v>30.07</v>
      </c>
      <c r="AD41" s="2">
        <f t="shared" si="1"/>
        <v>0.48999999999999844</v>
      </c>
      <c r="AE41" s="167">
        <f t="shared" si="2"/>
        <v>1.0756302521008454E-2</v>
      </c>
    </row>
    <row r="42" spans="15:31" x14ac:dyDescent="0.25">
      <c r="W42" s="162">
        <v>42262</v>
      </c>
      <c r="X42" s="12">
        <v>29.28</v>
      </c>
      <c r="Y42" s="12">
        <v>29.87</v>
      </c>
      <c r="Z42" s="12">
        <v>29.16</v>
      </c>
      <c r="AA42" s="12">
        <v>29.75</v>
      </c>
      <c r="AB42" s="117">
        <v>665600</v>
      </c>
      <c r="AC42" s="12">
        <v>29.75</v>
      </c>
      <c r="AD42" s="2">
        <f t="shared" si="1"/>
        <v>0.71000000000000085</v>
      </c>
      <c r="AE42" s="167">
        <f t="shared" si="2"/>
        <v>1.9883441892355025E-2</v>
      </c>
    </row>
    <row r="43" spans="15:31" x14ac:dyDescent="0.25">
      <c r="W43" s="162">
        <v>42261</v>
      </c>
      <c r="X43" s="12">
        <v>30.24</v>
      </c>
      <c r="Y43" s="12">
        <v>30.24</v>
      </c>
      <c r="Z43" s="12">
        <v>29.16</v>
      </c>
      <c r="AA43" s="12">
        <v>29.17</v>
      </c>
      <c r="AB43" s="117">
        <v>1046500</v>
      </c>
      <c r="AC43" s="12">
        <v>29.17</v>
      </c>
      <c r="AD43" s="2">
        <f t="shared" si="1"/>
        <v>1.0799999999999983</v>
      </c>
      <c r="AE43" s="167">
        <f t="shared" si="2"/>
        <v>-4.0144784468575168E-2</v>
      </c>
    </row>
    <row r="44" spans="15:31" x14ac:dyDescent="0.25">
      <c r="W44" s="162">
        <v>42258</v>
      </c>
      <c r="X44" s="12">
        <v>30.17</v>
      </c>
      <c r="Y44" s="12">
        <v>30.43</v>
      </c>
      <c r="Z44" s="12">
        <v>30.05</v>
      </c>
      <c r="AA44" s="12">
        <v>30.39</v>
      </c>
      <c r="AB44" s="117">
        <v>264200</v>
      </c>
      <c r="AC44" s="12">
        <v>30.39</v>
      </c>
      <c r="AD44" s="2">
        <f t="shared" si="1"/>
        <v>0.37999999999999901</v>
      </c>
      <c r="AE44" s="167">
        <f t="shared" si="2"/>
        <v>9.8814229249022389E-4</v>
      </c>
    </row>
    <row r="45" spans="15:31" ht="20.25" thickBot="1" x14ac:dyDescent="0.35">
      <c r="O45" s="322" t="s">
        <v>81</v>
      </c>
      <c r="P45" s="322"/>
      <c r="T45" s="113" t="s">
        <v>135</v>
      </c>
      <c r="W45" s="162">
        <v>42257</v>
      </c>
      <c r="X45" s="12">
        <v>30.48</v>
      </c>
      <c r="Y45" s="12">
        <v>30.7</v>
      </c>
      <c r="Z45" s="12">
        <v>30.2</v>
      </c>
      <c r="AA45" s="12">
        <v>30.36</v>
      </c>
      <c r="AB45" s="117">
        <v>469100</v>
      </c>
      <c r="AC45" s="12">
        <v>30.36</v>
      </c>
      <c r="AD45" s="2">
        <f t="shared" si="1"/>
        <v>0.5</v>
      </c>
      <c r="AE45" s="167">
        <f t="shared" si="2"/>
        <v>-4.9164208456244918E-3</v>
      </c>
    </row>
    <row r="46" spans="15:31" ht="15.75" thickTop="1" x14ac:dyDescent="0.25">
      <c r="O46" s="105">
        <v>1.1000000000000001</v>
      </c>
      <c r="P46" s="105">
        <f>O46*$Q$4</f>
        <v>35.090000000000003</v>
      </c>
      <c r="Q46" s="2"/>
      <c r="T46" s="243" t="s">
        <v>119</v>
      </c>
      <c r="U46" s="243">
        <v>31.55</v>
      </c>
      <c r="W46" s="162">
        <v>42256</v>
      </c>
      <c r="X46" s="12">
        <v>31.31</v>
      </c>
      <c r="Y46" s="12">
        <v>31.47</v>
      </c>
      <c r="Z46" s="12">
        <v>30.45</v>
      </c>
      <c r="AA46" s="12">
        <v>30.51</v>
      </c>
      <c r="AB46" s="117">
        <v>618800</v>
      </c>
      <c r="AC46" s="12">
        <v>30.51</v>
      </c>
      <c r="AD46" s="2">
        <f t="shared" si="1"/>
        <v>1.0199999999999996</v>
      </c>
      <c r="AE46" s="167">
        <f t="shared" si="2"/>
        <v>-1.7707662588538176E-2</v>
      </c>
    </row>
    <row r="47" spans="15:31" x14ac:dyDescent="0.25">
      <c r="O47" s="105">
        <v>1.0900000000000001</v>
      </c>
      <c r="P47" s="105">
        <f t="shared" ref="P47:P66" si="3">O47*$Q$4</f>
        <v>34.771000000000001</v>
      </c>
      <c r="Q47" s="2"/>
      <c r="T47" s="243" t="s">
        <v>120</v>
      </c>
      <c r="U47" s="243">
        <v>31.35</v>
      </c>
      <c r="W47" s="162">
        <v>42255</v>
      </c>
      <c r="X47" s="12">
        <v>30.81</v>
      </c>
      <c r="Y47" s="12">
        <v>31.11</v>
      </c>
      <c r="Z47" s="12">
        <v>30.65</v>
      </c>
      <c r="AA47" s="12">
        <v>31.06</v>
      </c>
      <c r="AB47" s="117">
        <v>430300</v>
      </c>
      <c r="AC47" s="12">
        <v>31.06</v>
      </c>
      <c r="AD47" s="2">
        <f t="shared" si="1"/>
        <v>0.46000000000000085</v>
      </c>
      <c r="AE47" s="167">
        <f t="shared" si="2"/>
        <v>2.440633245382573E-2</v>
      </c>
    </row>
    <row r="48" spans="15:31" x14ac:dyDescent="0.25">
      <c r="O48" s="105">
        <v>1.08</v>
      </c>
      <c r="P48" s="105">
        <f t="shared" si="3"/>
        <v>34.451999999999998</v>
      </c>
      <c r="Q48" s="2"/>
      <c r="T48" s="243" t="s">
        <v>121</v>
      </c>
      <c r="U48" s="243" t="s">
        <v>349</v>
      </c>
      <c r="W48" s="162">
        <v>42251</v>
      </c>
      <c r="X48" s="12">
        <v>30.57</v>
      </c>
      <c r="Y48" s="12">
        <v>30.81</v>
      </c>
      <c r="Z48" s="12">
        <v>30.31</v>
      </c>
      <c r="AA48" s="12">
        <v>30.32</v>
      </c>
      <c r="AB48" s="117">
        <v>773600</v>
      </c>
      <c r="AC48" s="12">
        <v>30.32</v>
      </c>
      <c r="AD48" s="2">
        <f t="shared" si="1"/>
        <v>0.5</v>
      </c>
      <c r="AE48" s="167">
        <f t="shared" si="2"/>
        <v>-1.8134715025906689E-2</v>
      </c>
    </row>
    <row r="49" spans="15:31" x14ac:dyDescent="0.25">
      <c r="O49" s="105">
        <v>1.07</v>
      </c>
      <c r="P49" s="105">
        <f t="shared" si="3"/>
        <v>34.133000000000003</v>
      </c>
      <c r="Q49" s="2"/>
      <c r="T49" s="243" t="s">
        <v>122</v>
      </c>
      <c r="U49" s="243" t="s">
        <v>350</v>
      </c>
      <c r="W49" s="162">
        <v>42250</v>
      </c>
      <c r="X49" s="12">
        <v>30.66</v>
      </c>
      <c r="Y49" s="12">
        <v>31.24</v>
      </c>
      <c r="Z49" s="12">
        <v>30.57</v>
      </c>
      <c r="AA49" s="12">
        <v>30.88</v>
      </c>
      <c r="AB49" s="117">
        <v>545900</v>
      </c>
      <c r="AC49" s="12">
        <v>30.88</v>
      </c>
      <c r="AD49" s="2">
        <f t="shared" si="1"/>
        <v>0.66999999999999815</v>
      </c>
      <c r="AE49" s="167">
        <f t="shared" si="2"/>
        <v>5.8631921824103816E-3</v>
      </c>
    </row>
    <row r="50" spans="15:31" x14ac:dyDescent="0.25">
      <c r="O50" s="105">
        <v>1.06</v>
      </c>
      <c r="P50" s="105">
        <f t="shared" si="3"/>
        <v>33.814</v>
      </c>
      <c r="Q50" s="2"/>
      <c r="T50" s="243" t="s">
        <v>123</v>
      </c>
      <c r="U50" s="243">
        <v>38.6</v>
      </c>
      <c r="W50" s="162">
        <v>42249</v>
      </c>
      <c r="X50" s="12">
        <v>30.78</v>
      </c>
      <c r="Y50" s="12">
        <v>30.87</v>
      </c>
      <c r="Z50" s="12">
        <v>30.33</v>
      </c>
      <c r="AA50" s="12">
        <v>30.7</v>
      </c>
      <c r="AB50" s="117">
        <v>518600</v>
      </c>
      <c r="AC50" s="12">
        <v>30.7</v>
      </c>
      <c r="AD50" s="2">
        <f t="shared" si="1"/>
        <v>0.5400000000000027</v>
      </c>
      <c r="AE50" s="167">
        <f t="shared" si="2"/>
        <v>8.5413929040736303E-3</v>
      </c>
    </row>
    <row r="51" spans="15:31" x14ac:dyDescent="0.25">
      <c r="O51" s="105">
        <v>1.05</v>
      </c>
      <c r="P51" s="105">
        <f t="shared" si="3"/>
        <v>33.494999999999997</v>
      </c>
      <c r="Q51" s="2"/>
      <c r="T51" s="243" t="s">
        <v>124</v>
      </c>
      <c r="U51" s="243">
        <v>1.34507</v>
      </c>
      <c r="W51" s="162">
        <v>42248</v>
      </c>
      <c r="X51" s="12">
        <v>31.05</v>
      </c>
      <c r="Y51" s="12">
        <v>31.44</v>
      </c>
      <c r="Z51" s="12">
        <v>30.33</v>
      </c>
      <c r="AA51" s="12">
        <v>30.44</v>
      </c>
      <c r="AB51" s="117">
        <v>733100</v>
      </c>
      <c r="AC51" s="12">
        <v>30.44</v>
      </c>
      <c r="AD51" s="2">
        <f t="shared" si="1"/>
        <v>1.110000000000003</v>
      </c>
      <c r="AE51" s="167">
        <f t="shared" si="2"/>
        <v>-4.1259842519684953E-2</v>
      </c>
    </row>
    <row r="52" spans="15:31" x14ac:dyDescent="0.25">
      <c r="O52" s="105">
        <v>1.04</v>
      </c>
      <c r="P52" s="105">
        <f t="shared" si="3"/>
        <v>33.176000000000002</v>
      </c>
      <c r="Q52" s="2"/>
      <c r="T52" s="243" t="s">
        <v>125</v>
      </c>
      <c r="U52" s="243" t="s">
        <v>168</v>
      </c>
      <c r="W52" s="162">
        <v>42247</v>
      </c>
      <c r="X52" s="12">
        <v>31.21</v>
      </c>
      <c r="Y52" s="12">
        <v>31.9</v>
      </c>
      <c r="Z52" s="12">
        <v>31.14</v>
      </c>
      <c r="AA52" s="12">
        <v>31.75</v>
      </c>
      <c r="AB52" s="117">
        <v>708600</v>
      </c>
      <c r="AC52" s="12">
        <v>31.75</v>
      </c>
      <c r="AD52" s="2">
        <f t="shared" si="1"/>
        <v>0.75999999999999801</v>
      </c>
      <c r="AE52" s="167">
        <f t="shared" si="2"/>
        <v>1.2759170653907415E-2</v>
      </c>
    </row>
    <row r="53" spans="15:31" x14ac:dyDescent="0.25">
      <c r="O53" s="105">
        <v>1.03</v>
      </c>
      <c r="P53" s="105">
        <f t="shared" si="3"/>
        <v>32.856999999999999</v>
      </c>
      <c r="Q53" s="2"/>
      <c r="T53" s="243"/>
      <c r="U53" s="243"/>
      <c r="W53" s="162">
        <v>42244</v>
      </c>
      <c r="X53" s="12">
        <v>30.68</v>
      </c>
      <c r="Y53" s="12">
        <v>31.41</v>
      </c>
      <c r="Z53" s="12">
        <v>30.68</v>
      </c>
      <c r="AA53" s="12">
        <v>31.35</v>
      </c>
      <c r="AB53" s="117">
        <v>599800</v>
      </c>
      <c r="AC53" s="12">
        <v>31.35</v>
      </c>
      <c r="AD53" s="2">
        <f t="shared" si="1"/>
        <v>0.73000000000000043</v>
      </c>
      <c r="AE53" s="167">
        <f t="shared" si="2"/>
        <v>1.918075422626786E-2</v>
      </c>
    </row>
    <row r="54" spans="15:31" x14ac:dyDescent="0.25">
      <c r="O54" s="105">
        <v>1.02</v>
      </c>
      <c r="P54" s="105">
        <f t="shared" si="3"/>
        <v>32.537999999999997</v>
      </c>
      <c r="Q54" s="2"/>
      <c r="T54" s="243" t="s">
        <v>126</v>
      </c>
      <c r="U54" s="243" t="s">
        <v>351</v>
      </c>
      <c r="W54" s="162">
        <v>42243</v>
      </c>
      <c r="X54" s="12">
        <v>30.37</v>
      </c>
      <c r="Y54" s="12">
        <v>30.89</v>
      </c>
      <c r="Z54" s="12">
        <v>30.11</v>
      </c>
      <c r="AA54" s="12">
        <v>30.76</v>
      </c>
      <c r="AB54" s="117">
        <v>1394500</v>
      </c>
      <c r="AC54" s="12">
        <v>30.76</v>
      </c>
      <c r="AD54" s="2">
        <f t="shared" si="1"/>
        <v>0.78000000000000114</v>
      </c>
      <c r="AE54" s="167">
        <f t="shared" si="2"/>
        <v>2.6359693026359876E-2</v>
      </c>
    </row>
    <row r="55" spans="15:31" x14ac:dyDescent="0.25">
      <c r="O55" s="105">
        <v>1.01</v>
      </c>
      <c r="P55" s="105">
        <f t="shared" si="3"/>
        <v>32.219000000000001</v>
      </c>
      <c r="Q55" s="2"/>
      <c r="T55" s="243" t="s">
        <v>127</v>
      </c>
      <c r="U55" s="243" t="s">
        <v>184</v>
      </c>
      <c r="W55" s="162">
        <v>42242</v>
      </c>
      <c r="X55" s="12">
        <v>29.98</v>
      </c>
      <c r="Y55" s="12">
        <v>30.06</v>
      </c>
      <c r="Z55" s="12">
        <v>29.31</v>
      </c>
      <c r="AA55" s="12">
        <v>29.97</v>
      </c>
      <c r="AB55" s="117">
        <v>930400</v>
      </c>
      <c r="AC55" s="12">
        <v>29.97</v>
      </c>
      <c r="AD55" s="2">
        <f t="shared" si="1"/>
        <v>0.75</v>
      </c>
      <c r="AE55" s="167">
        <f t="shared" si="2"/>
        <v>1.9387755102040938E-2</v>
      </c>
    </row>
    <row r="56" spans="15:31" x14ac:dyDescent="0.25">
      <c r="O56" s="105">
        <v>1</v>
      </c>
      <c r="P56" s="105">
        <f t="shared" si="3"/>
        <v>31.9</v>
      </c>
      <c r="Q56" s="2"/>
      <c r="T56" s="243" t="s">
        <v>128</v>
      </c>
      <c r="U56" s="244">
        <v>578824</v>
      </c>
      <c r="W56" s="162">
        <v>42241</v>
      </c>
      <c r="X56" s="12">
        <v>30.8</v>
      </c>
      <c r="Y56" s="12">
        <v>30.88</v>
      </c>
      <c r="Z56" s="12">
        <v>29.36</v>
      </c>
      <c r="AA56" s="12">
        <v>29.4</v>
      </c>
      <c r="AB56" s="117">
        <v>1072400</v>
      </c>
      <c r="AC56" s="12">
        <v>29.4</v>
      </c>
      <c r="AD56" s="2">
        <f t="shared" si="1"/>
        <v>1.5199999999999996</v>
      </c>
      <c r="AE56" s="167">
        <f t="shared" si="2"/>
        <v>-1.9019019019019034E-2</v>
      </c>
    </row>
    <row r="57" spans="15:31" x14ac:dyDescent="0.25">
      <c r="O57" s="105">
        <v>0.99</v>
      </c>
      <c r="P57" s="105">
        <f t="shared" si="3"/>
        <v>31.581</v>
      </c>
      <c r="Q57" s="2"/>
      <c r="T57" s="243" t="s">
        <v>132</v>
      </c>
      <c r="U57" s="244">
        <v>885058</v>
      </c>
      <c r="W57" s="162">
        <v>42240</v>
      </c>
      <c r="X57" s="12">
        <v>29.68</v>
      </c>
      <c r="Y57" s="12">
        <v>31.21</v>
      </c>
      <c r="Z57" s="12">
        <v>28.42</v>
      </c>
      <c r="AA57" s="12">
        <v>29.97</v>
      </c>
      <c r="AB57" s="117">
        <v>1253600</v>
      </c>
      <c r="AC57" s="12">
        <v>29.97</v>
      </c>
      <c r="AD57" s="2">
        <f t="shared" si="1"/>
        <v>2.7899999999999991</v>
      </c>
      <c r="AE57" s="167">
        <f t="shared" si="2"/>
        <v>-4.0038436899423435E-2</v>
      </c>
    </row>
    <row r="58" spans="15:31" x14ac:dyDescent="0.25">
      <c r="O58" s="105">
        <v>0.98</v>
      </c>
      <c r="P58" s="105">
        <f t="shared" si="3"/>
        <v>31.261999999999997</v>
      </c>
      <c r="Q58" s="2"/>
      <c r="T58" s="243" t="s">
        <v>129</v>
      </c>
      <c r="U58" s="243" t="s">
        <v>352</v>
      </c>
      <c r="W58" s="162">
        <v>42237</v>
      </c>
      <c r="X58" s="12">
        <v>31.72</v>
      </c>
      <c r="Y58" s="12">
        <v>31.84</v>
      </c>
      <c r="Z58" s="12">
        <v>31.22</v>
      </c>
      <c r="AA58" s="12">
        <v>31.22</v>
      </c>
      <c r="AB58" s="117">
        <v>781100</v>
      </c>
      <c r="AC58" s="12">
        <v>31.22</v>
      </c>
      <c r="AD58" s="2">
        <f t="shared" si="1"/>
        <v>0.62000000000000099</v>
      </c>
      <c r="AE58" s="167">
        <f t="shared" si="2"/>
        <v>-2.4070021881838044E-2</v>
      </c>
    </row>
    <row r="59" spans="15:31" x14ac:dyDescent="0.25">
      <c r="O59" s="105">
        <v>0.97</v>
      </c>
      <c r="P59" s="105">
        <f t="shared" si="3"/>
        <v>30.942999999999998</v>
      </c>
      <c r="T59" s="243" t="s">
        <v>133</v>
      </c>
      <c r="U59" s="243">
        <v>241.67</v>
      </c>
      <c r="W59" s="162">
        <v>42236</v>
      </c>
      <c r="X59" s="12">
        <v>32.369999999999997</v>
      </c>
      <c r="Y59" s="12">
        <v>32.57</v>
      </c>
      <c r="Z59" s="12">
        <v>31.98</v>
      </c>
      <c r="AA59" s="12">
        <v>31.99</v>
      </c>
      <c r="AB59" s="117">
        <v>832700</v>
      </c>
      <c r="AC59" s="12">
        <v>31.99</v>
      </c>
      <c r="AD59" s="2">
        <f t="shared" si="1"/>
        <v>0.58999999999999986</v>
      </c>
      <c r="AE59" s="167" t="e">
        <f t="shared" si="2"/>
        <v>#DIV/0!</v>
      </c>
    </row>
    <row r="60" spans="15:31" x14ac:dyDescent="0.25">
      <c r="O60" s="105">
        <v>0.96</v>
      </c>
      <c r="P60" s="105">
        <f t="shared" si="3"/>
        <v>30.623999999999999</v>
      </c>
      <c r="T60" s="243" t="s">
        <v>134</v>
      </c>
      <c r="U60" s="243">
        <v>0.13</v>
      </c>
      <c r="W60" s="162">
        <v>42236</v>
      </c>
      <c r="X60" s="12" t="s">
        <v>185</v>
      </c>
      <c r="Y60" s="12"/>
      <c r="Z60" s="12"/>
      <c r="AA60" s="12"/>
      <c r="AB60" s="117"/>
      <c r="AC60" s="12"/>
      <c r="AD60" s="2">
        <f t="shared" si="1"/>
        <v>0</v>
      </c>
      <c r="AE60" s="167">
        <f t="shared" si="2"/>
        <v>-1</v>
      </c>
    </row>
    <row r="61" spans="15:31" x14ac:dyDescent="0.25">
      <c r="O61" s="105">
        <v>0.95</v>
      </c>
      <c r="P61" s="105">
        <f t="shared" si="3"/>
        <v>30.304999999999996</v>
      </c>
      <c r="T61" s="243" t="s">
        <v>130</v>
      </c>
      <c r="U61" s="243" t="s">
        <v>275</v>
      </c>
      <c r="W61" s="162">
        <v>42235</v>
      </c>
      <c r="X61" s="12">
        <v>32.81</v>
      </c>
      <c r="Y61" s="12">
        <v>33.07</v>
      </c>
      <c r="Z61" s="12">
        <v>32.29</v>
      </c>
      <c r="AA61" s="12">
        <v>32.78</v>
      </c>
      <c r="AB61" s="117">
        <v>680000</v>
      </c>
      <c r="AC61" s="12">
        <v>32.520000000000003</v>
      </c>
      <c r="AD61" s="2">
        <f t="shared" si="1"/>
        <v>0.78000000000000114</v>
      </c>
      <c r="AE61" s="167">
        <f t="shared" si="2"/>
        <v>-5.5045871559632475E-3</v>
      </c>
    </row>
    <row r="62" spans="15:31" x14ac:dyDescent="0.25">
      <c r="O62" s="105">
        <v>0.94</v>
      </c>
      <c r="P62" s="105">
        <f t="shared" si="3"/>
        <v>29.985999999999997</v>
      </c>
      <c r="W62" s="162">
        <v>42234</v>
      </c>
      <c r="X62" s="12">
        <v>33.17</v>
      </c>
      <c r="Y62" s="12">
        <v>33.299999999999997</v>
      </c>
      <c r="Z62" s="12">
        <v>32.85</v>
      </c>
      <c r="AA62" s="12">
        <v>32.96</v>
      </c>
      <c r="AB62" s="117">
        <v>610700</v>
      </c>
      <c r="AC62" s="12">
        <v>32.700000000000003</v>
      </c>
      <c r="AD62" s="2">
        <f t="shared" si="1"/>
        <v>0.44999999999999574</v>
      </c>
      <c r="AE62" s="167">
        <f t="shared" si="2"/>
        <v>-7.587253414264028E-3</v>
      </c>
    </row>
    <row r="63" spans="15:31" x14ac:dyDescent="0.25">
      <c r="O63" s="105">
        <v>0.93</v>
      </c>
      <c r="P63" s="105">
        <f t="shared" si="3"/>
        <v>29.667000000000002</v>
      </c>
      <c r="W63" s="162">
        <v>42233</v>
      </c>
      <c r="X63" s="12">
        <v>32.74</v>
      </c>
      <c r="Y63" s="12">
        <v>33.24</v>
      </c>
      <c r="Z63" s="12">
        <v>32.54</v>
      </c>
      <c r="AA63" s="12">
        <v>33.21</v>
      </c>
      <c r="AB63" s="117">
        <v>435600</v>
      </c>
      <c r="AC63" s="12">
        <v>32.950000000000003</v>
      </c>
      <c r="AD63" s="2">
        <f t="shared" si="1"/>
        <v>0.70000000000000284</v>
      </c>
      <c r="AE63" s="167">
        <f t="shared" si="2"/>
        <v>7.6452599388379117E-3</v>
      </c>
    </row>
    <row r="64" spans="15:31" x14ac:dyDescent="0.25">
      <c r="O64" s="105">
        <v>0.92</v>
      </c>
      <c r="P64" s="105">
        <f t="shared" si="3"/>
        <v>29.347999999999999</v>
      </c>
      <c r="W64" s="162">
        <v>42230</v>
      </c>
      <c r="X64" s="12">
        <v>32.799999999999997</v>
      </c>
      <c r="Y64" s="12">
        <v>33.11</v>
      </c>
      <c r="Z64" s="12">
        <v>32.729999999999997</v>
      </c>
      <c r="AA64" s="12">
        <v>32.96</v>
      </c>
      <c r="AB64" s="117">
        <v>349800</v>
      </c>
      <c r="AC64" s="12">
        <v>32.700000000000003</v>
      </c>
      <c r="AD64" s="2">
        <f t="shared" si="1"/>
        <v>0.38000000000000256</v>
      </c>
      <c r="AE64" s="167">
        <f t="shared" si="2"/>
        <v>5.8443555828977534E-3</v>
      </c>
    </row>
    <row r="65" spans="15:31" x14ac:dyDescent="0.25">
      <c r="O65" s="105">
        <v>0.91</v>
      </c>
      <c r="P65" s="105">
        <f t="shared" si="3"/>
        <v>29.029</v>
      </c>
      <c r="W65" s="162">
        <v>42229</v>
      </c>
      <c r="X65" s="12">
        <v>32.74</v>
      </c>
      <c r="Y65" s="12">
        <v>32.93</v>
      </c>
      <c r="Z65" s="12">
        <v>32.67</v>
      </c>
      <c r="AA65" s="12">
        <v>32.770000000000003</v>
      </c>
      <c r="AB65" s="117">
        <v>381900</v>
      </c>
      <c r="AC65" s="12">
        <v>32.51</v>
      </c>
      <c r="AD65" s="2">
        <f t="shared" si="1"/>
        <v>0.25999999999999801</v>
      </c>
      <c r="AE65" s="167">
        <f t="shared" si="2"/>
        <v>-5.5062710308962926E-3</v>
      </c>
    </row>
    <row r="66" spans="15:31" x14ac:dyDescent="0.25">
      <c r="O66" s="105">
        <v>0.9</v>
      </c>
      <c r="P66" s="105">
        <f t="shared" si="3"/>
        <v>28.71</v>
      </c>
      <c r="W66" s="162">
        <v>42228</v>
      </c>
      <c r="X66" s="12">
        <v>32.46</v>
      </c>
      <c r="Y66" s="12">
        <v>32.97</v>
      </c>
      <c r="Z66" s="12">
        <v>32.19</v>
      </c>
      <c r="AA66" s="12">
        <v>32.950000000000003</v>
      </c>
      <c r="AB66" s="117">
        <v>589600</v>
      </c>
      <c r="AC66" s="12">
        <v>32.69</v>
      </c>
      <c r="AD66" s="2">
        <f t="shared" si="1"/>
        <v>0.78000000000000114</v>
      </c>
      <c r="AE66" s="167">
        <f t="shared" si="2"/>
        <v>5.2275522755225179E-3</v>
      </c>
    </row>
    <row r="67" spans="15:31" x14ac:dyDescent="0.25">
      <c r="W67" s="162">
        <v>42227</v>
      </c>
      <c r="X67" s="12">
        <v>33.130000000000003</v>
      </c>
      <c r="Y67" s="12">
        <v>33.26</v>
      </c>
      <c r="Z67" s="12">
        <v>32.74</v>
      </c>
      <c r="AA67" s="12">
        <v>32.78</v>
      </c>
      <c r="AB67" s="117">
        <v>477500</v>
      </c>
      <c r="AC67" s="12">
        <v>32.520000000000003</v>
      </c>
      <c r="AD67" s="2">
        <f t="shared" ref="AD67:AD69" si="4">Y67-Z67</f>
        <v>0.51999999999999602</v>
      </c>
      <c r="AE67" s="167">
        <f t="shared" ref="AE67:AE69" si="5">AC67/AC68-1</f>
        <v>-2.4595080983803252E-2</v>
      </c>
    </row>
    <row r="68" spans="15:31" x14ac:dyDescent="0.25">
      <c r="W68" s="162">
        <v>42226</v>
      </c>
      <c r="X68" s="12">
        <v>33.049999999999997</v>
      </c>
      <c r="Y68" s="12">
        <v>33.700000000000003</v>
      </c>
      <c r="Z68" s="12">
        <v>32.880000000000003</v>
      </c>
      <c r="AA68" s="12">
        <v>33.61</v>
      </c>
      <c r="AB68" s="117">
        <v>731800</v>
      </c>
      <c r="AC68" s="12">
        <v>33.340000000000003</v>
      </c>
      <c r="AD68" s="2">
        <f t="shared" si="4"/>
        <v>0.82000000000000028</v>
      </c>
      <c r="AE68" s="167" t="e">
        <f t="shared" si="5"/>
        <v>#DIV/0!</v>
      </c>
    </row>
    <row r="69" spans="15:31" x14ac:dyDescent="0.25">
      <c r="W69" s="12" t="s">
        <v>144</v>
      </c>
      <c r="X69" s="12"/>
      <c r="Y69" s="12"/>
      <c r="Z69" s="12"/>
      <c r="AA69" s="12"/>
      <c r="AB69" s="12"/>
      <c r="AC69" s="12"/>
      <c r="AD69" s="2">
        <f t="shared" si="4"/>
        <v>0</v>
      </c>
      <c r="AE69" s="167" t="e">
        <f t="shared" si="5"/>
        <v>#DIV/0!</v>
      </c>
    </row>
  </sheetData>
  <mergeCells count="1">
    <mergeCell ref="O45:P45"/>
  </mergeCells>
  <conditionalFormatting sqref="Q7">
    <cfRule type="expression" dxfId="25" priority="8">
      <formula>Q7&gt;0</formula>
    </cfRule>
    <cfRule type="expression" dxfId="24" priority="9">
      <formula>Q7&lt;0</formula>
    </cfRule>
  </conditionalFormatting>
  <conditionalFormatting sqref="O46:O66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6:P66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{D1922F90-5D81-4EF6-99E1-9EAEF64A6F00}</x14:id>
        </ext>
      </extLst>
    </cfRule>
  </conditionalFormatting>
  <conditionalFormatting sqref="AE1:AE69">
    <cfRule type="iconSet" priority="3">
      <iconSet iconSet="3Arrows">
        <cfvo type="percent" val="0"/>
        <cfvo type="num" val="0"/>
        <cfvo type="num" val="0"/>
      </iconSet>
    </cfRule>
  </conditionalFormatting>
  <conditionalFormatting sqref="F14:F23">
    <cfRule type="expression" dxfId="23" priority="1">
      <formula>F14&gt;0</formula>
    </cfRule>
    <cfRule type="expression" dxfId="22" priority="2">
      <formula>F14&lt;0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1922F90-5D81-4EF6-99E1-9EAEF64A6F0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E68"/>
  <sheetViews>
    <sheetView workbookViewId="0">
      <selection activeCell="A3" sqref="A3"/>
    </sheetView>
  </sheetViews>
  <sheetFormatPr defaultRowHeight="15" x14ac:dyDescent="0.25"/>
  <cols>
    <col min="19" max="19" width="15.7109375" customWidth="1"/>
    <col min="20" max="20" width="23.140625" customWidth="1"/>
    <col min="21" max="21" width="27.85546875" customWidth="1"/>
    <col min="23" max="23" width="15.5703125" customWidth="1"/>
    <col min="24" max="24" width="5.85546875" bestFit="1" customWidth="1"/>
    <col min="25" max="26" width="5" bestFit="1" customWidth="1"/>
    <col min="27" max="27" width="5.85546875" bestFit="1" customWidth="1"/>
    <col min="28" max="28" width="8" bestFit="1" customWidth="1"/>
    <col min="29" max="29" width="10.28515625" bestFit="1" customWidth="1"/>
    <col min="30" max="30" width="11.5703125" customWidth="1"/>
    <col min="31" max="31" width="10.5703125" customWidth="1"/>
  </cols>
  <sheetData>
    <row r="1" spans="1:31" x14ac:dyDescent="0.25">
      <c r="A1" s="13" t="s">
        <v>1</v>
      </c>
      <c r="B1" s="13" t="s">
        <v>2</v>
      </c>
      <c r="C1" s="13" t="s">
        <v>4</v>
      </c>
      <c r="D1" s="13" t="s">
        <v>5</v>
      </c>
      <c r="E1" s="24" t="s">
        <v>110</v>
      </c>
      <c r="F1" s="13" t="s">
        <v>60</v>
      </c>
      <c r="G1" s="13" t="s">
        <v>3</v>
      </c>
      <c r="H1" s="13" t="s">
        <v>6</v>
      </c>
      <c r="I1" s="13" t="s">
        <v>7</v>
      </c>
      <c r="J1" s="13" t="s">
        <v>111</v>
      </c>
      <c r="K1" s="13" t="s">
        <v>61</v>
      </c>
      <c r="L1" s="13" t="s">
        <v>80</v>
      </c>
      <c r="M1" s="13" t="s">
        <v>38</v>
      </c>
      <c r="N1" s="13"/>
      <c r="O1" s="13"/>
      <c r="P1" s="13"/>
      <c r="Q1" s="13"/>
      <c r="R1" s="13"/>
      <c r="S1" s="13"/>
      <c r="T1" s="13" t="s">
        <v>71</v>
      </c>
      <c r="U1" s="106"/>
      <c r="W1" s="12" t="s">
        <v>136</v>
      </c>
      <c r="X1" s="12" t="s">
        <v>137</v>
      </c>
      <c r="Y1" s="12" t="s">
        <v>138</v>
      </c>
      <c r="Z1" s="12" t="s">
        <v>139</v>
      </c>
      <c r="AA1" s="12" t="s">
        <v>140</v>
      </c>
      <c r="AB1" s="12" t="s">
        <v>141</v>
      </c>
      <c r="AC1" s="12" t="s">
        <v>142</v>
      </c>
      <c r="AD1" s="13" t="s">
        <v>165</v>
      </c>
      <c r="AE1" s="13" t="s">
        <v>167</v>
      </c>
    </row>
    <row r="2" spans="1:31" x14ac:dyDescent="0.25">
      <c r="A2" s="6" t="s">
        <v>26</v>
      </c>
      <c r="B2" s="1">
        <v>42284</v>
      </c>
      <c r="C2">
        <v>150</v>
      </c>
      <c r="D2" s="2">
        <v>3.75</v>
      </c>
      <c r="E2" s="2">
        <v>0</v>
      </c>
      <c r="F2" s="2">
        <f>D2*C2</f>
        <v>562.5</v>
      </c>
      <c r="G2" s="1">
        <v>42291</v>
      </c>
      <c r="H2" s="2">
        <v>100</v>
      </c>
      <c r="I2" s="2">
        <v>4.4000000000000004</v>
      </c>
      <c r="J2" s="2">
        <v>0.01</v>
      </c>
      <c r="K2">
        <f>I2*H2-J2</f>
        <v>439.99000000000007</v>
      </c>
      <c r="L2" s="1"/>
      <c r="M2" s="2"/>
      <c r="O2" s="13" t="s">
        <v>57</v>
      </c>
      <c r="Q2">
        <f>C8-H8</f>
        <v>50</v>
      </c>
      <c r="T2" s="201">
        <v>42292</v>
      </c>
      <c r="U2" s="108" t="s">
        <v>211</v>
      </c>
      <c r="W2" s="162">
        <v>42318</v>
      </c>
      <c r="X2" s="12">
        <v>3.42</v>
      </c>
      <c r="Y2" s="12">
        <v>3.47</v>
      </c>
      <c r="Z2" s="12">
        <v>3.4</v>
      </c>
      <c r="AA2" s="12">
        <v>3.42</v>
      </c>
      <c r="AB2" s="117">
        <v>72300</v>
      </c>
      <c r="AC2" s="12">
        <v>3.42</v>
      </c>
      <c r="AD2" s="2">
        <f>Y2-Z2</f>
        <v>7.0000000000000284E-2</v>
      </c>
      <c r="AE2" s="167">
        <f>AC2/AC3-1</f>
        <v>-5.8139534883721034E-3</v>
      </c>
    </row>
    <row r="3" spans="1:31" x14ac:dyDescent="0.25">
      <c r="A3" s="26" t="s">
        <v>74</v>
      </c>
      <c r="B3" s="1"/>
      <c r="D3" s="2"/>
      <c r="E3" s="2"/>
      <c r="F3" s="2"/>
      <c r="O3" s="13" t="s">
        <v>58</v>
      </c>
      <c r="Q3" s="2">
        <f>(F8-K8-M8)/Q2</f>
        <v>2.4501999999999988</v>
      </c>
      <c r="T3" s="1">
        <v>42293</v>
      </c>
      <c r="U3" s="108" t="s">
        <v>226</v>
      </c>
      <c r="W3" s="162">
        <v>42317</v>
      </c>
      <c r="X3" s="12">
        <v>3.53</v>
      </c>
      <c r="Y3" s="12">
        <v>3.54</v>
      </c>
      <c r="Z3" s="12">
        <v>3.35</v>
      </c>
      <c r="AA3" s="12">
        <v>3.44</v>
      </c>
      <c r="AB3" s="117">
        <v>96200</v>
      </c>
      <c r="AC3" s="12">
        <v>3.44</v>
      </c>
      <c r="AD3" s="2">
        <f t="shared" ref="AD3:AD66" si="0">Y3-Z3</f>
        <v>0.18999999999999995</v>
      </c>
      <c r="AE3" s="167">
        <f t="shared" ref="AE3:AE66" si="1">AC3/AC4-1</f>
        <v>-1.4326647564469996E-2</v>
      </c>
    </row>
    <row r="4" spans="1:31" x14ac:dyDescent="0.25">
      <c r="B4" s="1"/>
      <c r="D4" s="2"/>
      <c r="E4" s="2"/>
      <c r="F4" s="2"/>
      <c r="O4" s="13" t="s">
        <v>66</v>
      </c>
      <c r="Q4" s="70">
        <v>3.42</v>
      </c>
      <c r="U4" s="108"/>
      <c r="W4" s="162">
        <v>42314</v>
      </c>
      <c r="X4" s="12">
        <v>3.68</v>
      </c>
      <c r="Y4" s="12">
        <v>3.7</v>
      </c>
      <c r="Z4" s="12">
        <v>3.33</v>
      </c>
      <c r="AA4" s="12">
        <v>3.49</v>
      </c>
      <c r="AB4" s="117">
        <v>203300</v>
      </c>
      <c r="AC4" s="12">
        <v>3.49</v>
      </c>
      <c r="AD4" s="2">
        <f t="shared" si="0"/>
        <v>0.37000000000000011</v>
      </c>
      <c r="AE4" s="167">
        <f t="shared" si="1"/>
        <v>-4.644808743169393E-2</v>
      </c>
    </row>
    <row r="5" spans="1:31" x14ac:dyDescent="0.25">
      <c r="B5" s="1"/>
      <c r="D5" s="2"/>
      <c r="E5" s="2"/>
      <c r="F5" s="2"/>
      <c r="O5" s="13" t="s">
        <v>67</v>
      </c>
      <c r="Q5" s="3">
        <f>Q4*Q2</f>
        <v>171</v>
      </c>
      <c r="U5" s="108"/>
      <c r="W5" s="162">
        <v>42313</v>
      </c>
      <c r="X5" s="12">
        <v>3.85</v>
      </c>
      <c r="Y5" s="12">
        <v>3.85</v>
      </c>
      <c r="Z5" s="12">
        <v>3.65</v>
      </c>
      <c r="AA5" s="12">
        <v>3.66</v>
      </c>
      <c r="AB5" s="117">
        <v>127900</v>
      </c>
      <c r="AC5" s="12">
        <v>3.66</v>
      </c>
      <c r="AD5" s="2">
        <f t="shared" si="0"/>
        <v>0.20000000000000018</v>
      </c>
      <c r="AE5" s="167">
        <f t="shared" si="1"/>
        <v>-4.9350649350649367E-2</v>
      </c>
    </row>
    <row r="6" spans="1:31" x14ac:dyDescent="0.25">
      <c r="B6" s="1"/>
      <c r="D6" s="2"/>
      <c r="E6" s="2"/>
      <c r="F6" s="2"/>
      <c r="O6" s="13" t="s">
        <v>64</v>
      </c>
      <c r="Q6" s="2">
        <f>Q3*Q2</f>
        <v>122.50999999999993</v>
      </c>
      <c r="U6" s="108"/>
      <c r="W6" s="162">
        <v>42312</v>
      </c>
      <c r="X6" s="12">
        <v>3.8</v>
      </c>
      <c r="Y6" s="12">
        <v>3.85</v>
      </c>
      <c r="Z6" s="12">
        <v>3.58</v>
      </c>
      <c r="AA6" s="12">
        <v>3.85</v>
      </c>
      <c r="AB6" s="117">
        <v>415400</v>
      </c>
      <c r="AC6" s="12">
        <v>3.85</v>
      </c>
      <c r="AD6" s="2">
        <f t="shared" si="0"/>
        <v>0.27</v>
      </c>
      <c r="AE6" s="167">
        <f t="shared" si="1"/>
        <v>-0.10256410256410253</v>
      </c>
    </row>
    <row r="7" spans="1:31" ht="15.75" x14ac:dyDescent="0.25">
      <c r="E7" s="2"/>
      <c r="O7" s="13" t="s">
        <v>65</v>
      </c>
      <c r="Q7" s="2">
        <f>Q5-Q6</f>
        <v>48.490000000000066</v>
      </c>
      <c r="R7" s="260" t="s">
        <v>239</v>
      </c>
      <c r="U7" s="108"/>
      <c r="W7" s="162">
        <v>42311</v>
      </c>
      <c r="X7" s="12">
        <v>4.3099999999999996</v>
      </c>
      <c r="Y7" s="12">
        <v>4.42</v>
      </c>
      <c r="Z7" s="12">
        <v>4.24</v>
      </c>
      <c r="AA7" s="12">
        <v>4.29</v>
      </c>
      <c r="AB7" s="117">
        <v>40800</v>
      </c>
      <c r="AC7" s="12">
        <v>4.29</v>
      </c>
      <c r="AD7" s="2">
        <f t="shared" si="0"/>
        <v>0.17999999999999972</v>
      </c>
      <c r="AE7" s="167">
        <f t="shared" si="1"/>
        <v>-9.2378752886835835E-3</v>
      </c>
    </row>
    <row r="8" spans="1:31" x14ac:dyDescent="0.25">
      <c r="A8" s="45" t="s">
        <v>85</v>
      </c>
      <c r="B8" s="16"/>
      <c r="C8" s="16">
        <f>SUM(C2:C7)</f>
        <v>150</v>
      </c>
      <c r="D8" s="16"/>
      <c r="E8" s="21"/>
      <c r="F8" s="16">
        <f>SUM(F2:F7)</f>
        <v>562.5</v>
      </c>
      <c r="G8" s="16"/>
      <c r="H8" s="16">
        <f>SUM(H2:H4)</f>
        <v>100</v>
      </c>
      <c r="I8" s="16"/>
      <c r="J8" s="16"/>
      <c r="K8" s="16">
        <f>SUM(K2:K4)</f>
        <v>439.99000000000007</v>
      </c>
      <c r="L8" s="16"/>
      <c r="M8" s="21">
        <f>SUM(M2:M4)</f>
        <v>0</v>
      </c>
      <c r="U8" s="108"/>
      <c r="W8" s="162">
        <v>42310</v>
      </c>
      <c r="X8" s="12">
        <v>4.29</v>
      </c>
      <c r="Y8" s="12">
        <v>4.4000000000000004</v>
      </c>
      <c r="Z8" s="12">
        <v>4.1900000000000004</v>
      </c>
      <c r="AA8" s="12">
        <v>4.33</v>
      </c>
      <c r="AB8" s="117">
        <v>53400</v>
      </c>
      <c r="AC8" s="12">
        <v>4.33</v>
      </c>
      <c r="AD8" s="2">
        <f t="shared" si="0"/>
        <v>0.20999999999999996</v>
      </c>
      <c r="AE8" s="167">
        <f t="shared" si="1"/>
        <v>1.6431924882629234E-2</v>
      </c>
    </row>
    <row r="9" spans="1:31" x14ac:dyDescent="0.25">
      <c r="E9" s="2"/>
      <c r="U9" s="108"/>
      <c r="W9" s="162">
        <v>42307</v>
      </c>
      <c r="X9" s="12">
        <v>4.3099999999999996</v>
      </c>
      <c r="Y9" s="12">
        <v>4.4400000000000004</v>
      </c>
      <c r="Z9" s="12">
        <v>4.22</v>
      </c>
      <c r="AA9" s="12">
        <v>4.26</v>
      </c>
      <c r="AB9" s="117">
        <v>53700</v>
      </c>
      <c r="AC9" s="12">
        <v>4.26</v>
      </c>
      <c r="AD9" s="2">
        <f t="shared" si="0"/>
        <v>0.22000000000000064</v>
      </c>
      <c r="AE9" s="167">
        <f t="shared" si="1"/>
        <v>-2.0689655172413723E-2</v>
      </c>
    </row>
    <row r="10" spans="1:31" x14ac:dyDescent="0.25">
      <c r="B10" s="253" t="s">
        <v>136</v>
      </c>
      <c r="C10" s="253" t="s">
        <v>235</v>
      </c>
      <c r="D10" s="254" t="s">
        <v>234</v>
      </c>
      <c r="E10" s="256" t="s">
        <v>236</v>
      </c>
      <c r="F10" s="257" t="s">
        <v>65</v>
      </c>
      <c r="U10" s="108"/>
      <c r="W10" s="162">
        <v>42306</v>
      </c>
      <c r="X10" s="12">
        <v>4.33</v>
      </c>
      <c r="Y10" s="12">
        <v>4.45</v>
      </c>
      <c r="Z10" s="12">
        <v>4.33</v>
      </c>
      <c r="AA10" s="12">
        <v>4.3499999999999996</v>
      </c>
      <c r="AB10" s="117">
        <v>88700</v>
      </c>
      <c r="AC10" s="12">
        <v>4.3499999999999996</v>
      </c>
      <c r="AD10" s="2">
        <f t="shared" si="0"/>
        <v>0.12000000000000011</v>
      </c>
      <c r="AE10" s="167">
        <f t="shared" si="1"/>
        <v>1.3986013986013957E-2</v>
      </c>
    </row>
    <row r="11" spans="1:31" x14ac:dyDescent="0.25">
      <c r="B11" s="255">
        <v>42304</v>
      </c>
      <c r="C11" s="12">
        <v>50</v>
      </c>
      <c r="D11" s="53">
        <v>2.4500000000000002</v>
      </c>
      <c r="E11" s="53">
        <v>4.13</v>
      </c>
      <c r="F11" s="53">
        <v>83.99</v>
      </c>
      <c r="U11" s="108"/>
      <c r="W11" s="162">
        <v>42305</v>
      </c>
      <c r="X11" s="12">
        <v>4.17</v>
      </c>
      <c r="Y11" s="12">
        <v>4.32</v>
      </c>
      <c r="Z11" s="12">
        <v>4.05</v>
      </c>
      <c r="AA11" s="12">
        <v>4.29</v>
      </c>
      <c r="AB11" s="117">
        <v>77400</v>
      </c>
      <c r="AC11" s="12">
        <v>4.29</v>
      </c>
      <c r="AD11" s="2">
        <f t="shared" si="0"/>
        <v>0.27000000000000046</v>
      </c>
      <c r="AE11" s="167">
        <f t="shared" si="1"/>
        <v>3.874092009685226E-2</v>
      </c>
    </row>
    <row r="12" spans="1:31" x14ac:dyDescent="0.25">
      <c r="B12" s="255"/>
      <c r="C12" s="12"/>
      <c r="D12" s="53"/>
      <c r="E12" s="53"/>
      <c r="F12" s="53"/>
      <c r="U12" s="108"/>
      <c r="W12" s="162">
        <v>42304</v>
      </c>
      <c r="X12" s="12">
        <v>4.04</v>
      </c>
      <c r="Y12" s="12">
        <v>4.22</v>
      </c>
      <c r="Z12" s="12">
        <v>4.01</v>
      </c>
      <c r="AA12" s="12">
        <v>4.13</v>
      </c>
      <c r="AB12" s="117">
        <v>94600</v>
      </c>
      <c r="AC12" s="12">
        <v>4.13</v>
      </c>
      <c r="AD12" s="2">
        <f t="shared" si="0"/>
        <v>0.20999999999999996</v>
      </c>
      <c r="AE12" s="167">
        <f t="shared" si="1"/>
        <v>3.2499999999999973E-2</v>
      </c>
    </row>
    <row r="13" spans="1:31" x14ac:dyDescent="0.25">
      <c r="B13" s="12"/>
      <c r="C13" s="12"/>
      <c r="D13" s="53"/>
      <c r="E13" s="53"/>
      <c r="F13" s="53"/>
      <c r="U13" s="108"/>
      <c r="W13" s="162">
        <v>42303</v>
      </c>
      <c r="X13" s="12">
        <v>4.07</v>
      </c>
      <c r="Y13" s="12">
        <v>4.1399999999999997</v>
      </c>
      <c r="Z13" s="12">
        <v>3.95</v>
      </c>
      <c r="AA13" s="12">
        <v>4</v>
      </c>
      <c r="AB13" s="117">
        <v>87100</v>
      </c>
      <c r="AC13" s="12">
        <v>4</v>
      </c>
      <c r="AD13" s="2">
        <f t="shared" si="0"/>
        <v>0.1899999999999995</v>
      </c>
      <c r="AE13" s="167">
        <f t="shared" si="1"/>
        <v>-7.4441687344913854E-3</v>
      </c>
    </row>
    <row r="14" spans="1:31" x14ac:dyDescent="0.25">
      <c r="B14" s="12"/>
      <c r="C14" s="12"/>
      <c r="D14" s="53"/>
      <c r="E14" s="53"/>
      <c r="F14" s="53"/>
      <c r="U14" s="108"/>
      <c r="W14" s="162">
        <v>42300</v>
      </c>
      <c r="X14" s="12">
        <v>4.0999999999999996</v>
      </c>
      <c r="Y14" s="12">
        <v>4.1100000000000003</v>
      </c>
      <c r="Z14" s="12">
        <v>3.96</v>
      </c>
      <c r="AA14" s="12">
        <v>4.03</v>
      </c>
      <c r="AB14" s="117">
        <v>99100</v>
      </c>
      <c r="AC14" s="12">
        <v>4.03</v>
      </c>
      <c r="AD14" s="2">
        <f t="shared" si="0"/>
        <v>0.15000000000000036</v>
      </c>
      <c r="AE14" s="167">
        <f t="shared" si="1"/>
        <v>-9.8280098280097983E-3</v>
      </c>
    </row>
    <row r="15" spans="1:31" x14ac:dyDescent="0.25">
      <c r="B15" s="12"/>
      <c r="C15" s="12"/>
      <c r="D15" s="53"/>
      <c r="E15" s="53"/>
      <c r="F15" s="53"/>
      <c r="U15" s="108"/>
      <c r="W15" s="162">
        <v>42299</v>
      </c>
      <c r="X15" s="12">
        <v>4.22</v>
      </c>
      <c r="Y15" s="12">
        <v>4.22</v>
      </c>
      <c r="Z15" s="12">
        <v>4.0199999999999996</v>
      </c>
      <c r="AA15" s="12">
        <v>4.07</v>
      </c>
      <c r="AB15" s="117">
        <v>52500</v>
      </c>
      <c r="AC15" s="12">
        <v>4.07</v>
      </c>
      <c r="AD15" s="2">
        <f t="shared" si="0"/>
        <v>0.20000000000000018</v>
      </c>
      <c r="AE15" s="167">
        <f t="shared" si="1"/>
        <v>-3.3254156769596088E-2</v>
      </c>
    </row>
    <row r="16" spans="1:31" x14ac:dyDescent="0.25">
      <c r="B16" s="12"/>
      <c r="C16" s="12"/>
      <c r="D16" s="53"/>
      <c r="E16" s="53"/>
      <c r="F16" s="53"/>
      <c r="U16" s="108"/>
      <c r="W16" s="162">
        <v>42298</v>
      </c>
      <c r="X16" s="12">
        <v>4.26</v>
      </c>
      <c r="Y16" s="12">
        <v>4.29</v>
      </c>
      <c r="Z16" s="12">
        <v>4.03</v>
      </c>
      <c r="AA16" s="12">
        <v>4.21</v>
      </c>
      <c r="AB16" s="117">
        <v>44400</v>
      </c>
      <c r="AC16" s="12">
        <v>4.21</v>
      </c>
      <c r="AD16" s="2">
        <f t="shared" si="0"/>
        <v>0.25999999999999979</v>
      </c>
      <c r="AE16" s="167">
        <f t="shared" si="1"/>
        <v>-1.8648018648018683E-2</v>
      </c>
    </row>
    <row r="17" spans="2:31" x14ac:dyDescent="0.25">
      <c r="B17" s="12"/>
      <c r="C17" s="12"/>
      <c r="D17" s="53"/>
      <c r="E17" s="53"/>
      <c r="F17" s="53"/>
      <c r="U17" s="108"/>
      <c r="W17" s="162">
        <v>42297</v>
      </c>
      <c r="X17" s="12">
        <v>4.3600000000000003</v>
      </c>
      <c r="Y17" s="12">
        <v>4.45</v>
      </c>
      <c r="Z17" s="12">
        <v>4.21</v>
      </c>
      <c r="AA17" s="12">
        <v>4.29</v>
      </c>
      <c r="AB17" s="117">
        <v>41200</v>
      </c>
      <c r="AC17" s="12">
        <v>4.29</v>
      </c>
      <c r="AD17" s="2">
        <f t="shared" si="0"/>
        <v>0.24000000000000021</v>
      </c>
      <c r="AE17" s="167">
        <f t="shared" si="1"/>
        <v>-1.1520737327188946E-2</v>
      </c>
    </row>
    <row r="18" spans="2:31" x14ac:dyDescent="0.25">
      <c r="B18" s="12"/>
      <c r="C18" s="12"/>
      <c r="D18" s="53"/>
      <c r="E18" s="53"/>
      <c r="F18" s="53"/>
      <c r="W18" s="162">
        <v>42296</v>
      </c>
      <c r="X18" s="12">
        <v>4.32</v>
      </c>
      <c r="Y18" s="12">
        <v>4.6100000000000003</v>
      </c>
      <c r="Z18" s="12">
        <v>4.2699999999999996</v>
      </c>
      <c r="AA18" s="12">
        <v>4.34</v>
      </c>
      <c r="AB18" s="117">
        <v>93000</v>
      </c>
      <c r="AC18" s="12">
        <v>4.34</v>
      </c>
      <c r="AD18" s="2">
        <f t="shared" si="0"/>
        <v>0.34000000000000075</v>
      </c>
      <c r="AE18" s="167">
        <f t="shared" si="1"/>
        <v>6.9605568445476607E-3</v>
      </c>
    </row>
    <row r="19" spans="2:31" x14ac:dyDescent="0.25">
      <c r="B19" s="12"/>
      <c r="C19" s="12"/>
      <c r="D19" s="53"/>
      <c r="E19" s="53"/>
      <c r="F19" s="53"/>
      <c r="W19" s="162">
        <v>42293</v>
      </c>
      <c r="X19" s="12">
        <v>4.09</v>
      </c>
      <c r="Y19" s="12">
        <v>4.49</v>
      </c>
      <c r="Z19" s="12">
        <v>4.01</v>
      </c>
      <c r="AA19" s="12">
        <v>4.3099999999999996</v>
      </c>
      <c r="AB19" s="117">
        <v>128300</v>
      </c>
      <c r="AC19" s="12">
        <v>4.3099999999999996</v>
      </c>
      <c r="AD19" s="2">
        <f t="shared" si="0"/>
        <v>0.48000000000000043</v>
      </c>
      <c r="AE19" s="167">
        <f t="shared" si="1"/>
        <v>6.1576354679802936E-2</v>
      </c>
    </row>
    <row r="20" spans="2:31" x14ac:dyDescent="0.25">
      <c r="B20" s="12"/>
      <c r="C20" s="12"/>
      <c r="D20" s="53"/>
      <c r="E20" s="53"/>
      <c r="F20" s="53"/>
      <c r="W20" s="162">
        <v>42292</v>
      </c>
      <c r="X20" s="12">
        <v>4.01</v>
      </c>
      <c r="Y20" s="12">
        <v>4.1900000000000004</v>
      </c>
      <c r="Z20" s="12">
        <v>3.95</v>
      </c>
      <c r="AA20" s="12">
        <v>4.0599999999999996</v>
      </c>
      <c r="AB20" s="117">
        <v>115200</v>
      </c>
      <c r="AC20" s="12">
        <v>4.0599999999999996</v>
      </c>
      <c r="AD20" s="2">
        <f t="shared" si="0"/>
        <v>0.24000000000000021</v>
      </c>
      <c r="AE20" s="167">
        <f t="shared" si="1"/>
        <v>-2.1686746987952032E-2</v>
      </c>
    </row>
    <row r="21" spans="2:31" x14ac:dyDescent="0.25">
      <c r="W21" s="162">
        <v>42291</v>
      </c>
      <c r="X21" s="12">
        <v>4.1399999999999997</v>
      </c>
      <c r="Y21" s="12">
        <v>4.25</v>
      </c>
      <c r="Z21" s="12">
        <v>4.01</v>
      </c>
      <c r="AA21" s="12">
        <v>4.1500000000000004</v>
      </c>
      <c r="AB21" s="117">
        <v>77800</v>
      </c>
      <c r="AC21" s="12">
        <v>4.1500000000000004</v>
      </c>
      <c r="AD21" s="2">
        <f t="shared" si="0"/>
        <v>0.24000000000000021</v>
      </c>
      <c r="AE21" s="167">
        <f t="shared" si="1"/>
        <v>2.4154589371983004E-3</v>
      </c>
    </row>
    <row r="22" spans="2:31" x14ac:dyDescent="0.25">
      <c r="W22" s="162">
        <v>42290</v>
      </c>
      <c r="X22" s="12">
        <v>4.04</v>
      </c>
      <c r="Y22" s="12">
        <v>4.24</v>
      </c>
      <c r="Z22" s="12">
        <v>4</v>
      </c>
      <c r="AA22" s="12">
        <v>4.1399999999999997</v>
      </c>
      <c r="AB22" s="117">
        <v>71700</v>
      </c>
      <c r="AC22" s="12">
        <v>4.1399999999999997</v>
      </c>
      <c r="AD22" s="2">
        <f t="shared" si="0"/>
        <v>0.24000000000000021</v>
      </c>
      <c r="AE22" s="167">
        <f t="shared" si="1"/>
        <v>1.4705882352941124E-2</v>
      </c>
    </row>
    <row r="23" spans="2:31" x14ac:dyDescent="0.25">
      <c r="W23" s="162">
        <v>42289</v>
      </c>
      <c r="X23" s="12">
        <v>4.3</v>
      </c>
      <c r="Y23" s="12">
        <v>4.32</v>
      </c>
      <c r="Z23" s="12">
        <v>4.0199999999999996</v>
      </c>
      <c r="AA23" s="12">
        <v>4.08</v>
      </c>
      <c r="AB23" s="117">
        <v>98800</v>
      </c>
      <c r="AC23" s="12">
        <v>4.08</v>
      </c>
      <c r="AD23" s="2">
        <f t="shared" si="0"/>
        <v>0.30000000000000071</v>
      </c>
      <c r="AE23" s="167">
        <f t="shared" si="1"/>
        <v>-5.1162790697674376E-2</v>
      </c>
    </row>
    <row r="24" spans="2:31" x14ac:dyDescent="0.25">
      <c r="W24" s="162">
        <v>42286</v>
      </c>
      <c r="X24" s="12">
        <v>4.37</v>
      </c>
      <c r="Y24" s="12">
        <v>4.37</v>
      </c>
      <c r="Z24" s="12">
        <v>4.13</v>
      </c>
      <c r="AA24" s="12">
        <v>4.3</v>
      </c>
      <c r="AB24" s="117">
        <v>58700</v>
      </c>
      <c r="AC24" s="12">
        <v>4.3</v>
      </c>
      <c r="AD24" s="2">
        <f t="shared" si="0"/>
        <v>0.24000000000000021</v>
      </c>
      <c r="AE24" s="167">
        <f t="shared" si="1"/>
        <v>-9.2165898617511122E-3</v>
      </c>
    </row>
    <row r="25" spans="2:31" x14ac:dyDescent="0.25">
      <c r="W25" s="162">
        <v>42285</v>
      </c>
      <c r="X25" s="12">
        <v>4.08</v>
      </c>
      <c r="Y25" s="12">
        <v>4.4000000000000004</v>
      </c>
      <c r="Z25" s="12">
        <v>3.96</v>
      </c>
      <c r="AA25" s="12">
        <v>4.34</v>
      </c>
      <c r="AB25" s="117">
        <v>86400</v>
      </c>
      <c r="AC25" s="12">
        <v>4.34</v>
      </c>
      <c r="AD25" s="2">
        <f t="shared" si="0"/>
        <v>0.44000000000000039</v>
      </c>
      <c r="AE25" s="167">
        <f t="shared" si="1"/>
        <v>6.6339066339066166E-2</v>
      </c>
    </row>
    <row r="26" spans="2:31" x14ac:dyDescent="0.25">
      <c r="W26" s="162">
        <v>42284</v>
      </c>
      <c r="X26" s="12">
        <v>4.1500000000000004</v>
      </c>
      <c r="Y26" s="12">
        <v>4.25</v>
      </c>
      <c r="Z26" s="12">
        <v>3.92</v>
      </c>
      <c r="AA26" s="12">
        <v>4.07</v>
      </c>
      <c r="AB26" s="117">
        <v>127300</v>
      </c>
      <c r="AC26" s="12">
        <v>4.07</v>
      </c>
      <c r="AD26" s="2">
        <f t="shared" si="0"/>
        <v>0.33000000000000007</v>
      </c>
      <c r="AE26" s="167">
        <f t="shared" si="1"/>
        <v>-2.863961813842486E-2</v>
      </c>
    </row>
    <row r="27" spans="2:31" x14ac:dyDescent="0.25">
      <c r="W27" s="162">
        <v>42283</v>
      </c>
      <c r="X27" s="12">
        <v>4.1500000000000004</v>
      </c>
      <c r="Y27" s="12">
        <v>4.34</v>
      </c>
      <c r="Z27" s="12">
        <v>3.97</v>
      </c>
      <c r="AA27" s="12">
        <v>4.1900000000000004</v>
      </c>
      <c r="AB27" s="117">
        <v>81100</v>
      </c>
      <c r="AC27" s="12">
        <v>4.1900000000000004</v>
      </c>
      <c r="AD27" s="2">
        <f t="shared" si="0"/>
        <v>0.36999999999999966</v>
      </c>
      <c r="AE27" s="167">
        <f t="shared" si="1"/>
        <v>-7.1090047393362887E-3</v>
      </c>
    </row>
    <row r="28" spans="2:31" x14ac:dyDescent="0.25">
      <c r="W28" s="162">
        <v>42282</v>
      </c>
      <c r="X28" s="12">
        <v>4.25</v>
      </c>
      <c r="Y28" s="12">
        <v>4.34</v>
      </c>
      <c r="Z28" s="12">
        <v>4.05</v>
      </c>
      <c r="AA28" s="12">
        <v>4.22</v>
      </c>
      <c r="AB28" s="117">
        <v>184300</v>
      </c>
      <c r="AC28" s="12">
        <v>4.22</v>
      </c>
      <c r="AD28" s="2">
        <f t="shared" si="0"/>
        <v>0.29000000000000004</v>
      </c>
      <c r="AE28" s="167">
        <f t="shared" si="1"/>
        <v>3.9408866995073843E-2</v>
      </c>
    </row>
    <row r="29" spans="2:31" x14ac:dyDescent="0.25">
      <c r="W29" s="162">
        <v>42279</v>
      </c>
      <c r="X29" s="12">
        <v>3.8</v>
      </c>
      <c r="Y29" s="12">
        <v>4.09</v>
      </c>
      <c r="Z29" s="12">
        <v>3.58</v>
      </c>
      <c r="AA29" s="12">
        <v>4.0599999999999996</v>
      </c>
      <c r="AB29" s="117">
        <v>256700</v>
      </c>
      <c r="AC29" s="12">
        <v>4.0599999999999996</v>
      </c>
      <c r="AD29" s="2">
        <f t="shared" si="0"/>
        <v>0.50999999999999979</v>
      </c>
      <c r="AE29" s="167">
        <f t="shared" si="1"/>
        <v>6.0052219321148792E-2</v>
      </c>
    </row>
    <row r="30" spans="2:31" x14ac:dyDescent="0.25">
      <c r="O30" s="47"/>
      <c r="S30" s="108"/>
      <c r="W30" s="162">
        <v>42278</v>
      </c>
      <c r="X30" s="12">
        <v>5.17</v>
      </c>
      <c r="Y30" s="12">
        <v>5.17</v>
      </c>
      <c r="Z30" s="12">
        <v>3.37</v>
      </c>
      <c r="AA30" s="12">
        <v>3.83</v>
      </c>
      <c r="AB30" s="117">
        <v>448700</v>
      </c>
      <c r="AC30" s="12">
        <v>3.83</v>
      </c>
      <c r="AD30" s="2">
        <f t="shared" si="0"/>
        <v>1.7999999999999998</v>
      </c>
      <c r="AE30" s="167">
        <f t="shared" si="1"/>
        <v>-0.25631067961165055</v>
      </c>
    </row>
    <row r="31" spans="2:31" ht="20.25" thickBot="1" x14ac:dyDescent="0.35">
      <c r="O31" s="322" t="s">
        <v>81</v>
      </c>
      <c r="P31" s="322"/>
      <c r="Q31" s="47"/>
      <c r="T31" s="113" t="s">
        <v>135</v>
      </c>
      <c r="W31" s="162">
        <v>42277</v>
      </c>
      <c r="X31" s="12">
        <v>5.3</v>
      </c>
      <c r="Y31" s="12">
        <v>5.4</v>
      </c>
      <c r="Z31" s="12">
        <v>4.8600000000000003</v>
      </c>
      <c r="AA31" s="12">
        <v>5.15</v>
      </c>
      <c r="AB31" s="117">
        <v>233400</v>
      </c>
      <c r="AC31" s="12">
        <v>5.15</v>
      </c>
      <c r="AD31" s="2">
        <f t="shared" si="0"/>
        <v>0.54</v>
      </c>
      <c r="AE31" s="167">
        <f t="shared" si="1"/>
        <v>-2.8301886792452713E-2</v>
      </c>
    </row>
    <row r="32" spans="2:31" ht="15.75" thickTop="1" x14ac:dyDescent="0.25">
      <c r="O32" s="105">
        <v>1.1000000000000001</v>
      </c>
      <c r="P32" s="105">
        <f>O32*$Q$4</f>
        <v>3.762</v>
      </c>
      <c r="Q32" s="47"/>
      <c r="T32" s="119" t="s">
        <v>119</v>
      </c>
      <c r="U32" s="120">
        <v>3.44</v>
      </c>
      <c r="W32" s="162">
        <v>42276</v>
      </c>
      <c r="X32" s="12">
        <v>5.84</v>
      </c>
      <c r="Y32" s="12">
        <v>5.84</v>
      </c>
      <c r="Z32" s="12">
        <v>5.16</v>
      </c>
      <c r="AA32" s="12">
        <v>5.3</v>
      </c>
      <c r="AB32" s="117">
        <v>219200</v>
      </c>
      <c r="AC32" s="12">
        <v>5.3</v>
      </c>
      <c r="AD32" s="2">
        <f t="shared" si="0"/>
        <v>0.67999999999999972</v>
      </c>
      <c r="AE32" s="167">
        <f t="shared" si="1"/>
        <v>-8.3044982698961989E-2</v>
      </c>
    </row>
    <row r="33" spans="15:31" x14ac:dyDescent="0.25">
      <c r="O33" s="105">
        <v>1.0900000000000001</v>
      </c>
      <c r="P33" s="105">
        <f t="shared" ref="P33:P52" si="2">O33*$Q$4</f>
        <v>3.7278000000000002</v>
      </c>
      <c r="Q33" s="47"/>
      <c r="T33" s="109" t="s">
        <v>120</v>
      </c>
      <c r="U33" s="110">
        <v>3.42</v>
      </c>
      <c r="W33" s="162">
        <v>42275</v>
      </c>
      <c r="X33" s="12">
        <v>6.9</v>
      </c>
      <c r="Y33" s="12">
        <v>6.94</v>
      </c>
      <c r="Z33" s="12">
        <v>5</v>
      </c>
      <c r="AA33" s="12">
        <v>5.78</v>
      </c>
      <c r="AB33" s="117">
        <v>464700</v>
      </c>
      <c r="AC33" s="12">
        <v>5.78</v>
      </c>
      <c r="AD33" s="2">
        <f t="shared" si="0"/>
        <v>1.9400000000000004</v>
      </c>
      <c r="AE33" s="167">
        <f t="shared" si="1"/>
        <v>-0.14115898959881135</v>
      </c>
    </row>
    <row r="34" spans="15:31" x14ac:dyDescent="0.25">
      <c r="O34" s="105">
        <v>1.08</v>
      </c>
      <c r="P34" s="105">
        <f t="shared" si="2"/>
        <v>3.6936</v>
      </c>
      <c r="Q34" s="47"/>
      <c r="T34" s="109" t="s">
        <v>121</v>
      </c>
      <c r="U34" s="110" t="s">
        <v>353</v>
      </c>
      <c r="W34" s="162">
        <v>42272</v>
      </c>
      <c r="X34" s="12">
        <v>6.8</v>
      </c>
      <c r="Y34" s="12">
        <v>6.8</v>
      </c>
      <c r="Z34" s="12">
        <v>6.39</v>
      </c>
      <c r="AA34" s="12">
        <v>6.73</v>
      </c>
      <c r="AB34" s="117">
        <v>136700</v>
      </c>
      <c r="AC34" s="12">
        <v>6.73</v>
      </c>
      <c r="AD34" s="2">
        <f t="shared" si="0"/>
        <v>0.41000000000000014</v>
      </c>
      <c r="AE34" s="167">
        <f t="shared" si="1"/>
        <v>-4.4378698224850632E-3</v>
      </c>
    </row>
    <row r="35" spans="15:31" x14ac:dyDescent="0.25">
      <c r="O35" s="105">
        <v>1.07</v>
      </c>
      <c r="P35" s="105">
        <f t="shared" si="2"/>
        <v>3.6594000000000002</v>
      </c>
      <c r="Q35" s="105"/>
      <c r="T35" s="109" t="s">
        <v>122</v>
      </c>
      <c r="U35" s="110" t="s">
        <v>354</v>
      </c>
      <c r="W35" s="162">
        <v>42271</v>
      </c>
      <c r="X35" s="12">
        <v>6.79</v>
      </c>
      <c r="Y35" s="12">
        <v>6.85</v>
      </c>
      <c r="Z35" s="12">
        <v>6.49</v>
      </c>
      <c r="AA35" s="12">
        <v>6.76</v>
      </c>
      <c r="AB35" s="117">
        <v>98300</v>
      </c>
      <c r="AC35" s="12">
        <v>6.76</v>
      </c>
      <c r="AD35" s="2">
        <f t="shared" si="0"/>
        <v>0.35999999999999943</v>
      </c>
      <c r="AE35" s="167">
        <f t="shared" si="1"/>
        <v>-1.1695906432748537E-2</v>
      </c>
    </row>
    <row r="36" spans="15:31" x14ac:dyDescent="0.25">
      <c r="O36" s="105">
        <v>1.06</v>
      </c>
      <c r="P36" s="105">
        <f t="shared" si="2"/>
        <v>3.6252</v>
      </c>
      <c r="Q36" s="105"/>
      <c r="T36" s="109" t="s">
        <v>123</v>
      </c>
      <c r="U36" s="110">
        <v>19</v>
      </c>
      <c r="W36" s="162">
        <v>42270</v>
      </c>
      <c r="X36" s="12">
        <v>6.94</v>
      </c>
      <c r="Y36" s="12">
        <v>6.94</v>
      </c>
      <c r="Z36" s="12">
        <v>6.67</v>
      </c>
      <c r="AA36" s="12">
        <v>6.84</v>
      </c>
      <c r="AB36" s="117">
        <v>55500</v>
      </c>
      <c r="AC36" s="12">
        <v>6.84</v>
      </c>
      <c r="AD36" s="2">
        <f t="shared" si="0"/>
        <v>0.27000000000000046</v>
      </c>
      <c r="AE36" s="167">
        <f t="shared" si="1"/>
        <v>-7.2568940493468181E-3</v>
      </c>
    </row>
    <row r="37" spans="15:31" x14ac:dyDescent="0.25">
      <c r="O37" s="105">
        <v>1.05</v>
      </c>
      <c r="P37" s="105">
        <f t="shared" si="2"/>
        <v>3.5910000000000002</v>
      </c>
      <c r="Q37" s="105"/>
      <c r="T37" s="109" t="s">
        <v>124</v>
      </c>
      <c r="U37" s="110">
        <v>2.3942899999999998</v>
      </c>
      <c r="W37" s="162">
        <v>42269</v>
      </c>
      <c r="X37" s="12">
        <v>6.85</v>
      </c>
      <c r="Y37" s="12">
        <v>6.92</v>
      </c>
      <c r="Z37" s="12">
        <v>6.67</v>
      </c>
      <c r="AA37" s="12">
        <v>6.89</v>
      </c>
      <c r="AB37" s="117">
        <v>157700</v>
      </c>
      <c r="AC37" s="12">
        <v>6.89</v>
      </c>
      <c r="AD37" s="2">
        <f t="shared" si="0"/>
        <v>0.25</v>
      </c>
      <c r="AE37" s="167">
        <f t="shared" si="1"/>
        <v>1.1747430249632984E-2</v>
      </c>
    </row>
    <row r="38" spans="15:31" x14ac:dyDescent="0.25">
      <c r="O38" s="105">
        <v>1.04</v>
      </c>
      <c r="P38" s="105">
        <f t="shared" si="2"/>
        <v>3.5568</v>
      </c>
      <c r="Q38" s="105"/>
      <c r="T38" s="109" t="s">
        <v>147</v>
      </c>
      <c r="U38" s="111" t="s">
        <v>228</v>
      </c>
      <c r="W38" s="162">
        <v>42268</v>
      </c>
      <c r="X38" s="12">
        <v>6.65</v>
      </c>
      <c r="Y38" s="12">
        <v>6.9</v>
      </c>
      <c r="Z38" s="12">
        <v>6.45</v>
      </c>
      <c r="AA38" s="12">
        <v>6.81</v>
      </c>
      <c r="AB38" s="117">
        <v>171700</v>
      </c>
      <c r="AC38" s="12">
        <v>6.81</v>
      </c>
      <c r="AD38" s="2">
        <f t="shared" si="0"/>
        <v>0.45000000000000018</v>
      </c>
      <c r="AE38" s="167">
        <f t="shared" si="1"/>
        <v>3.4954407294832679E-2</v>
      </c>
    </row>
    <row r="39" spans="15:31" x14ac:dyDescent="0.25">
      <c r="O39" s="105">
        <v>1.03</v>
      </c>
      <c r="P39" s="105">
        <f t="shared" si="2"/>
        <v>3.5226000000000002</v>
      </c>
      <c r="Q39" s="105"/>
      <c r="T39" s="109"/>
      <c r="U39" s="110"/>
      <c r="W39" s="162">
        <v>42265</v>
      </c>
      <c r="X39" s="12">
        <v>6.28</v>
      </c>
      <c r="Y39" s="12">
        <v>6.6</v>
      </c>
      <c r="Z39" s="12">
        <v>6.18</v>
      </c>
      <c r="AA39" s="12">
        <v>6.58</v>
      </c>
      <c r="AB39" s="117">
        <v>434400</v>
      </c>
      <c r="AC39" s="12">
        <v>6.58</v>
      </c>
      <c r="AD39" s="2">
        <f t="shared" si="0"/>
        <v>0.41999999999999993</v>
      </c>
      <c r="AE39" s="167">
        <f t="shared" si="1"/>
        <v>4.2789223454833714E-2</v>
      </c>
    </row>
    <row r="40" spans="15:31" x14ac:dyDescent="0.25">
      <c r="O40" s="105">
        <v>1.02</v>
      </c>
      <c r="P40" s="105">
        <f t="shared" si="2"/>
        <v>3.4883999999999999</v>
      </c>
      <c r="Q40" s="105"/>
      <c r="T40" s="109" t="s">
        <v>126</v>
      </c>
      <c r="U40" s="110" t="s">
        <v>355</v>
      </c>
      <c r="W40" s="162">
        <v>42264</v>
      </c>
      <c r="X40" s="12">
        <v>6.25</v>
      </c>
      <c r="Y40" s="12">
        <v>6.4</v>
      </c>
      <c r="Z40" s="12">
        <v>6.09</v>
      </c>
      <c r="AA40" s="12">
        <v>6.31</v>
      </c>
      <c r="AB40" s="117">
        <v>84900</v>
      </c>
      <c r="AC40" s="12">
        <v>6.31</v>
      </c>
      <c r="AD40" s="2">
        <f t="shared" si="0"/>
        <v>0.3100000000000005</v>
      </c>
      <c r="AE40" s="167">
        <f t="shared" si="1"/>
        <v>9.5999999999998309E-3</v>
      </c>
    </row>
    <row r="41" spans="15:31" x14ac:dyDescent="0.25">
      <c r="O41" s="105">
        <v>1.01</v>
      </c>
      <c r="P41" s="105">
        <f t="shared" si="2"/>
        <v>3.4542000000000002</v>
      </c>
      <c r="Q41" s="105"/>
      <c r="T41" s="109" t="s">
        <v>127</v>
      </c>
      <c r="U41" s="110" t="s">
        <v>261</v>
      </c>
      <c r="W41" s="162">
        <v>42263</v>
      </c>
      <c r="X41" s="12">
        <v>6.2</v>
      </c>
      <c r="Y41" s="12">
        <v>6.26</v>
      </c>
      <c r="Z41" s="12">
        <v>6.17</v>
      </c>
      <c r="AA41" s="12">
        <v>6.25</v>
      </c>
      <c r="AB41" s="117">
        <v>52200</v>
      </c>
      <c r="AC41" s="12">
        <v>6.25</v>
      </c>
      <c r="AD41" s="2">
        <f t="shared" si="0"/>
        <v>8.9999999999999858E-2</v>
      </c>
      <c r="AE41" s="167">
        <f t="shared" si="1"/>
        <v>6.441223832528209E-3</v>
      </c>
    </row>
    <row r="42" spans="15:31" x14ac:dyDescent="0.25">
      <c r="O42" s="105">
        <v>1</v>
      </c>
      <c r="P42" s="105">
        <f t="shared" si="2"/>
        <v>3.42</v>
      </c>
      <c r="Q42" s="105"/>
      <c r="T42" s="109" t="s">
        <v>128</v>
      </c>
      <c r="U42" s="112">
        <v>72333</v>
      </c>
      <c r="W42" s="162">
        <v>42262</v>
      </c>
      <c r="X42" s="12">
        <v>6.28</v>
      </c>
      <c r="Y42" s="12">
        <v>6.28</v>
      </c>
      <c r="Z42" s="12">
        <v>6.16</v>
      </c>
      <c r="AA42" s="12">
        <v>6.21</v>
      </c>
      <c r="AB42" s="117">
        <v>48300</v>
      </c>
      <c r="AC42" s="12">
        <v>6.21</v>
      </c>
      <c r="AD42" s="2">
        <f t="shared" si="0"/>
        <v>0.12000000000000011</v>
      </c>
      <c r="AE42" s="167">
        <f t="shared" si="1"/>
        <v>-1.4285714285714235E-2</v>
      </c>
    </row>
    <row r="43" spans="15:31" x14ac:dyDescent="0.25">
      <c r="O43" s="105">
        <v>0.99</v>
      </c>
      <c r="P43" s="105">
        <f t="shared" si="2"/>
        <v>3.3857999999999997</v>
      </c>
      <c r="Q43" s="105"/>
      <c r="T43" s="109" t="s">
        <v>132</v>
      </c>
      <c r="U43" s="112">
        <v>133017</v>
      </c>
      <c r="W43" s="162">
        <v>42261</v>
      </c>
      <c r="X43" s="12">
        <v>6.39</v>
      </c>
      <c r="Y43" s="12">
        <v>6.42</v>
      </c>
      <c r="Z43" s="12">
        <v>6.11</v>
      </c>
      <c r="AA43" s="12">
        <v>6.3</v>
      </c>
      <c r="AB43" s="117">
        <v>81500</v>
      </c>
      <c r="AC43" s="12">
        <v>6.3</v>
      </c>
      <c r="AD43" s="2">
        <f t="shared" si="0"/>
        <v>0.30999999999999961</v>
      </c>
      <c r="AE43" s="167">
        <f t="shared" si="1"/>
        <v>-4.7393364928910442E-3</v>
      </c>
    </row>
    <row r="44" spans="15:31" x14ac:dyDescent="0.25">
      <c r="O44" s="105">
        <v>0.98</v>
      </c>
      <c r="P44" s="105">
        <f t="shared" si="2"/>
        <v>3.3515999999999999</v>
      </c>
      <c r="Q44" s="105"/>
      <c r="T44" s="109" t="s">
        <v>129</v>
      </c>
      <c r="U44" s="110" t="s">
        <v>356</v>
      </c>
      <c r="W44" s="162">
        <v>42258</v>
      </c>
      <c r="X44" s="12">
        <v>6.12</v>
      </c>
      <c r="Y44" s="12">
        <v>6.4</v>
      </c>
      <c r="Z44" s="12">
        <v>6.07</v>
      </c>
      <c r="AA44" s="12">
        <v>6.33</v>
      </c>
      <c r="AB44" s="117">
        <v>200400</v>
      </c>
      <c r="AC44" s="12">
        <v>6.33</v>
      </c>
      <c r="AD44" s="2">
        <f t="shared" si="0"/>
        <v>0.33000000000000007</v>
      </c>
      <c r="AE44" s="167">
        <f t="shared" si="1"/>
        <v>3.4313725490196179E-2</v>
      </c>
    </row>
    <row r="45" spans="15:31" x14ac:dyDescent="0.25">
      <c r="O45" s="105">
        <v>0.97</v>
      </c>
      <c r="P45" s="105">
        <f t="shared" si="2"/>
        <v>3.3173999999999997</v>
      </c>
      <c r="Q45" s="105"/>
      <c r="T45" s="109" t="s">
        <v>133</v>
      </c>
      <c r="U45" s="110" t="s">
        <v>168</v>
      </c>
      <c r="W45" s="162">
        <v>42257</v>
      </c>
      <c r="X45" s="12">
        <v>6.19</v>
      </c>
      <c r="Y45" s="12">
        <v>6.2</v>
      </c>
      <c r="Z45" s="12">
        <v>6.05</v>
      </c>
      <c r="AA45" s="12">
        <v>6.12</v>
      </c>
      <c r="AB45" s="117">
        <v>82100</v>
      </c>
      <c r="AC45" s="12">
        <v>6.12</v>
      </c>
      <c r="AD45" s="2">
        <f t="shared" si="0"/>
        <v>0.15000000000000036</v>
      </c>
      <c r="AE45" s="167">
        <f t="shared" si="1"/>
        <v>-8.1037277147487652E-3</v>
      </c>
    </row>
    <row r="46" spans="15:31" x14ac:dyDescent="0.25">
      <c r="O46" s="105">
        <v>0.96</v>
      </c>
      <c r="P46" s="105">
        <f t="shared" si="2"/>
        <v>3.2831999999999999</v>
      </c>
      <c r="Q46" s="105"/>
      <c r="T46" s="109" t="s">
        <v>134</v>
      </c>
      <c r="U46" s="110">
        <v>-1.67</v>
      </c>
      <c r="W46" s="162">
        <v>42256</v>
      </c>
      <c r="X46" s="12">
        <v>6</v>
      </c>
      <c r="Y46" s="12">
        <v>6.29</v>
      </c>
      <c r="Z46" s="12">
        <v>6</v>
      </c>
      <c r="AA46" s="12">
        <v>6.17</v>
      </c>
      <c r="AB46" s="117">
        <v>124900</v>
      </c>
      <c r="AC46" s="12">
        <v>6.17</v>
      </c>
      <c r="AD46" s="2">
        <f t="shared" si="0"/>
        <v>0.29000000000000004</v>
      </c>
      <c r="AE46" s="167">
        <f t="shared" si="1"/>
        <v>3.005008347245397E-2</v>
      </c>
    </row>
    <row r="47" spans="15:31" x14ac:dyDescent="0.25">
      <c r="O47" s="105">
        <v>0.95</v>
      </c>
      <c r="P47" s="105">
        <f t="shared" si="2"/>
        <v>3.2489999999999997</v>
      </c>
      <c r="Q47" s="105"/>
      <c r="T47" s="109" t="s">
        <v>130</v>
      </c>
      <c r="U47" s="110" t="s">
        <v>148</v>
      </c>
      <c r="W47" s="162">
        <v>42255</v>
      </c>
      <c r="X47" s="12">
        <v>5.85</v>
      </c>
      <c r="Y47" s="12">
        <v>6.05</v>
      </c>
      <c r="Z47" s="12">
        <v>5.75</v>
      </c>
      <c r="AA47" s="12">
        <v>5.99</v>
      </c>
      <c r="AB47" s="117">
        <v>104000</v>
      </c>
      <c r="AC47" s="12">
        <v>5.99</v>
      </c>
      <c r="AD47" s="2">
        <f t="shared" si="0"/>
        <v>0.29999999999999982</v>
      </c>
      <c r="AE47" s="167">
        <f t="shared" si="1"/>
        <v>2.3931623931624069E-2</v>
      </c>
    </row>
    <row r="48" spans="15:31" x14ac:dyDescent="0.25">
      <c r="O48" s="105">
        <v>0.94</v>
      </c>
      <c r="P48" s="105">
        <f t="shared" si="2"/>
        <v>3.2147999999999999</v>
      </c>
      <c r="Q48" s="105"/>
      <c r="S48" s="108"/>
      <c r="W48" s="162">
        <v>42251</v>
      </c>
      <c r="X48" s="12">
        <v>5.79</v>
      </c>
      <c r="Y48" s="12">
        <v>5.85</v>
      </c>
      <c r="Z48" s="12">
        <v>5.62</v>
      </c>
      <c r="AA48" s="12">
        <v>5.85</v>
      </c>
      <c r="AB48" s="117">
        <v>63400</v>
      </c>
      <c r="AC48" s="12">
        <v>5.85</v>
      </c>
      <c r="AD48" s="2">
        <f t="shared" si="0"/>
        <v>0.22999999999999954</v>
      </c>
      <c r="AE48" s="167">
        <f t="shared" si="1"/>
        <v>6.8846815834768815E-3</v>
      </c>
    </row>
    <row r="49" spans="15:31" x14ac:dyDescent="0.25">
      <c r="O49" s="105">
        <v>0.93</v>
      </c>
      <c r="P49" s="105">
        <f t="shared" si="2"/>
        <v>3.1806000000000001</v>
      </c>
      <c r="Q49" s="105"/>
      <c r="S49" s="108"/>
      <c r="W49" s="162">
        <v>42250</v>
      </c>
      <c r="X49" s="12">
        <v>5.57</v>
      </c>
      <c r="Y49" s="12">
        <v>5.85</v>
      </c>
      <c r="Z49" s="12">
        <v>5.57</v>
      </c>
      <c r="AA49" s="12">
        <v>5.81</v>
      </c>
      <c r="AB49" s="117">
        <v>72800</v>
      </c>
      <c r="AC49" s="12">
        <v>5.81</v>
      </c>
      <c r="AD49" s="2">
        <f t="shared" si="0"/>
        <v>0.27999999999999936</v>
      </c>
      <c r="AE49" s="167">
        <f t="shared" si="1"/>
        <v>8.6805555555555802E-3</v>
      </c>
    </row>
    <row r="50" spans="15:31" x14ac:dyDescent="0.25">
      <c r="O50" s="105">
        <v>0.92</v>
      </c>
      <c r="P50" s="105">
        <f t="shared" si="2"/>
        <v>3.1463999999999999</v>
      </c>
      <c r="Q50" s="105"/>
      <c r="S50" s="108"/>
      <c r="W50" s="162">
        <v>42249</v>
      </c>
      <c r="X50" s="12">
        <v>5.77</v>
      </c>
      <c r="Y50" s="12">
        <v>5.86</v>
      </c>
      <c r="Z50" s="12">
        <v>5.55</v>
      </c>
      <c r="AA50" s="12">
        <v>5.76</v>
      </c>
      <c r="AB50" s="117">
        <v>206700</v>
      </c>
      <c r="AC50" s="12">
        <v>5.76</v>
      </c>
      <c r="AD50" s="2">
        <f t="shared" si="0"/>
        <v>0.3100000000000005</v>
      </c>
      <c r="AE50" s="167">
        <f t="shared" si="1"/>
        <v>-1.7331022530329143E-3</v>
      </c>
    </row>
    <row r="51" spans="15:31" x14ac:dyDescent="0.25">
      <c r="O51" s="105">
        <v>0.91</v>
      </c>
      <c r="P51" s="105">
        <f t="shared" si="2"/>
        <v>3.1122000000000001</v>
      </c>
      <c r="Q51" s="105"/>
      <c r="S51" s="108"/>
      <c r="W51" s="162">
        <v>42248</v>
      </c>
      <c r="X51" s="12">
        <v>5.33</v>
      </c>
      <c r="Y51" s="12">
        <v>5.84</v>
      </c>
      <c r="Z51" s="12">
        <v>5.23</v>
      </c>
      <c r="AA51" s="12">
        <v>5.77</v>
      </c>
      <c r="AB51" s="117">
        <v>257900</v>
      </c>
      <c r="AC51" s="12">
        <v>5.77</v>
      </c>
      <c r="AD51" s="2">
        <f t="shared" si="0"/>
        <v>0.60999999999999943</v>
      </c>
      <c r="AE51" s="167">
        <f t="shared" si="1"/>
        <v>7.2490706319702447E-2</v>
      </c>
    </row>
    <row r="52" spans="15:31" x14ac:dyDescent="0.25">
      <c r="O52" s="105">
        <v>0.9</v>
      </c>
      <c r="P52" s="105">
        <f t="shared" si="2"/>
        <v>3.0779999999999998</v>
      </c>
      <c r="Q52" s="105"/>
      <c r="S52" s="108"/>
      <c r="W52" s="162">
        <v>42247</v>
      </c>
      <c r="X52" s="12">
        <v>5.23</v>
      </c>
      <c r="Y52" s="12">
        <v>5.38</v>
      </c>
      <c r="Z52" s="12">
        <v>5.15</v>
      </c>
      <c r="AA52" s="12">
        <v>5.38</v>
      </c>
      <c r="AB52" s="117">
        <v>43000</v>
      </c>
      <c r="AC52" s="12">
        <v>5.38</v>
      </c>
      <c r="AD52" s="2">
        <f t="shared" si="0"/>
        <v>0.22999999999999954</v>
      </c>
      <c r="AE52" s="167">
        <f t="shared" si="1"/>
        <v>3.4615384615384492E-2</v>
      </c>
    </row>
    <row r="53" spans="15:31" x14ac:dyDescent="0.25">
      <c r="O53" s="47"/>
      <c r="S53" s="108"/>
      <c r="W53" s="162">
        <v>42244</v>
      </c>
      <c r="X53" s="12">
        <v>5.15</v>
      </c>
      <c r="Y53" s="12">
        <v>5.28</v>
      </c>
      <c r="Z53" s="12">
        <v>5</v>
      </c>
      <c r="AA53" s="12">
        <v>5.2</v>
      </c>
      <c r="AB53" s="117">
        <v>78300</v>
      </c>
      <c r="AC53" s="12">
        <v>5.2</v>
      </c>
      <c r="AD53" s="2">
        <f t="shared" si="0"/>
        <v>0.28000000000000025</v>
      </c>
      <c r="AE53" s="167">
        <f t="shared" si="1"/>
        <v>3.8610038610038533E-3</v>
      </c>
    </row>
    <row r="54" spans="15:31" x14ac:dyDescent="0.25">
      <c r="O54" s="47"/>
      <c r="S54" s="108"/>
      <c r="W54" s="162">
        <v>42243</v>
      </c>
      <c r="X54" s="12">
        <v>5.3</v>
      </c>
      <c r="Y54" s="12">
        <v>5.32</v>
      </c>
      <c r="Z54" s="12">
        <v>5.12</v>
      </c>
      <c r="AA54" s="12">
        <v>5.18</v>
      </c>
      <c r="AB54" s="117">
        <v>56100</v>
      </c>
      <c r="AC54" s="12">
        <v>5.18</v>
      </c>
      <c r="AD54" s="2">
        <f t="shared" si="0"/>
        <v>0.20000000000000018</v>
      </c>
      <c r="AE54" s="167">
        <f t="shared" si="1"/>
        <v>1.171875E-2</v>
      </c>
    </row>
    <row r="55" spans="15:31" x14ac:dyDescent="0.25">
      <c r="W55" s="162">
        <v>42242</v>
      </c>
      <c r="X55" s="12">
        <v>5.25</v>
      </c>
      <c r="Y55" s="12">
        <v>5.32</v>
      </c>
      <c r="Z55" s="12">
        <v>5</v>
      </c>
      <c r="AA55" s="12">
        <v>5.12</v>
      </c>
      <c r="AB55" s="117">
        <v>49600</v>
      </c>
      <c r="AC55" s="12">
        <v>5.12</v>
      </c>
      <c r="AD55" s="2">
        <f t="shared" si="0"/>
        <v>0.32000000000000028</v>
      </c>
      <c r="AE55" s="167">
        <f t="shared" si="1"/>
        <v>-9.6711798839458352E-3</v>
      </c>
    </row>
    <row r="56" spans="15:31" x14ac:dyDescent="0.25">
      <c r="W56" s="162">
        <v>42241</v>
      </c>
      <c r="X56" s="12">
        <v>5.6</v>
      </c>
      <c r="Y56" s="12">
        <v>5.67</v>
      </c>
      <c r="Z56" s="12">
        <v>5.0999999999999996</v>
      </c>
      <c r="AA56" s="12">
        <v>5.17</v>
      </c>
      <c r="AB56" s="117">
        <v>137100</v>
      </c>
      <c r="AC56" s="12">
        <v>5.17</v>
      </c>
      <c r="AD56" s="2">
        <f t="shared" si="0"/>
        <v>0.57000000000000028</v>
      </c>
      <c r="AE56" s="167">
        <f t="shared" si="1"/>
        <v>-3.0018761726078869E-2</v>
      </c>
    </row>
    <row r="57" spans="15:31" x14ac:dyDescent="0.25">
      <c r="W57" s="162">
        <v>42240</v>
      </c>
      <c r="X57" s="12">
        <v>5.55</v>
      </c>
      <c r="Y57" s="12">
        <v>5.55</v>
      </c>
      <c r="Z57" s="12">
        <v>5.0599999999999996</v>
      </c>
      <c r="AA57" s="12">
        <v>5.33</v>
      </c>
      <c r="AB57" s="117">
        <v>256800</v>
      </c>
      <c r="AC57" s="12">
        <v>5.33</v>
      </c>
      <c r="AD57" s="2">
        <f t="shared" si="0"/>
        <v>0.49000000000000021</v>
      </c>
      <c r="AE57" s="167">
        <f t="shared" si="1"/>
        <v>-7.4652777777777679E-2</v>
      </c>
    </row>
    <row r="58" spans="15:31" x14ac:dyDescent="0.25">
      <c r="W58" s="162">
        <v>42237</v>
      </c>
      <c r="X58" s="12">
        <v>5.55</v>
      </c>
      <c r="Y58" s="12">
        <v>5.94</v>
      </c>
      <c r="Z58" s="12">
        <v>5.55</v>
      </c>
      <c r="AA58" s="12">
        <v>5.76</v>
      </c>
      <c r="AB58" s="117">
        <v>57600</v>
      </c>
      <c r="AC58" s="12">
        <v>5.76</v>
      </c>
      <c r="AD58" s="2">
        <f t="shared" si="0"/>
        <v>0.39000000000000057</v>
      </c>
      <c r="AE58" s="167">
        <f t="shared" si="1"/>
        <v>1.5873015873015817E-2</v>
      </c>
    </row>
    <row r="59" spans="15:31" x14ac:dyDescent="0.25">
      <c r="W59" s="162">
        <v>42236</v>
      </c>
      <c r="X59" s="12">
        <v>5.77</v>
      </c>
      <c r="Y59" s="12">
        <v>6</v>
      </c>
      <c r="Z59" s="12">
        <v>5.65</v>
      </c>
      <c r="AA59" s="12">
        <v>5.67</v>
      </c>
      <c r="AB59" s="117">
        <v>73300</v>
      </c>
      <c r="AC59" s="12">
        <v>5.67</v>
      </c>
      <c r="AD59" s="2">
        <f t="shared" si="0"/>
        <v>0.34999999999999964</v>
      </c>
      <c r="AE59" s="167">
        <f t="shared" si="1"/>
        <v>-1.5625E-2</v>
      </c>
    </row>
    <row r="60" spans="15:31" x14ac:dyDescent="0.25">
      <c r="W60" s="162">
        <v>42235</v>
      </c>
      <c r="X60" s="12">
        <v>5.93</v>
      </c>
      <c r="Y60" s="12">
        <v>5.93</v>
      </c>
      <c r="Z60" s="12">
        <v>5.65</v>
      </c>
      <c r="AA60" s="12">
        <v>5.76</v>
      </c>
      <c r="AB60" s="117">
        <v>67100</v>
      </c>
      <c r="AC60" s="12">
        <v>5.76</v>
      </c>
      <c r="AD60" s="2">
        <f t="shared" si="0"/>
        <v>0.27999999999999936</v>
      </c>
      <c r="AE60" s="167">
        <f t="shared" si="1"/>
        <v>-2.8667790893760481E-2</v>
      </c>
    </row>
    <row r="61" spans="15:31" x14ac:dyDescent="0.25">
      <c r="W61" s="162">
        <v>42234</v>
      </c>
      <c r="X61" s="12">
        <v>6.28</v>
      </c>
      <c r="Y61" s="12">
        <v>6.28</v>
      </c>
      <c r="Z61" s="12">
        <v>5.82</v>
      </c>
      <c r="AA61" s="12">
        <v>5.93</v>
      </c>
      <c r="AB61" s="117">
        <v>112500</v>
      </c>
      <c r="AC61" s="12">
        <v>5.93</v>
      </c>
      <c r="AD61" s="2">
        <f t="shared" si="0"/>
        <v>0.45999999999999996</v>
      </c>
      <c r="AE61" s="167">
        <f t="shared" si="1"/>
        <v>-1.0016694490818101E-2</v>
      </c>
    </row>
    <row r="62" spans="15:31" x14ac:dyDescent="0.25">
      <c r="W62" s="162">
        <v>42233</v>
      </c>
      <c r="X62" s="12">
        <v>6</v>
      </c>
      <c r="Y62" s="12">
        <v>6</v>
      </c>
      <c r="Z62" s="12">
        <v>5.85</v>
      </c>
      <c r="AA62" s="12">
        <v>5.99</v>
      </c>
      <c r="AB62" s="117">
        <v>88400</v>
      </c>
      <c r="AC62" s="12">
        <v>5.99</v>
      </c>
      <c r="AD62" s="2">
        <f t="shared" si="0"/>
        <v>0.15000000000000036</v>
      </c>
      <c r="AE62" s="167">
        <f t="shared" si="1"/>
        <v>5.0335570469799418E-3</v>
      </c>
    </row>
    <row r="63" spans="15:31" x14ac:dyDescent="0.25">
      <c r="W63" s="162">
        <v>42230</v>
      </c>
      <c r="X63" s="12">
        <v>6.08</v>
      </c>
      <c r="Y63" s="12">
        <v>6.15</v>
      </c>
      <c r="Z63" s="12">
        <v>5.91</v>
      </c>
      <c r="AA63" s="12">
        <v>5.96</v>
      </c>
      <c r="AB63" s="117">
        <v>45300</v>
      </c>
      <c r="AC63" s="12">
        <v>5.96</v>
      </c>
      <c r="AD63" s="2">
        <f t="shared" si="0"/>
        <v>0.24000000000000021</v>
      </c>
      <c r="AE63" s="167">
        <f t="shared" si="1"/>
        <v>-2.2950819672131084E-2</v>
      </c>
    </row>
    <row r="64" spans="15:31" x14ac:dyDescent="0.25">
      <c r="W64" s="162">
        <v>42229</v>
      </c>
      <c r="X64" s="12">
        <v>6.01</v>
      </c>
      <c r="Y64" s="12">
        <v>6.36</v>
      </c>
      <c r="Z64" s="12">
        <v>5.81</v>
      </c>
      <c r="AA64" s="12">
        <v>6.1</v>
      </c>
      <c r="AB64" s="117">
        <v>198200</v>
      </c>
      <c r="AC64" s="12">
        <v>6.1</v>
      </c>
      <c r="AD64" s="2">
        <f t="shared" si="0"/>
        <v>0.55000000000000071</v>
      </c>
      <c r="AE64" s="167">
        <f t="shared" si="1"/>
        <v>1.8363939899832982E-2</v>
      </c>
    </row>
    <row r="65" spans="23:31" x14ac:dyDescent="0.25">
      <c r="W65" s="162">
        <v>42228</v>
      </c>
      <c r="X65" s="12">
        <v>5.77</v>
      </c>
      <c r="Y65" s="12">
        <v>6.14</v>
      </c>
      <c r="Z65" s="12">
        <v>5.7</v>
      </c>
      <c r="AA65" s="12">
        <v>5.99</v>
      </c>
      <c r="AB65" s="117">
        <v>348100</v>
      </c>
      <c r="AC65" s="12">
        <v>5.99</v>
      </c>
      <c r="AD65" s="2">
        <f t="shared" si="0"/>
        <v>0.4399999999999995</v>
      </c>
      <c r="AE65" s="167">
        <f t="shared" si="1"/>
        <v>7.9279279279279358E-2</v>
      </c>
    </row>
    <row r="66" spans="23:31" x14ac:dyDescent="0.25">
      <c r="W66" s="162">
        <v>42227</v>
      </c>
      <c r="X66" s="12">
        <v>5.65</v>
      </c>
      <c r="Y66" s="12">
        <v>5.69</v>
      </c>
      <c r="Z66" s="12">
        <v>5.21</v>
      </c>
      <c r="AA66" s="12">
        <v>5.55</v>
      </c>
      <c r="AB66" s="117">
        <v>143000</v>
      </c>
      <c r="AC66" s="12">
        <v>5.55</v>
      </c>
      <c r="AD66" s="2">
        <f t="shared" si="0"/>
        <v>0.48000000000000043</v>
      </c>
      <c r="AE66" s="167">
        <f t="shared" si="1"/>
        <v>-1.9434628975265045E-2</v>
      </c>
    </row>
    <row r="67" spans="23:31" x14ac:dyDescent="0.25">
      <c r="W67" s="162">
        <v>42226</v>
      </c>
      <c r="X67" s="12">
        <v>4.93</v>
      </c>
      <c r="Y67" s="12">
        <v>5.69</v>
      </c>
      <c r="Z67" s="12">
        <v>4.91</v>
      </c>
      <c r="AA67" s="12">
        <v>5.66</v>
      </c>
      <c r="AB67" s="117">
        <v>223700</v>
      </c>
      <c r="AC67" s="12">
        <v>5.66</v>
      </c>
      <c r="AD67" s="2">
        <f t="shared" ref="AD67:AD68" si="3">Y67-Z67</f>
        <v>0.78000000000000025</v>
      </c>
      <c r="AE67" s="167" t="e">
        <f t="shared" ref="AE67:AE68" si="4">AC67/AC68-1</f>
        <v>#DIV/0!</v>
      </c>
    </row>
    <row r="68" spans="23:31" x14ac:dyDescent="0.25">
      <c r="W68" s="12" t="s">
        <v>144</v>
      </c>
      <c r="X68" s="12"/>
      <c r="Y68" s="12"/>
      <c r="Z68" s="12"/>
      <c r="AA68" s="12"/>
      <c r="AB68" s="12"/>
      <c r="AC68" s="12"/>
      <c r="AD68" s="2">
        <f t="shared" si="3"/>
        <v>0</v>
      </c>
      <c r="AE68" s="167" t="e">
        <f t="shared" si="4"/>
        <v>#DIV/0!</v>
      </c>
    </row>
  </sheetData>
  <mergeCells count="1">
    <mergeCell ref="O31:P31"/>
  </mergeCells>
  <conditionalFormatting sqref="Q7">
    <cfRule type="expression" dxfId="21" priority="8">
      <formula>Q7&gt;0</formula>
    </cfRule>
    <cfRule type="expression" dxfId="20" priority="9">
      <formula>Q7&lt;0</formula>
    </cfRule>
  </conditionalFormatting>
  <conditionalFormatting sqref="O32:O52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2:P52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5:Q52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{C3A7ED6B-043C-47BC-8A08-D3BFA5F03CCF}</x14:id>
        </ext>
      </extLst>
    </cfRule>
  </conditionalFormatting>
  <conditionalFormatting sqref="AE1:AE68">
    <cfRule type="iconSet" priority="3">
      <iconSet iconSet="3Arrows">
        <cfvo type="percent" val="0"/>
        <cfvo type="num" val="0"/>
        <cfvo type="num" val="0"/>
      </iconSet>
    </cfRule>
  </conditionalFormatting>
  <conditionalFormatting sqref="F11">
    <cfRule type="expression" dxfId="19" priority="1">
      <formula>F11&gt;0</formula>
    </cfRule>
    <cfRule type="expression" dxfId="18" priority="2">
      <formula>F11&lt;0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3A7ED6B-043C-47BC-8A08-D3BFA5F03CC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E70"/>
  <sheetViews>
    <sheetView workbookViewId="0">
      <selection activeCell="A3" sqref="A3"/>
    </sheetView>
  </sheetViews>
  <sheetFormatPr defaultRowHeight="15" x14ac:dyDescent="0.25"/>
  <cols>
    <col min="4" max="6" width="9.140625" style="2"/>
    <col min="20" max="20" width="21.85546875" customWidth="1"/>
    <col min="21" max="21" width="29.140625" customWidth="1"/>
    <col min="23" max="23" width="11.140625" customWidth="1"/>
    <col min="24" max="24" width="8.28515625" customWidth="1"/>
    <col min="25" max="27" width="7" bestFit="1" customWidth="1"/>
    <col min="28" max="28" width="10.140625" bestFit="1" customWidth="1"/>
    <col min="29" max="29" width="10.28515625" bestFit="1" customWidth="1"/>
    <col min="30" max="31" width="12.7109375" customWidth="1"/>
  </cols>
  <sheetData>
    <row r="1" spans="1:3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110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111</v>
      </c>
      <c r="K1" s="13" t="s">
        <v>61</v>
      </c>
      <c r="L1" s="13" t="s">
        <v>80</v>
      </c>
      <c r="M1" s="13" t="s">
        <v>38</v>
      </c>
      <c r="T1" t="s">
        <v>71</v>
      </c>
      <c r="W1" s="115" t="s">
        <v>136</v>
      </c>
      <c r="X1" s="115" t="s">
        <v>137</v>
      </c>
      <c r="Y1" s="115" t="s">
        <v>138</v>
      </c>
      <c r="Z1" s="115" t="s">
        <v>139</v>
      </c>
      <c r="AA1" s="115" t="s">
        <v>140</v>
      </c>
      <c r="AB1" s="115" t="s">
        <v>141</v>
      </c>
      <c r="AC1" s="115" t="s">
        <v>142</v>
      </c>
      <c r="AD1" s="13" t="s">
        <v>165</v>
      </c>
      <c r="AE1" s="13" t="s">
        <v>167</v>
      </c>
    </row>
    <row r="2" spans="1:31" x14ac:dyDescent="0.25">
      <c r="A2" s="6" t="s">
        <v>54</v>
      </c>
      <c r="B2" s="1">
        <v>42214</v>
      </c>
      <c r="C2" s="7">
        <v>10</v>
      </c>
      <c r="D2" s="57">
        <v>99.58</v>
      </c>
      <c r="E2" s="57">
        <v>0</v>
      </c>
      <c r="F2" s="57">
        <f>C2*D2</f>
        <v>995.8</v>
      </c>
      <c r="G2" s="1">
        <v>42237</v>
      </c>
      <c r="H2" s="7">
        <v>10</v>
      </c>
      <c r="I2" s="7">
        <v>99.56</v>
      </c>
      <c r="J2" s="57">
        <v>0.02</v>
      </c>
      <c r="K2" s="7">
        <f>I2*H2-J2</f>
        <v>995.58</v>
      </c>
      <c r="L2" s="1">
        <v>42257</v>
      </c>
      <c r="M2" s="2">
        <v>9.6</v>
      </c>
      <c r="O2" s="13" t="s">
        <v>57</v>
      </c>
      <c r="Q2">
        <f>C8-H8</f>
        <v>0</v>
      </c>
      <c r="T2" s="1">
        <v>42297</v>
      </c>
      <c r="U2" t="s">
        <v>218</v>
      </c>
      <c r="W2" s="162">
        <v>42318</v>
      </c>
      <c r="X2" s="12">
        <v>98.83</v>
      </c>
      <c r="Y2" s="12">
        <v>99.42</v>
      </c>
      <c r="Z2" s="12">
        <v>97.95</v>
      </c>
      <c r="AA2" s="12">
        <v>98.68</v>
      </c>
      <c r="AB2" s="117">
        <v>2677100</v>
      </c>
      <c r="AC2" s="12">
        <v>98.68</v>
      </c>
      <c r="AD2" s="2">
        <f>Y2-Z2</f>
        <v>1.4699999999999989</v>
      </c>
      <c r="AE2" s="167" t="e">
        <f>AC2/AC3-1</f>
        <v>#DIV/0!</v>
      </c>
    </row>
    <row r="3" spans="1:31" x14ac:dyDescent="0.25">
      <c r="A3" s="26" t="s">
        <v>74</v>
      </c>
      <c r="B3" s="1">
        <v>42219</v>
      </c>
      <c r="C3" s="7">
        <v>5</v>
      </c>
      <c r="D3" s="57">
        <v>97.95</v>
      </c>
      <c r="E3" s="57">
        <v>0</v>
      </c>
      <c r="F3" s="57">
        <f>C3*D3</f>
        <v>489.75</v>
      </c>
      <c r="G3" s="1">
        <v>42304</v>
      </c>
      <c r="H3" s="104">
        <v>15</v>
      </c>
      <c r="I3" s="57">
        <v>98.75</v>
      </c>
      <c r="J3" s="57">
        <v>0.03</v>
      </c>
      <c r="K3" s="7">
        <f>I3*H3-J3</f>
        <v>1481.22</v>
      </c>
      <c r="O3" s="13" t="s">
        <v>58</v>
      </c>
      <c r="Q3" s="2">
        <f>IF(Q2=0, Q4, (F8-K8-M8)/Q2)</f>
        <v>98.68</v>
      </c>
      <c r="W3" s="162">
        <v>42318</v>
      </c>
      <c r="X3" s="12" t="s">
        <v>207</v>
      </c>
      <c r="Y3" s="12"/>
      <c r="Z3" s="12"/>
      <c r="AA3" s="12"/>
      <c r="AB3" s="117"/>
      <c r="AC3" s="12"/>
      <c r="AD3" s="2">
        <f t="shared" ref="AD3:AD66" si="0">Y3-Z3</f>
        <v>0</v>
      </c>
      <c r="AE3" s="167">
        <f t="shared" ref="AE3:AE66" si="1">AC3/AC4-1</f>
        <v>-1</v>
      </c>
    </row>
    <row r="4" spans="1:31" x14ac:dyDescent="0.25">
      <c r="B4" s="1">
        <v>42272</v>
      </c>
      <c r="C4" s="7">
        <v>10</v>
      </c>
      <c r="D4" s="57">
        <v>88.6</v>
      </c>
      <c r="E4" s="57">
        <v>0</v>
      </c>
      <c r="F4" s="57">
        <f>C4*D4</f>
        <v>886</v>
      </c>
      <c r="O4" s="13" t="s">
        <v>66</v>
      </c>
      <c r="Q4" s="70">
        <v>98.68</v>
      </c>
      <c r="W4" s="162">
        <v>42317</v>
      </c>
      <c r="X4" s="12">
        <v>100.6</v>
      </c>
      <c r="Y4" s="12">
        <v>100.84</v>
      </c>
      <c r="Z4" s="12">
        <v>99.21</v>
      </c>
      <c r="AA4" s="12">
        <v>99.66</v>
      </c>
      <c r="AB4" s="117">
        <v>3164700</v>
      </c>
      <c r="AC4" s="12">
        <v>99.02</v>
      </c>
      <c r="AD4" s="2">
        <f t="shared" si="0"/>
        <v>1.6300000000000097</v>
      </c>
      <c r="AE4" s="167">
        <f t="shared" si="1"/>
        <v>-1.128307538691975E-2</v>
      </c>
    </row>
    <row r="5" spans="1:31" x14ac:dyDescent="0.25">
      <c r="O5" s="13" t="s">
        <v>67</v>
      </c>
      <c r="Q5" s="3">
        <f>Q4*Q2</f>
        <v>0</v>
      </c>
      <c r="W5" s="162">
        <v>42314</v>
      </c>
      <c r="X5" s="12">
        <v>100.04</v>
      </c>
      <c r="Y5" s="12">
        <v>100.8</v>
      </c>
      <c r="Z5" s="12">
        <v>99.29</v>
      </c>
      <c r="AA5" s="12">
        <v>100.8</v>
      </c>
      <c r="AB5" s="117">
        <v>2735100</v>
      </c>
      <c r="AC5" s="12">
        <v>100.15</v>
      </c>
      <c r="AD5" s="2">
        <f t="shared" si="0"/>
        <v>1.5099999999999909</v>
      </c>
      <c r="AE5" s="167">
        <f t="shared" si="1"/>
        <v>0</v>
      </c>
    </row>
    <row r="6" spans="1:31" x14ac:dyDescent="0.25">
      <c r="O6" s="13" t="s">
        <v>64</v>
      </c>
      <c r="Q6" s="2">
        <f>Q3*Q2</f>
        <v>0</v>
      </c>
      <c r="W6" s="162">
        <v>42313</v>
      </c>
      <c r="X6" s="12">
        <v>100.43</v>
      </c>
      <c r="Y6" s="12">
        <v>100.99</v>
      </c>
      <c r="Z6" s="12">
        <v>99.72</v>
      </c>
      <c r="AA6" s="12">
        <v>100.8</v>
      </c>
      <c r="AB6" s="117">
        <v>2832400</v>
      </c>
      <c r="AC6" s="12">
        <v>100.15</v>
      </c>
      <c r="AD6" s="2">
        <f t="shared" si="0"/>
        <v>1.269999999999996</v>
      </c>
      <c r="AE6" s="167">
        <f t="shared" si="1"/>
        <v>4.6143043434647701E-3</v>
      </c>
    </row>
    <row r="7" spans="1:31" ht="15.75" x14ac:dyDescent="0.25">
      <c r="O7" s="13" t="s">
        <v>65</v>
      </c>
      <c r="Q7" s="2">
        <f>IF(Q2=0, K8+M8-F8,Q5-Q6)</f>
        <v>114.84999999999991</v>
      </c>
      <c r="R7" s="260"/>
      <c r="W7" s="162">
        <v>42312</v>
      </c>
      <c r="X7" s="12">
        <v>100.42</v>
      </c>
      <c r="Y7" s="12">
        <v>101.04</v>
      </c>
      <c r="Z7" s="12">
        <v>100</v>
      </c>
      <c r="AA7" s="12">
        <v>100.33</v>
      </c>
      <c r="AB7" s="117">
        <v>3116100</v>
      </c>
      <c r="AC7" s="12">
        <v>99.69</v>
      </c>
      <c r="AD7" s="2">
        <f t="shared" si="0"/>
        <v>1.0400000000000063</v>
      </c>
      <c r="AE7" s="167">
        <f t="shared" si="1"/>
        <v>3.3212560386473022E-3</v>
      </c>
    </row>
    <row r="8" spans="1:31" x14ac:dyDescent="0.25">
      <c r="A8" s="45" t="s">
        <v>85</v>
      </c>
      <c r="B8" s="16"/>
      <c r="C8" s="16">
        <f>SUM(C2:C7)</f>
        <v>25</v>
      </c>
      <c r="D8" s="21"/>
      <c r="E8" s="21"/>
      <c r="F8" s="21">
        <f>SUM(F2:F7)</f>
        <v>2371.5500000000002</v>
      </c>
      <c r="G8" s="16"/>
      <c r="H8" s="16">
        <f>SUM(H2:H4)</f>
        <v>25</v>
      </c>
      <c r="I8" s="16"/>
      <c r="J8" s="16"/>
      <c r="K8" s="16">
        <f>SUM(K2:K4)</f>
        <v>2476.8000000000002</v>
      </c>
      <c r="L8" s="16"/>
      <c r="M8" s="21">
        <f>SUM(M2:M7)</f>
        <v>9.6</v>
      </c>
      <c r="W8" s="162">
        <v>42311</v>
      </c>
      <c r="X8" s="12">
        <v>99.38</v>
      </c>
      <c r="Y8" s="12">
        <v>100.34</v>
      </c>
      <c r="Z8" s="12">
        <v>98.8</v>
      </c>
      <c r="AA8" s="12">
        <v>100</v>
      </c>
      <c r="AB8" s="117">
        <v>3090000</v>
      </c>
      <c r="AC8" s="12">
        <v>99.36</v>
      </c>
      <c r="AD8" s="2">
        <f t="shared" si="0"/>
        <v>1.5400000000000063</v>
      </c>
      <c r="AE8" s="167">
        <f t="shared" si="1"/>
        <v>6.1772151898733529E-3</v>
      </c>
    </row>
    <row r="9" spans="1:31" x14ac:dyDescent="0.25">
      <c r="W9" s="162">
        <v>42310</v>
      </c>
      <c r="X9" s="12">
        <v>98.82</v>
      </c>
      <c r="Y9" s="12">
        <v>99.58</v>
      </c>
      <c r="Z9" s="12">
        <v>98.35</v>
      </c>
      <c r="AA9" s="12">
        <v>99.39</v>
      </c>
      <c r="AB9" s="117">
        <v>3067500</v>
      </c>
      <c r="AC9" s="12">
        <v>98.75</v>
      </c>
      <c r="AD9" s="2">
        <f t="shared" si="0"/>
        <v>1.230000000000004</v>
      </c>
      <c r="AE9" s="167">
        <f t="shared" si="1"/>
        <v>9.9202290857025588E-3</v>
      </c>
    </row>
    <row r="10" spans="1:31" x14ac:dyDescent="0.25">
      <c r="W10" s="162">
        <v>42307</v>
      </c>
      <c r="X10" s="12">
        <v>99.03</v>
      </c>
      <c r="Y10" s="12">
        <v>99.18</v>
      </c>
      <c r="Z10" s="12">
        <v>98.26</v>
      </c>
      <c r="AA10" s="12">
        <v>98.41</v>
      </c>
      <c r="AB10" s="117">
        <v>4010900</v>
      </c>
      <c r="AC10" s="12">
        <v>97.78</v>
      </c>
      <c r="AD10" s="2">
        <f t="shared" si="0"/>
        <v>0.92000000000000171</v>
      </c>
      <c r="AE10" s="167">
        <f t="shared" si="1"/>
        <v>-6.4017884361344812E-3</v>
      </c>
    </row>
    <row r="11" spans="1:31" x14ac:dyDescent="0.25">
      <c r="W11" s="162">
        <v>42306</v>
      </c>
      <c r="X11" s="12">
        <v>99.24</v>
      </c>
      <c r="Y11" s="12">
        <v>99.61</v>
      </c>
      <c r="Z11" s="12">
        <v>98.24</v>
      </c>
      <c r="AA11" s="12">
        <v>99.05</v>
      </c>
      <c r="AB11" s="117">
        <v>3287300</v>
      </c>
      <c r="AC11" s="12">
        <v>98.41</v>
      </c>
      <c r="AD11" s="2">
        <f t="shared" si="0"/>
        <v>1.3700000000000045</v>
      </c>
      <c r="AE11" s="167">
        <f t="shared" si="1"/>
        <v>-2.7361167409810649E-3</v>
      </c>
    </row>
    <row r="12" spans="1:31" x14ac:dyDescent="0.25">
      <c r="W12" s="162">
        <v>42305</v>
      </c>
      <c r="X12" s="12">
        <v>99.37</v>
      </c>
      <c r="Y12" s="12">
        <v>99.52</v>
      </c>
      <c r="Z12" s="12">
        <v>98.17</v>
      </c>
      <c r="AA12" s="12">
        <v>99.32</v>
      </c>
      <c r="AB12" s="117">
        <v>3829900</v>
      </c>
      <c r="AC12" s="12">
        <v>98.68</v>
      </c>
      <c r="AD12" s="2">
        <f t="shared" si="0"/>
        <v>1.3499999999999943</v>
      </c>
      <c r="AE12" s="167">
        <f t="shared" si="1"/>
        <v>4.3765903307888543E-3</v>
      </c>
    </row>
    <row r="13" spans="1:31" x14ac:dyDescent="0.25">
      <c r="W13" s="162">
        <v>42304</v>
      </c>
      <c r="X13" s="12">
        <v>99.8</v>
      </c>
      <c r="Y13" s="12">
        <v>99.97</v>
      </c>
      <c r="Z13" s="12">
        <v>98.71</v>
      </c>
      <c r="AA13" s="12">
        <v>98.88</v>
      </c>
      <c r="AB13" s="117">
        <v>3396500</v>
      </c>
      <c r="AC13" s="12">
        <v>98.25</v>
      </c>
      <c r="AD13" s="2">
        <f t="shared" si="0"/>
        <v>1.2600000000000051</v>
      </c>
      <c r="AE13" s="167">
        <f t="shared" si="1"/>
        <v>-1.345516618134357E-2</v>
      </c>
    </row>
    <row r="14" spans="1:31" x14ac:dyDescent="0.25">
      <c r="W14" s="162">
        <v>42303</v>
      </c>
      <c r="X14" s="12">
        <v>100.62</v>
      </c>
      <c r="Y14" s="12">
        <v>100.98</v>
      </c>
      <c r="Z14" s="12">
        <v>100</v>
      </c>
      <c r="AA14" s="12">
        <v>100.23</v>
      </c>
      <c r="AB14" s="117">
        <v>2701000</v>
      </c>
      <c r="AC14" s="12">
        <v>99.59</v>
      </c>
      <c r="AD14" s="2">
        <f t="shared" si="0"/>
        <v>0.98000000000000398</v>
      </c>
      <c r="AE14" s="167">
        <f t="shared" si="1"/>
        <v>-3.8011403421025491E-3</v>
      </c>
    </row>
    <row r="15" spans="1:31" x14ac:dyDescent="0.25">
      <c r="W15" s="162">
        <v>42300</v>
      </c>
      <c r="X15" s="12">
        <v>100.46</v>
      </c>
      <c r="Y15" s="12">
        <v>100.9</v>
      </c>
      <c r="Z15" s="12">
        <v>100.18</v>
      </c>
      <c r="AA15" s="12">
        <v>100.62</v>
      </c>
      <c r="AB15" s="117">
        <v>5032900</v>
      </c>
      <c r="AC15" s="12">
        <v>99.97</v>
      </c>
      <c r="AD15" s="2">
        <f t="shared" si="0"/>
        <v>0.71999999999999886</v>
      </c>
      <c r="AE15" s="167">
        <f t="shared" si="1"/>
        <v>8.2702975289963288E-3</v>
      </c>
    </row>
    <row r="16" spans="1:31" x14ac:dyDescent="0.25">
      <c r="W16" s="162">
        <v>42299</v>
      </c>
      <c r="X16" s="12">
        <v>98.29</v>
      </c>
      <c r="Y16" s="12">
        <v>100.23</v>
      </c>
      <c r="Z16" s="12">
        <v>98.1</v>
      </c>
      <c r="AA16" s="12">
        <v>99.79</v>
      </c>
      <c r="AB16" s="117">
        <v>5722400</v>
      </c>
      <c r="AC16" s="12">
        <v>99.15</v>
      </c>
      <c r="AD16" s="2">
        <f t="shared" si="0"/>
        <v>2.1300000000000097</v>
      </c>
      <c r="AE16" s="167">
        <f t="shared" si="1"/>
        <v>1.8594616807068087E-2</v>
      </c>
    </row>
    <row r="17" spans="9:31" x14ac:dyDescent="0.25">
      <c r="W17" s="162">
        <v>42298</v>
      </c>
      <c r="X17" s="12">
        <v>96.24</v>
      </c>
      <c r="Y17" s="12">
        <v>98.68</v>
      </c>
      <c r="Z17" s="12">
        <v>96.02</v>
      </c>
      <c r="AA17" s="12">
        <v>97.97</v>
      </c>
      <c r="AB17" s="117">
        <v>10498900</v>
      </c>
      <c r="AC17" s="12">
        <v>97.34</v>
      </c>
      <c r="AD17" s="2">
        <f t="shared" si="0"/>
        <v>2.6600000000000108</v>
      </c>
      <c r="AE17" s="167">
        <f t="shared" si="1"/>
        <v>2.4523734343753212E-2</v>
      </c>
    </row>
    <row r="18" spans="9:31" x14ac:dyDescent="0.25">
      <c r="W18" s="162">
        <v>42297</v>
      </c>
      <c r="X18" s="12">
        <v>94.33</v>
      </c>
      <c r="Y18" s="12">
        <v>97.69</v>
      </c>
      <c r="Z18" s="12">
        <v>93.08</v>
      </c>
      <c r="AA18" s="12">
        <v>95.62</v>
      </c>
      <c r="AB18" s="117">
        <v>9005200</v>
      </c>
      <c r="AC18" s="12">
        <v>95.01</v>
      </c>
      <c r="AD18" s="2">
        <f t="shared" si="0"/>
        <v>4.6099999999999994</v>
      </c>
      <c r="AE18" s="167">
        <f t="shared" si="1"/>
        <v>3.8814782418543858E-2</v>
      </c>
    </row>
    <row r="19" spans="9:31" x14ac:dyDescent="0.25">
      <c r="I19" s="2"/>
      <c r="W19" s="162">
        <v>42296</v>
      </c>
      <c r="X19" s="12">
        <v>92.5</v>
      </c>
      <c r="Y19" s="12">
        <v>92.85</v>
      </c>
      <c r="Z19" s="12">
        <v>91.21</v>
      </c>
      <c r="AA19" s="12">
        <v>92.05</v>
      </c>
      <c r="AB19" s="117">
        <v>5513800</v>
      </c>
      <c r="AC19" s="12">
        <v>91.46</v>
      </c>
      <c r="AD19" s="2">
        <f t="shared" si="0"/>
        <v>1.6400000000000006</v>
      </c>
      <c r="AE19" s="167">
        <f t="shared" si="1"/>
        <v>-1.0173160173160278E-2</v>
      </c>
    </row>
    <row r="20" spans="9:31" x14ac:dyDescent="0.25">
      <c r="W20" s="162">
        <v>42293</v>
      </c>
      <c r="X20" s="12">
        <v>94</v>
      </c>
      <c r="Y20" s="12">
        <v>94.15</v>
      </c>
      <c r="Z20" s="12">
        <v>92.63</v>
      </c>
      <c r="AA20" s="12">
        <v>93</v>
      </c>
      <c r="AB20" s="117">
        <v>3085400</v>
      </c>
      <c r="AC20" s="12">
        <v>92.4</v>
      </c>
      <c r="AD20" s="2">
        <f t="shared" si="0"/>
        <v>1.5200000000000102</v>
      </c>
      <c r="AE20" s="167">
        <f t="shared" si="1"/>
        <v>-1.9442644199609838E-3</v>
      </c>
    </row>
    <row r="21" spans="9:31" x14ac:dyDescent="0.25">
      <c r="W21" s="162">
        <v>42292</v>
      </c>
      <c r="X21" s="12">
        <v>92.71</v>
      </c>
      <c r="Y21" s="12">
        <v>93.23</v>
      </c>
      <c r="Z21" s="12">
        <v>92.15</v>
      </c>
      <c r="AA21" s="12">
        <v>93.18</v>
      </c>
      <c r="AB21" s="117">
        <v>3829800</v>
      </c>
      <c r="AC21" s="12">
        <v>92.58</v>
      </c>
      <c r="AD21" s="2">
        <f t="shared" si="0"/>
        <v>1.0799999999999983</v>
      </c>
      <c r="AE21" s="167">
        <f t="shared" si="1"/>
        <v>1.0919414719370968E-2</v>
      </c>
    </row>
    <row r="22" spans="9:31" x14ac:dyDescent="0.25">
      <c r="W22" s="162">
        <v>42291</v>
      </c>
      <c r="X22" s="12">
        <v>94.27</v>
      </c>
      <c r="Y22" s="12">
        <v>94.86</v>
      </c>
      <c r="Z22" s="12">
        <v>91.76</v>
      </c>
      <c r="AA22" s="12">
        <v>92.17</v>
      </c>
      <c r="AB22" s="117">
        <v>5608300</v>
      </c>
      <c r="AC22" s="12">
        <v>91.58</v>
      </c>
      <c r="AD22" s="2">
        <f t="shared" si="0"/>
        <v>3.0999999999999943</v>
      </c>
      <c r="AE22" s="167">
        <f t="shared" si="1"/>
        <v>-2.2312373225152116E-2</v>
      </c>
    </row>
    <row r="23" spans="9:31" x14ac:dyDescent="0.25">
      <c r="W23" s="162">
        <v>42290</v>
      </c>
      <c r="X23" s="12">
        <v>94.17</v>
      </c>
      <c r="Y23" s="12">
        <v>94.75</v>
      </c>
      <c r="Z23" s="12">
        <v>93.64</v>
      </c>
      <c r="AA23" s="12">
        <v>94.28</v>
      </c>
      <c r="AB23" s="117">
        <v>4079300</v>
      </c>
      <c r="AC23" s="12">
        <v>93.67</v>
      </c>
      <c r="AD23" s="2">
        <f t="shared" si="0"/>
        <v>1.1099999999999994</v>
      </c>
      <c r="AE23" s="167">
        <f t="shared" si="1"/>
        <v>-1.2128242986711557E-2</v>
      </c>
    </row>
    <row r="24" spans="9:31" x14ac:dyDescent="0.25">
      <c r="W24" s="162">
        <v>42289</v>
      </c>
      <c r="X24" s="12">
        <v>94.94</v>
      </c>
      <c r="Y24" s="12">
        <v>95.47</v>
      </c>
      <c r="Z24" s="12">
        <v>94.61</v>
      </c>
      <c r="AA24" s="12">
        <v>95.43</v>
      </c>
      <c r="AB24" s="117">
        <v>3194900</v>
      </c>
      <c r="AC24" s="12">
        <v>94.82</v>
      </c>
      <c r="AD24" s="2">
        <f t="shared" si="0"/>
        <v>0.85999999999999943</v>
      </c>
      <c r="AE24" s="167">
        <f t="shared" si="1"/>
        <v>6.3317855635269815E-4</v>
      </c>
    </row>
    <row r="25" spans="9:31" x14ac:dyDescent="0.25">
      <c r="W25" s="162">
        <v>42286</v>
      </c>
      <c r="X25" s="12">
        <v>94.67</v>
      </c>
      <c r="Y25" s="12">
        <v>95.94</v>
      </c>
      <c r="Z25" s="12">
        <v>94.51</v>
      </c>
      <c r="AA25" s="12">
        <v>95.37</v>
      </c>
      <c r="AB25" s="117">
        <v>4099900</v>
      </c>
      <c r="AC25" s="12">
        <v>94.76</v>
      </c>
      <c r="AD25" s="2">
        <f t="shared" si="0"/>
        <v>1.4299999999999926</v>
      </c>
      <c r="AE25" s="167">
        <f t="shared" si="1"/>
        <v>1.1096884336321056E-2</v>
      </c>
    </row>
    <row r="26" spans="9:31" x14ac:dyDescent="0.25">
      <c r="W26" s="162">
        <v>42285</v>
      </c>
      <c r="X26" s="12">
        <v>92.86</v>
      </c>
      <c r="Y26" s="12">
        <v>94.39</v>
      </c>
      <c r="Z26" s="12">
        <v>92.84</v>
      </c>
      <c r="AA26" s="12">
        <v>94.33</v>
      </c>
      <c r="AB26" s="117">
        <v>4051800</v>
      </c>
      <c r="AC26" s="12">
        <v>93.72</v>
      </c>
      <c r="AD26" s="2">
        <f t="shared" si="0"/>
        <v>1.5499999999999972</v>
      </c>
      <c r="AE26" s="167">
        <f t="shared" si="1"/>
        <v>8.7181143041652476E-3</v>
      </c>
    </row>
    <row r="27" spans="9:31" x14ac:dyDescent="0.25">
      <c r="W27" s="162">
        <v>42284</v>
      </c>
      <c r="X27" s="12">
        <v>94</v>
      </c>
      <c r="Y27" s="12">
        <v>94.16</v>
      </c>
      <c r="Z27" s="12">
        <v>92.57</v>
      </c>
      <c r="AA27" s="12">
        <v>93.51</v>
      </c>
      <c r="AB27" s="117">
        <v>3516100</v>
      </c>
      <c r="AC27" s="12">
        <v>92.91</v>
      </c>
      <c r="AD27" s="2">
        <f t="shared" si="0"/>
        <v>1.5900000000000034</v>
      </c>
      <c r="AE27" s="167">
        <f t="shared" si="1"/>
        <v>1.0330578512396826E-2</v>
      </c>
    </row>
    <row r="28" spans="9:31" x14ac:dyDescent="0.25">
      <c r="W28" s="162">
        <v>42283</v>
      </c>
      <c r="X28" s="12">
        <v>92.15</v>
      </c>
      <c r="Y28" s="12">
        <v>92.85</v>
      </c>
      <c r="Z28" s="12">
        <v>92.01</v>
      </c>
      <c r="AA28" s="12">
        <v>92.55</v>
      </c>
      <c r="AB28" s="117">
        <v>3386600</v>
      </c>
      <c r="AC28" s="12">
        <v>91.96</v>
      </c>
      <c r="AD28" s="2">
        <f t="shared" si="0"/>
        <v>0.8399999999999892</v>
      </c>
      <c r="AE28" s="167">
        <f t="shared" si="1"/>
        <v>3.1635213264971096E-3</v>
      </c>
    </row>
    <row r="29" spans="9:31" x14ac:dyDescent="0.25">
      <c r="W29" s="162">
        <v>42282</v>
      </c>
      <c r="X29" s="12">
        <v>90.44</v>
      </c>
      <c r="Y29" s="12">
        <v>92.48</v>
      </c>
      <c r="Z29" s="12">
        <v>90.22</v>
      </c>
      <c r="AA29" s="12">
        <v>92.26</v>
      </c>
      <c r="AB29" s="117">
        <v>4912500</v>
      </c>
      <c r="AC29" s="12">
        <v>91.67</v>
      </c>
      <c r="AD29" s="2">
        <f t="shared" si="0"/>
        <v>2.2600000000000051</v>
      </c>
      <c r="AE29" s="167">
        <f t="shared" si="1"/>
        <v>2.7805807825989515E-2</v>
      </c>
    </row>
    <row r="30" spans="9:31" x14ac:dyDescent="0.25">
      <c r="W30" s="162">
        <v>42279</v>
      </c>
      <c r="X30" s="12">
        <v>87.49</v>
      </c>
      <c r="Y30" s="12">
        <v>89.89</v>
      </c>
      <c r="Z30" s="12">
        <v>86.82</v>
      </c>
      <c r="AA30" s="12">
        <v>89.77</v>
      </c>
      <c r="AB30" s="117">
        <v>4624200</v>
      </c>
      <c r="AC30" s="12">
        <v>89.19</v>
      </c>
      <c r="AD30" s="2">
        <f t="shared" si="0"/>
        <v>3.0700000000000074</v>
      </c>
      <c r="AE30" s="167">
        <f t="shared" si="1"/>
        <v>1.5947146599840423E-2</v>
      </c>
    </row>
    <row r="31" spans="9:31" x14ac:dyDescent="0.25">
      <c r="W31" s="162">
        <v>42278</v>
      </c>
      <c r="X31" s="12">
        <v>88.9</v>
      </c>
      <c r="Y31" s="12">
        <v>89.43</v>
      </c>
      <c r="Z31" s="12">
        <v>87.53</v>
      </c>
      <c r="AA31" s="12">
        <v>88.36</v>
      </c>
      <c r="AB31" s="117">
        <v>3668600</v>
      </c>
      <c r="AC31" s="12">
        <v>87.79</v>
      </c>
      <c r="AD31" s="2">
        <f t="shared" si="0"/>
        <v>1.9000000000000057</v>
      </c>
      <c r="AE31" s="167">
        <f t="shared" si="1"/>
        <v>-7.1250848224383434E-3</v>
      </c>
    </row>
    <row r="32" spans="9:31" x14ac:dyDescent="0.25">
      <c r="W32" s="162">
        <v>42277</v>
      </c>
      <c r="X32" s="12">
        <v>88.64</v>
      </c>
      <c r="Y32" s="12">
        <v>89.57</v>
      </c>
      <c r="Z32" s="12">
        <v>88.08</v>
      </c>
      <c r="AA32" s="12">
        <v>88.99</v>
      </c>
      <c r="AB32" s="117">
        <v>5065900</v>
      </c>
      <c r="AC32" s="12">
        <v>88.42</v>
      </c>
      <c r="AD32" s="2">
        <f t="shared" si="0"/>
        <v>1.4899999999999949</v>
      </c>
      <c r="AE32" s="167">
        <f t="shared" si="1"/>
        <v>1.1439029970258474E-2</v>
      </c>
    </row>
    <row r="33" spans="15:31" x14ac:dyDescent="0.25">
      <c r="W33" s="162">
        <v>42276</v>
      </c>
      <c r="X33" s="12">
        <v>86.58</v>
      </c>
      <c r="Y33" s="12">
        <v>88.08</v>
      </c>
      <c r="Z33" s="12">
        <v>86.46</v>
      </c>
      <c r="AA33" s="12">
        <v>87.98</v>
      </c>
      <c r="AB33" s="117">
        <v>4117600</v>
      </c>
      <c r="AC33" s="12">
        <v>87.42</v>
      </c>
      <c r="AD33" s="2">
        <f t="shared" si="0"/>
        <v>1.6200000000000045</v>
      </c>
      <c r="AE33" s="167">
        <f t="shared" si="1"/>
        <v>1.3330242262663772E-2</v>
      </c>
    </row>
    <row r="34" spans="15:31" x14ac:dyDescent="0.25">
      <c r="W34" s="162">
        <v>42275</v>
      </c>
      <c r="X34" s="12">
        <v>86.6</v>
      </c>
      <c r="Y34" s="12">
        <v>87.47</v>
      </c>
      <c r="Z34" s="12">
        <v>86.29</v>
      </c>
      <c r="AA34" s="12">
        <v>86.83</v>
      </c>
      <c r="AB34" s="117">
        <v>5343700</v>
      </c>
      <c r="AC34" s="12">
        <v>86.27</v>
      </c>
      <c r="AD34" s="2">
        <f t="shared" si="0"/>
        <v>1.1799999999999926</v>
      </c>
      <c r="AE34" s="167">
        <f t="shared" si="1"/>
        <v>-5.4184920451925134E-3</v>
      </c>
    </row>
    <row r="35" spans="15:31" x14ac:dyDescent="0.25">
      <c r="W35" s="162">
        <v>42272</v>
      </c>
      <c r="X35" s="12">
        <v>87.63</v>
      </c>
      <c r="Y35" s="12">
        <v>88.17</v>
      </c>
      <c r="Z35" s="12">
        <v>86.73</v>
      </c>
      <c r="AA35" s="12">
        <v>87.3</v>
      </c>
      <c r="AB35" s="117">
        <v>7447600</v>
      </c>
      <c r="AC35" s="12">
        <v>86.74</v>
      </c>
      <c r="AD35" s="2">
        <f t="shared" si="0"/>
        <v>1.4399999999999977</v>
      </c>
      <c r="AE35" s="167">
        <f t="shared" si="1"/>
        <v>5.5645722235102557E-3</v>
      </c>
    </row>
    <row r="36" spans="15:31" x14ac:dyDescent="0.25">
      <c r="W36" s="162">
        <v>42271</v>
      </c>
      <c r="X36" s="12">
        <v>85.75</v>
      </c>
      <c r="Y36" s="12">
        <v>86.99</v>
      </c>
      <c r="Z36" s="12">
        <v>85.5</v>
      </c>
      <c r="AA36" s="12">
        <v>86.82</v>
      </c>
      <c r="AB36" s="117">
        <v>7126800</v>
      </c>
      <c r="AC36" s="12">
        <v>86.26</v>
      </c>
      <c r="AD36" s="2">
        <f t="shared" si="0"/>
        <v>1.4899999999999949</v>
      </c>
      <c r="AE36" s="167">
        <f t="shared" si="1"/>
        <v>-1.6203703703703276E-3</v>
      </c>
    </row>
    <row r="37" spans="15:31" x14ac:dyDescent="0.25">
      <c r="W37" s="162">
        <v>42270</v>
      </c>
      <c r="X37" s="12">
        <v>88.15</v>
      </c>
      <c r="Y37" s="12">
        <v>88.38</v>
      </c>
      <c r="Z37" s="12">
        <v>85.9</v>
      </c>
      <c r="AA37" s="12">
        <v>86.96</v>
      </c>
      <c r="AB37" s="117">
        <v>7324200</v>
      </c>
      <c r="AC37" s="12">
        <v>86.4</v>
      </c>
      <c r="AD37" s="2">
        <f t="shared" si="0"/>
        <v>2.4799999999999898</v>
      </c>
      <c r="AE37" s="167">
        <f t="shared" si="1"/>
        <v>-1.4036288942143038E-2</v>
      </c>
    </row>
    <row r="38" spans="15:31" x14ac:dyDescent="0.25">
      <c r="W38" s="162">
        <v>42269</v>
      </c>
      <c r="X38" s="12">
        <v>88.98</v>
      </c>
      <c r="Y38" s="12">
        <v>89.7</v>
      </c>
      <c r="Z38" s="12">
        <v>87.66</v>
      </c>
      <c r="AA38" s="12">
        <v>88.2</v>
      </c>
      <c r="AB38" s="117">
        <v>7911700</v>
      </c>
      <c r="AC38" s="12">
        <v>87.63</v>
      </c>
      <c r="AD38" s="2">
        <f t="shared" si="0"/>
        <v>2.0400000000000063</v>
      </c>
      <c r="AE38" s="167">
        <f t="shared" si="1"/>
        <v>-3.6609498680738817E-2</v>
      </c>
    </row>
    <row r="39" spans="15:31" ht="20.25" thickBot="1" x14ac:dyDescent="0.35">
      <c r="P39" s="322" t="s">
        <v>81</v>
      </c>
      <c r="Q39" s="322"/>
      <c r="T39" s="113" t="s">
        <v>135</v>
      </c>
      <c r="W39" s="162">
        <v>42268</v>
      </c>
      <c r="X39" s="12">
        <v>91.33</v>
      </c>
      <c r="Y39" s="12">
        <v>92.17</v>
      </c>
      <c r="Z39" s="12">
        <v>91</v>
      </c>
      <c r="AA39" s="12">
        <v>91.55</v>
      </c>
      <c r="AB39" s="117">
        <v>2981200</v>
      </c>
      <c r="AC39" s="12">
        <v>90.96</v>
      </c>
      <c r="AD39" s="2">
        <f t="shared" si="0"/>
        <v>1.1700000000000017</v>
      </c>
      <c r="AE39" s="167">
        <f t="shared" si="1"/>
        <v>5.1939440822190708E-3</v>
      </c>
    </row>
    <row r="40" spans="15:31" ht="15.75" thickTop="1" x14ac:dyDescent="0.25">
      <c r="O40" s="2"/>
      <c r="P40" s="105">
        <v>1.1000000000000001</v>
      </c>
      <c r="Q40" s="105">
        <f>P40*$Q$4</f>
        <v>108.54800000000002</v>
      </c>
      <c r="T40" s="157" t="s">
        <v>119</v>
      </c>
      <c r="U40" s="120">
        <v>99.02</v>
      </c>
      <c r="W40" s="162">
        <v>42265</v>
      </c>
      <c r="X40" s="12">
        <v>92.41</v>
      </c>
      <c r="Y40" s="12">
        <v>92.6</v>
      </c>
      <c r="Z40" s="12">
        <v>90.53</v>
      </c>
      <c r="AA40" s="12">
        <v>91.07</v>
      </c>
      <c r="AB40" s="117">
        <v>10468800</v>
      </c>
      <c r="AC40" s="12">
        <v>90.49</v>
      </c>
      <c r="AD40" s="2">
        <f t="shared" si="0"/>
        <v>2.0699999999999932</v>
      </c>
      <c r="AE40" s="167">
        <f t="shared" si="1"/>
        <v>-2.3945636932369729E-2</v>
      </c>
    </row>
    <row r="41" spans="15:31" x14ac:dyDescent="0.25">
      <c r="O41" s="2"/>
      <c r="P41" s="105">
        <v>1.0900000000000001</v>
      </c>
      <c r="Q41" s="105">
        <f t="shared" ref="Q41:Q60" si="2">P41*$Q$4</f>
        <v>107.56120000000001</v>
      </c>
      <c r="T41" s="115" t="s">
        <v>120</v>
      </c>
      <c r="U41" s="110">
        <v>98.8</v>
      </c>
      <c r="W41" s="162">
        <v>42264</v>
      </c>
      <c r="X41" s="12">
        <v>93.89</v>
      </c>
      <c r="Y41" s="12">
        <v>94.92</v>
      </c>
      <c r="Z41" s="12">
        <v>93.14</v>
      </c>
      <c r="AA41" s="12">
        <v>93.31</v>
      </c>
      <c r="AB41" s="117">
        <v>5205800</v>
      </c>
      <c r="AC41" s="12">
        <v>92.71</v>
      </c>
      <c r="AD41" s="2">
        <f t="shared" si="0"/>
        <v>1.7800000000000011</v>
      </c>
      <c r="AE41" s="167">
        <f t="shared" si="1"/>
        <v>-6.749517891579293E-3</v>
      </c>
    </row>
    <row r="42" spans="15:31" x14ac:dyDescent="0.25">
      <c r="O42" s="2"/>
      <c r="P42" s="105">
        <v>1.08</v>
      </c>
      <c r="Q42" s="105">
        <f t="shared" si="2"/>
        <v>106.57440000000001</v>
      </c>
      <c r="T42" s="115" t="s">
        <v>121</v>
      </c>
      <c r="U42" s="110" t="s">
        <v>357</v>
      </c>
      <c r="W42" s="162">
        <v>42263</v>
      </c>
      <c r="X42" s="12">
        <v>92.72</v>
      </c>
      <c r="Y42" s="12">
        <v>94.11</v>
      </c>
      <c r="Z42" s="12">
        <v>92.68</v>
      </c>
      <c r="AA42" s="12">
        <v>93.94</v>
      </c>
      <c r="AB42" s="117">
        <v>3504200</v>
      </c>
      <c r="AC42" s="12">
        <v>93.34</v>
      </c>
      <c r="AD42" s="2">
        <f t="shared" si="0"/>
        <v>1.4299999999999926</v>
      </c>
      <c r="AE42" s="167">
        <f t="shared" si="1"/>
        <v>1.3683753258036502E-2</v>
      </c>
    </row>
    <row r="43" spans="15:31" x14ac:dyDescent="0.25">
      <c r="O43" s="2"/>
      <c r="P43" s="105">
        <v>1.07</v>
      </c>
      <c r="Q43" s="105">
        <f t="shared" si="2"/>
        <v>105.58760000000001</v>
      </c>
      <c r="T43" s="115" t="s">
        <v>122</v>
      </c>
      <c r="U43" s="110" t="s">
        <v>358</v>
      </c>
      <c r="W43" s="162">
        <v>42262</v>
      </c>
      <c r="X43" s="12">
        <v>92.62</v>
      </c>
      <c r="Y43" s="12">
        <v>93.11</v>
      </c>
      <c r="Z43" s="12">
        <v>92.08</v>
      </c>
      <c r="AA43" s="12">
        <v>92.68</v>
      </c>
      <c r="AB43" s="117">
        <v>4107700</v>
      </c>
      <c r="AC43" s="12">
        <v>92.08</v>
      </c>
      <c r="AD43" s="2">
        <f t="shared" si="0"/>
        <v>1.0300000000000011</v>
      </c>
      <c r="AE43" s="167">
        <f t="shared" si="1"/>
        <v>9.2064883822884358E-3</v>
      </c>
    </row>
    <row r="44" spans="15:31" x14ac:dyDescent="0.25">
      <c r="O44" s="2"/>
      <c r="P44" s="105">
        <v>1.06</v>
      </c>
      <c r="Q44" s="105">
        <f t="shared" si="2"/>
        <v>104.60080000000001</v>
      </c>
      <c r="T44" s="115" t="s">
        <v>123</v>
      </c>
      <c r="U44" s="110">
        <v>108.41</v>
      </c>
      <c r="W44" s="162">
        <v>42261</v>
      </c>
      <c r="X44" s="12">
        <v>92.3</v>
      </c>
      <c r="Y44" s="12">
        <v>92.44</v>
      </c>
      <c r="Z44" s="12">
        <v>91.39</v>
      </c>
      <c r="AA44" s="12">
        <v>91.83</v>
      </c>
      <c r="AB44" s="117">
        <v>3279200</v>
      </c>
      <c r="AC44" s="12">
        <v>91.24</v>
      </c>
      <c r="AD44" s="2">
        <f t="shared" si="0"/>
        <v>1.0499999999999972</v>
      </c>
      <c r="AE44" s="167">
        <f t="shared" si="1"/>
        <v>-5.4501853063003702E-3</v>
      </c>
    </row>
    <row r="45" spans="15:31" x14ac:dyDescent="0.25">
      <c r="O45" s="2"/>
      <c r="P45" s="105">
        <v>1.05</v>
      </c>
      <c r="Q45" s="105">
        <f t="shared" si="2"/>
        <v>103.61400000000002</v>
      </c>
      <c r="T45" s="115" t="s">
        <v>124</v>
      </c>
      <c r="U45" s="110">
        <v>1.16642</v>
      </c>
      <c r="W45" s="162">
        <v>42258</v>
      </c>
      <c r="X45" s="12">
        <v>91.2</v>
      </c>
      <c r="Y45" s="12">
        <v>92.34</v>
      </c>
      <c r="Z45" s="12">
        <v>91</v>
      </c>
      <c r="AA45" s="12">
        <v>92.33</v>
      </c>
      <c r="AB45" s="117">
        <v>4490200</v>
      </c>
      <c r="AC45" s="12">
        <v>91.74</v>
      </c>
      <c r="AD45" s="2">
        <f t="shared" si="0"/>
        <v>1.3400000000000034</v>
      </c>
      <c r="AE45" s="167">
        <f t="shared" si="1"/>
        <v>1.0241162867525411E-2</v>
      </c>
    </row>
    <row r="46" spans="15:31" x14ac:dyDescent="0.25">
      <c r="O46" s="2"/>
      <c r="P46" s="105">
        <v>1.04</v>
      </c>
      <c r="Q46" s="105">
        <f t="shared" si="2"/>
        <v>102.62720000000002</v>
      </c>
      <c r="T46" s="115" t="s">
        <v>125</v>
      </c>
      <c r="U46" s="110" t="s">
        <v>168</v>
      </c>
      <c r="W46" s="162">
        <v>42257</v>
      </c>
      <c r="X46" s="12">
        <v>92.04</v>
      </c>
      <c r="Y46" s="12">
        <v>92.09</v>
      </c>
      <c r="Z46" s="12">
        <v>90.89</v>
      </c>
      <c r="AA46" s="12">
        <v>91.4</v>
      </c>
      <c r="AB46" s="117">
        <v>6120700</v>
      </c>
      <c r="AC46" s="12">
        <v>90.81</v>
      </c>
      <c r="AD46" s="2">
        <f t="shared" si="0"/>
        <v>1.2000000000000028</v>
      </c>
      <c r="AE46" s="167">
        <f t="shared" si="1"/>
        <v>-4.9309664694280331E-3</v>
      </c>
    </row>
    <row r="47" spans="15:31" x14ac:dyDescent="0.25">
      <c r="O47" s="2"/>
      <c r="P47" s="105">
        <v>1.03</v>
      </c>
      <c r="Q47" s="105">
        <f t="shared" si="2"/>
        <v>101.64040000000001</v>
      </c>
      <c r="T47" s="115"/>
      <c r="U47" s="110"/>
      <c r="W47" s="162">
        <v>42256</v>
      </c>
      <c r="X47" s="12">
        <v>93.65</v>
      </c>
      <c r="Y47" s="12">
        <v>93.84</v>
      </c>
      <c r="Z47" s="12">
        <v>91.74</v>
      </c>
      <c r="AA47" s="12">
        <v>91.85</v>
      </c>
      <c r="AB47" s="117">
        <v>4783500</v>
      </c>
      <c r="AC47" s="12">
        <v>91.26</v>
      </c>
      <c r="AD47" s="2">
        <f t="shared" si="0"/>
        <v>2.1000000000000085</v>
      </c>
      <c r="AE47" s="167">
        <f t="shared" si="1"/>
        <v>-1.0409889394925154E-2</v>
      </c>
    </row>
    <row r="48" spans="15:31" x14ac:dyDescent="0.25">
      <c r="O48" s="2"/>
      <c r="P48" s="105">
        <v>1.02</v>
      </c>
      <c r="Q48" s="105">
        <f t="shared" si="2"/>
        <v>100.65360000000001</v>
      </c>
      <c r="T48" s="115" t="s">
        <v>126</v>
      </c>
      <c r="U48" s="110" t="s">
        <v>359</v>
      </c>
      <c r="W48" s="162">
        <v>42255</v>
      </c>
      <c r="X48" s="12">
        <v>92.15</v>
      </c>
      <c r="Y48" s="12">
        <v>92.96</v>
      </c>
      <c r="Z48" s="12">
        <v>91.95</v>
      </c>
      <c r="AA48" s="12">
        <v>92.82</v>
      </c>
      <c r="AB48" s="117">
        <v>4814800</v>
      </c>
      <c r="AC48" s="12">
        <v>92.22</v>
      </c>
      <c r="AD48" s="2">
        <f t="shared" si="0"/>
        <v>1.0099999999999909</v>
      </c>
      <c r="AE48" s="167">
        <f t="shared" si="1"/>
        <v>2.3529411764706021E-2</v>
      </c>
    </row>
    <row r="49" spans="15:31" x14ac:dyDescent="0.25">
      <c r="O49" s="2"/>
      <c r="P49" s="105">
        <v>1.01</v>
      </c>
      <c r="Q49" s="105">
        <f t="shared" si="2"/>
        <v>99.666800000000009</v>
      </c>
      <c r="T49" s="115" t="s">
        <v>127</v>
      </c>
      <c r="U49" s="110" t="s">
        <v>206</v>
      </c>
      <c r="W49" s="162">
        <v>42251</v>
      </c>
      <c r="X49" s="12">
        <v>90.82</v>
      </c>
      <c r="Y49" s="12">
        <v>91.15</v>
      </c>
      <c r="Z49" s="12">
        <v>90.36</v>
      </c>
      <c r="AA49" s="12">
        <v>90.68</v>
      </c>
      <c r="AB49" s="117">
        <v>4562800</v>
      </c>
      <c r="AC49" s="12">
        <v>90.1</v>
      </c>
      <c r="AD49" s="2">
        <f t="shared" si="0"/>
        <v>0.79000000000000625</v>
      </c>
      <c r="AE49" s="167">
        <f t="shared" si="1"/>
        <v>-1.3359614542268972E-2</v>
      </c>
    </row>
    <row r="50" spans="15:31" x14ac:dyDescent="0.25">
      <c r="O50" s="2"/>
      <c r="P50" s="105">
        <v>1</v>
      </c>
      <c r="Q50" s="105">
        <f t="shared" si="2"/>
        <v>98.68</v>
      </c>
      <c r="T50" s="115" t="s">
        <v>128</v>
      </c>
      <c r="U50" s="112">
        <v>2738471</v>
      </c>
      <c r="W50" s="162">
        <v>42250</v>
      </c>
      <c r="X50" s="12">
        <v>92</v>
      </c>
      <c r="Y50" s="12">
        <v>92.58</v>
      </c>
      <c r="Z50" s="12">
        <v>91.64</v>
      </c>
      <c r="AA50" s="12">
        <v>91.91</v>
      </c>
      <c r="AB50" s="117">
        <v>4534600</v>
      </c>
      <c r="AC50" s="12">
        <v>91.32</v>
      </c>
      <c r="AD50" s="2">
        <f t="shared" si="0"/>
        <v>0.93999999999999773</v>
      </c>
      <c r="AE50" s="167">
        <f t="shared" si="1"/>
        <v>7.3910645339214653E-3</v>
      </c>
    </row>
    <row r="51" spans="15:31" x14ac:dyDescent="0.25">
      <c r="O51" s="2"/>
      <c r="P51" s="105">
        <v>0.99</v>
      </c>
      <c r="Q51" s="105">
        <f t="shared" si="2"/>
        <v>97.693200000000004</v>
      </c>
      <c r="T51" s="115" t="s">
        <v>132</v>
      </c>
      <c r="U51" s="112">
        <v>5099620</v>
      </c>
      <c r="W51" s="162">
        <v>42249</v>
      </c>
      <c r="X51" s="12">
        <v>90.94</v>
      </c>
      <c r="Y51" s="12">
        <v>91.26</v>
      </c>
      <c r="Z51" s="12">
        <v>89.97</v>
      </c>
      <c r="AA51" s="12">
        <v>91.24</v>
      </c>
      <c r="AB51" s="117">
        <v>5642000</v>
      </c>
      <c r="AC51" s="12">
        <v>90.65</v>
      </c>
      <c r="AD51" s="2">
        <f t="shared" si="0"/>
        <v>1.2900000000000063</v>
      </c>
      <c r="AE51" s="167">
        <f t="shared" si="1"/>
        <v>1.6939645501458545E-2</v>
      </c>
    </row>
    <row r="52" spans="15:31" x14ac:dyDescent="0.25">
      <c r="O52" s="2"/>
      <c r="P52" s="105">
        <v>0.98</v>
      </c>
      <c r="Q52" s="105">
        <f t="shared" si="2"/>
        <v>96.706400000000002</v>
      </c>
      <c r="T52" s="115" t="s">
        <v>129</v>
      </c>
      <c r="U52" s="110" t="s">
        <v>360</v>
      </c>
      <c r="W52" s="162">
        <v>42248</v>
      </c>
      <c r="X52" s="12">
        <v>89.49</v>
      </c>
      <c r="Y52" s="12">
        <v>90.68</v>
      </c>
      <c r="Z52" s="12">
        <v>89.28</v>
      </c>
      <c r="AA52" s="12">
        <v>89.72</v>
      </c>
      <c r="AB52" s="117">
        <v>6786600</v>
      </c>
      <c r="AC52" s="12">
        <v>89.14</v>
      </c>
      <c r="AD52" s="2">
        <f t="shared" si="0"/>
        <v>1.4000000000000057</v>
      </c>
      <c r="AE52" s="167">
        <f t="shared" si="1"/>
        <v>-2.0654801142605983E-2</v>
      </c>
    </row>
    <row r="53" spans="15:31" x14ac:dyDescent="0.25">
      <c r="P53" s="105">
        <v>0.97</v>
      </c>
      <c r="Q53" s="105">
        <f t="shared" si="2"/>
        <v>95.7196</v>
      </c>
      <c r="T53" s="115" t="s">
        <v>133</v>
      </c>
      <c r="U53" s="110">
        <v>15.25</v>
      </c>
      <c r="W53" s="162">
        <v>42247</v>
      </c>
      <c r="X53" s="12">
        <v>91.21</v>
      </c>
      <c r="Y53" s="12">
        <v>92.62</v>
      </c>
      <c r="Z53" s="12">
        <v>90.54</v>
      </c>
      <c r="AA53" s="12">
        <v>91.61</v>
      </c>
      <c r="AB53" s="117">
        <v>7073400</v>
      </c>
      <c r="AC53" s="12">
        <v>91.02</v>
      </c>
      <c r="AD53" s="2">
        <f t="shared" si="0"/>
        <v>2.0799999999999983</v>
      </c>
      <c r="AE53" s="167">
        <f t="shared" si="1"/>
        <v>-1.7487046632124414E-2</v>
      </c>
    </row>
    <row r="54" spans="15:31" x14ac:dyDescent="0.25">
      <c r="P54" s="105">
        <v>0.96</v>
      </c>
      <c r="Q54" s="105">
        <f t="shared" si="2"/>
        <v>94.732799999999997</v>
      </c>
      <c r="T54" s="115" t="s">
        <v>134</v>
      </c>
      <c r="U54" s="110">
        <v>6.47</v>
      </c>
      <c r="W54" s="162">
        <v>42244</v>
      </c>
      <c r="X54" s="12">
        <v>92.85</v>
      </c>
      <c r="Y54" s="12">
        <v>93.55</v>
      </c>
      <c r="Z54" s="12">
        <v>92.67</v>
      </c>
      <c r="AA54" s="12">
        <v>93.24</v>
      </c>
      <c r="AB54" s="117">
        <v>5230200</v>
      </c>
      <c r="AC54" s="12">
        <v>92.64</v>
      </c>
      <c r="AD54" s="2">
        <f t="shared" si="0"/>
        <v>0.87999999999999545</v>
      </c>
      <c r="AE54" s="167">
        <f t="shared" si="1"/>
        <v>-3.2372936225322224E-4</v>
      </c>
    </row>
    <row r="55" spans="15:31" x14ac:dyDescent="0.25">
      <c r="P55" s="105">
        <v>0.95</v>
      </c>
      <c r="Q55" s="105">
        <f t="shared" si="2"/>
        <v>93.745999999999995</v>
      </c>
      <c r="T55" s="115" t="s">
        <v>130</v>
      </c>
      <c r="U55" s="110" t="s">
        <v>276</v>
      </c>
      <c r="W55" s="162">
        <v>42243</v>
      </c>
      <c r="X55" s="12">
        <v>92.52</v>
      </c>
      <c r="Y55" s="12">
        <v>93.48</v>
      </c>
      <c r="Z55" s="12">
        <v>91.55</v>
      </c>
      <c r="AA55" s="12">
        <v>93.27</v>
      </c>
      <c r="AB55" s="117">
        <v>7473800</v>
      </c>
      <c r="AC55" s="12">
        <v>92.67</v>
      </c>
      <c r="AD55" s="2">
        <f t="shared" si="0"/>
        <v>1.9300000000000068</v>
      </c>
      <c r="AE55" s="167">
        <f t="shared" si="1"/>
        <v>1.8687479388809436E-2</v>
      </c>
    </row>
    <row r="56" spans="15:31" x14ac:dyDescent="0.25">
      <c r="P56" s="105">
        <v>0.94</v>
      </c>
      <c r="Q56" s="105">
        <f t="shared" si="2"/>
        <v>92.759200000000007</v>
      </c>
      <c r="W56" s="162">
        <v>42242</v>
      </c>
      <c r="X56" s="12">
        <v>90.69</v>
      </c>
      <c r="Y56" s="12">
        <v>91.69</v>
      </c>
      <c r="Z56" s="12">
        <v>88.81</v>
      </c>
      <c r="AA56" s="12">
        <v>91.56</v>
      </c>
      <c r="AB56" s="117">
        <v>7380300</v>
      </c>
      <c r="AC56" s="12">
        <v>90.97</v>
      </c>
      <c r="AD56" s="2">
        <f t="shared" si="0"/>
        <v>2.8799999999999955</v>
      </c>
      <c r="AE56" s="167">
        <f t="shared" si="1"/>
        <v>3.1055196645132011E-2</v>
      </c>
    </row>
    <row r="57" spans="15:31" x14ac:dyDescent="0.25">
      <c r="P57" s="105">
        <v>0.93</v>
      </c>
      <c r="Q57" s="105">
        <f t="shared" si="2"/>
        <v>91.772400000000005</v>
      </c>
      <c r="W57" s="162">
        <v>42241</v>
      </c>
      <c r="X57" s="12">
        <v>93.36</v>
      </c>
      <c r="Y57" s="12">
        <v>93.75</v>
      </c>
      <c r="Z57" s="12">
        <v>88.69</v>
      </c>
      <c r="AA57" s="12">
        <v>88.8</v>
      </c>
      <c r="AB57" s="117">
        <v>8283500</v>
      </c>
      <c r="AC57" s="12">
        <v>88.23</v>
      </c>
      <c r="AD57" s="2">
        <f t="shared" si="0"/>
        <v>5.0600000000000023</v>
      </c>
      <c r="AE57" s="167">
        <f t="shared" si="1"/>
        <v>-2.2815372688005375E-2</v>
      </c>
    </row>
    <row r="58" spans="15:31" x14ac:dyDescent="0.25">
      <c r="P58" s="105">
        <v>0.92</v>
      </c>
      <c r="Q58" s="105">
        <f t="shared" si="2"/>
        <v>90.785600000000017</v>
      </c>
      <c r="W58" s="162">
        <v>42240</v>
      </c>
      <c r="X58" s="12">
        <v>88.67</v>
      </c>
      <c r="Y58" s="12">
        <v>93.19</v>
      </c>
      <c r="Z58" s="12">
        <v>87.17</v>
      </c>
      <c r="AA58" s="12">
        <v>90.87</v>
      </c>
      <c r="AB58" s="117">
        <v>10994900</v>
      </c>
      <c r="AC58" s="12">
        <v>90.29</v>
      </c>
      <c r="AD58" s="2">
        <f t="shared" si="0"/>
        <v>6.019999999999996</v>
      </c>
      <c r="AE58" s="167">
        <f t="shared" si="1"/>
        <v>-2.2941240125527451E-2</v>
      </c>
    </row>
    <row r="59" spans="15:31" x14ac:dyDescent="0.25">
      <c r="P59" s="105">
        <v>0.91</v>
      </c>
      <c r="Q59" s="105">
        <f t="shared" si="2"/>
        <v>89.798800000000014</v>
      </c>
      <c r="W59" s="162">
        <v>42237</v>
      </c>
      <c r="X59" s="12">
        <v>94.96</v>
      </c>
      <c r="Y59" s="12">
        <v>95.22</v>
      </c>
      <c r="Z59" s="12">
        <v>92.92</v>
      </c>
      <c r="AA59" s="12">
        <v>93.01</v>
      </c>
      <c r="AB59" s="117">
        <v>7624400</v>
      </c>
      <c r="AC59" s="12">
        <v>92.41</v>
      </c>
      <c r="AD59" s="2">
        <f t="shared" si="0"/>
        <v>2.2999999999999972</v>
      </c>
      <c r="AE59" s="167">
        <f t="shared" si="1"/>
        <v>-2.9306722689075748E-2</v>
      </c>
    </row>
    <row r="60" spans="15:31" x14ac:dyDescent="0.25">
      <c r="P60" s="105">
        <v>0.9</v>
      </c>
      <c r="Q60" s="105">
        <f t="shared" si="2"/>
        <v>88.812000000000012</v>
      </c>
      <c r="W60" s="162">
        <v>42236</v>
      </c>
      <c r="X60" s="12">
        <v>97.5</v>
      </c>
      <c r="Y60" s="12">
        <v>98.15</v>
      </c>
      <c r="Z60" s="12">
        <v>95.82</v>
      </c>
      <c r="AA60" s="12">
        <v>95.82</v>
      </c>
      <c r="AB60" s="117">
        <v>6084000</v>
      </c>
      <c r="AC60" s="12">
        <v>95.2</v>
      </c>
      <c r="AD60" s="2">
        <f t="shared" si="0"/>
        <v>2.3300000000000125</v>
      </c>
      <c r="AE60" s="167">
        <f t="shared" si="1"/>
        <v>-2.4390243902438935E-2</v>
      </c>
    </row>
    <row r="61" spans="15:31" x14ac:dyDescent="0.25">
      <c r="W61" s="162">
        <v>42235</v>
      </c>
      <c r="X61" s="12">
        <v>98.7</v>
      </c>
      <c r="Y61" s="12">
        <v>99.37</v>
      </c>
      <c r="Z61" s="12">
        <v>97.87</v>
      </c>
      <c r="AA61" s="12">
        <v>98.21</v>
      </c>
      <c r="AB61" s="117">
        <v>3619800</v>
      </c>
      <c r="AC61" s="12">
        <v>97.58</v>
      </c>
      <c r="AD61" s="2">
        <f t="shared" si="0"/>
        <v>1.5</v>
      </c>
      <c r="AE61" s="167">
        <f t="shared" si="1"/>
        <v>-1.2048192771084265E-2</v>
      </c>
    </row>
    <row r="62" spans="15:31" x14ac:dyDescent="0.25">
      <c r="W62" s="162">
        <v>42234</v>
      </c>
      <c r="X62" s="12">
        <v>98.96</v>
      </c>
      <c r="Y62" s="12">
        <v>100.02</v>
      </c>
      <c r="Z62" s="12">
        <v>98.96</v>
      </c>
      <c r="AA62" s="12">
        <v>99.41</v>
      </c>
      <c r="AB62" s="117">
        <v>4730400</v>
      </c>
      <c r="AC62" s="12">
        <v>98.77</v>
      </c>
      <c r="AD62" s="2">
        <f t="shared" si="0"/>
        <v>1.0600000000000023</v>
      </c>
      <c r="AE62" s="167">
        <f t="shared" si="1"/>
        <v>5.0648298217170762E-4</v>
      </c>
    </row>
    <row r="63" spans="15:31" x14ac:dyDescent="0.25">
      <c r="W63" s="162">
        <v>42233</v>
      </c>
      <c r="X63" s="12">
        <v>98.13</v>
      </c>
      <c r="Y63" s="12">
        <v>99.43</v>
      </c>
      <c r="Z63" s="12">
        <v>97.61</v>
      </c>
      <c r="AA63" s="12">
        <v>99.36</v>
      </c>
      <c r="AB63" s="117">
        <v>4228400</v>
      </c>
      <c r="AC63" s="12">
        <v>98.72</v>
      </c>
      <c r="AD63" s="2">
        <f t="shared" si="0"/>
        <v>1.8200000000000074</v>
      </c>
      <c r="AE63" s="167">
        <f t="shared" si="1"/>
        <v>6.6279188334863459E-3</v>
      </c>
    </row>
    <row r="64" spans="15:31" x14ac:dyDescent="0.25">
      <c r="W64" s="162">
        <v>42230</v>
      </c>
      <c r="X64" s="12">
        <v>98.11</v>
      </c>
      <c r="Y64" s="12">
        <v>98.88</v>
      </c>
      <c r="Z64" s="12">
        <v>97.99</v>
      </c>
      <c r="AA64" s="12">
        <v>98.7</v>
      </c>
      <c r="AB64" s="117">
        <v>4413300</v>
      </c>
      <c r="AC64" s="12">
        <v>98.07</v>
      </c>
      <c r="AD64" s="2">
        <f t="shared" si="0"/>
        <v>0.89000000000000057</v>
      </c>
      <c r="AE64" s="167">
        <f t="shared" si="1"/>
        <v>3.2736572890024185E-3</v>
      </c>
    </row>
    <row r="65" spans="23:31" x14ac:dyDescent="0.25">
      <c r="W65" s="162">
        <v>42229</v>
      </c>
      <c r="X65" s="12">
        <v>98.54</v>
      </c>
      <c r="Y65" s="12">
        <v>99</v>
      </c>
      <c r="Z65" s="12">
        <v>98.06</v>
      </c>
      <c r="AA65" s="12">
        <v>98.38</v>
      </c>
      <c r="AB65" s="117">
        <v>4689900</v>
      </c>
      <c r="AC65" s="12">
        <v>97.75</v>
      </c>
      <c r="AD65" s="2">
        <f t="shared" si="0"/>
        <v>0.93999999999999773</v>
      </c>
      <c r="AE65" s="167">
        <f t="shared" si="1"/>
        <v>-3.1613297980828126E-3</v>
      </c>
    </row>
    <row r="66" spans="23:31" x14ac:dyDescent="0.25">
      <c r="W66" s="162">
        <v>42228</v>
      </c>
      <c r="X66" s="12">
        <v>97.25</v>
      </c>
      <c r="Y66" s="12">
        <v>98.84</v>
      </c>
      <c r="Z66" s="12">
        <v>96.65</v>
      </c>
      <c r="AA66" s="12">
        <v>98.69</v>
      </c>
      <c r="AB66" s="117">
        <v>4618800</v>
      </c>
      <c r="AC66" s="12">
        <v>98.06</v>
      </c>
      <c r="AD66" s="2">
        <f t="shared" si="0"/>
        <v>2.1899999999999977</v>
      </c>
      <c r="AE66" s="167" t="e">
        <f t="shared" si="1"/>
        <v>#DIV/0!</v>
      </c>
    </row>
    <row r="67" spans="23:31" x14ac:dyDescent="0.25">
      <c r="W67" s="162">
        <v>42228</v>
      </c>
      <c r="X67" s="12" t="s">
        <v>207</v>
      </c>
      <c r="Y67" s="12"/>
      <c r="Z67" s="12"/>
      <c r="AA67" s="12"/>
      <c r="AB67" s="117"/>
      <c r="AC67" s="12"/>
      <c r="AD67" s="2">
        <f t="shared" ref="AD67:AD68" si="3">Y67-Z67</f>
        <v>0</v>
      </c>
      <c r="AE67" s="167">
        <f t="shared" ref="AE67" si="4">AC67/AC68-1</f>
        <v>-1</v>
      </c>
    </row>
    <row r="68" spans="23:31" x14ac:dyDescent="0.25">
      <c r="W68" s="162">
        <v>42227</v>
      </c>
      <c r="X68" s="12">
        <v>98.68</v>
      </c>
      <c r="Y68" s="12">
        <v>98.89</v>
      </c>
      <c r="Z68" s="12">
        <v>98</v>
      </c>
      <c r="AA68" s="12">
        <v>98.61</v>
      </c>
      <c r="AB68" s="117">
        <v>7671400</v>
      </c>
      <c r="AC68" s="12">
        <v>97.34</v>
      </c>
      <c r="AD68" s="2">
        <f t="shared" si="3"/>
        <v>0.89000000000000057</v>
      </c>
      <c r="AE68" s="167" t="e">
        <f>AC68/AC70-1</f>
        <v>#DIV/0!</v>
      </c>
    </row>
    <row r="69" spans="23:31" x14ac:dyDescent="0.25">
      <c r="W69" s="162">
        <v>42226</v>
      </c>
      <c r="X69" s="12">
        <v>98.85</v>
      </c>
      <c r="Y69" s="12">
        <v>99.79</v>
      </c>
      <c r="Z69" s="12">
        <v>98.85</v>
      </c>
      <c r="AA69" s="12">
        <v>99.55</v>
      </c>
      <c r="AB69" s="117">
        <v>6068400</v>
      </c>
      <c r="AC69" s="12">
        <v>98.27</v>
      </c>
      <c r="AD69" s="2">
        <f>Y70-Z70</f>
        <v>0</v>
      </c>
      <c r="AE69" s="167" t="e">
        <f>AC70/AC71-1</f>
        <v>#DIV/0!</v>
      </c>
    </row>
    <row r="70" spans="23:31" x14ac:dyDescent="0.25">
      <c r="W70" s="162" t="s">
        <v>144</v>
      </c>
      <c r="X70" s="12"/>
      <c r="Y70" s="12"/>
      <c r="Z70" s="12"/>
      <c r="AA70" s="12"/>
      <c r="AB70" s="117"/>
      <c r="AC70" s="12"/>
    </row>
  </sheetData>
  <mergeCells count="1">
    <mergeCell ref="P39:Q39"/>
  </mergeCells>
  <conditionalFormatting sqref="Q7">
    <cfRule type="expression" dxfId="17" priority="6">
      <formula>Q7&gt;0</formula>
    </cfRule>
    <cfRule type="expression" dxfId="16" priority="7">
      <formula>Q7&lt;0</formula>
    </cfRule>
  </conditionalFormatting>
  <conditionalFormatting sqref="P40:P60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{081503D5-6426-4042-A9E9-0E40C70C3316}</x14:id>
        </ext>
      </extLst>
    </cfRule>
  </conditionalFormatting>
  <conditionalFormatting sqref="AE1:AE69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1503D5-6426-4042-A9E9-0E40C70C331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7.7109375" customWidth="1"/>
    <col min="20" max="20" width="31" customWidth="1"/>
    <col min="21" max="21" width="36" bestFit="1" customWidth="1"/>
    <col min="23" max="23" width="14.5703125" customWidth="1"/>
    <col min="24" max="24" width="9" customWidth="1"/>
    <col min="25" max="27" width="7" bestFit="1" customWidth="1"/>
    <col min="29" max="29" width="10.28515625" bestFit="1" customWidth="1"/>
    <col min="30" max="30" width="11.28515625" customWidth="1"/>
    <col min="31" max="31" width="11.140625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110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111</v>
      </c>
      <c r="K1" s="13" t="s">
        <v>61</v>
      </c>
      <c r="L1" s="13" t="s">
        <v>80</v>
      </c>
      <c r="M1" s="13" t="s">
        <v>38</v>
      </c>
      <c r="T1" s="13" t="s">
        <v>71</v>
      </c>
      <c r="W1" s="115" t="s">
        <v>136</v>
      </c>
      <c r="X1" s="115" t="s">
        <v>137</v>
      </c>
      <c r="Y1" s="115" t="s">
        <v>138</v>
      </c>
      <c r="Z1" s="115" t="s">
        <v>139</v>
      </c>
      <c r="AA1" s="115" t="s">
        <v>140</v>
      </c>
      <c r="AB1" s="115" t="s">
        <v>141</v>
      </c>
      <c r="AC1" s="115" t="s">
        <v>142</v>
      </c>
      <c r="AD1" s="13" t="s">
        <v>165</v>
      </c>
      <c r="AE1" s="13" t="s">
        <v>167</v>
      </c>
    </row>
    <row r="2" spans="1:31" x14ac:dyDescent="0.25">
      <c r="A2" s="6" t="s">
        <v>51</v>
      </c>
      <c r="B2" s="1">
        <v>42212</v>
      </c>
      <c r="C2">
        <v>10</v>
      </c>
      <c r="D2" s="2">
        <v>120.14</v>
      </c>
      <c r="E2" s="2">
        <v>0</v>
      </c>
      <c r="F2" s="2">
        <f>D2*C2</f>
        <v>1201.4000000000001</v>
      </c>
      <c r="G2" s="1">
        <v>42292</v>
      </c>
      <c r="H2" s="93">
        <v>15</v>
      </c>
      <c r="I2" s="2">
        <v>122.5</v>
      </c>
      <c r="J2" s="2">
        <v>0.03</v>
      </c>
      <c r="K2">
        <f>I2*H2-J2</f>
        <v>1837.47</v>
      </c>
      <c r="L2" s="1">
        <v>42269</v>
      </c>
      <c r="M2" s="2">
        <v>7.5</v>
      </c>
      <c r="O2" s="13" t="s">
        <v>57</v>
      </c>
      <c r="Q2">
        <f>C6-H6</f>
        <v>10</v>
      </c>
      <c r="T2" s="1">
        <v>42292</v>
      </c>
      <c r="U2" t="s">
        <v>212</v>
      </c>
      <c r="W2" s="162">
        <v>42318</v>
      </c>
      <c r="X2" s="12">
        <v>114.27</v>
      </c>
      <c r="Y2" s="12">
        <v>116.2</v>
      </c>
      <c r="Z2" s="12">
        <v>114.03</v>
      </c>
      <c r="AA2" s="12">
        <v>115.89</v>
      </c>
      <c r="AB2" s="117">
        <v>2837900</v>
      </c>
      <c r="AC2" s="12">
        <v>115.89</v>
      </c>
      <c r="AD2" s="2">
        <f>Y2-Z2</f>
        <v>2.1700000000000017</v>
      </c>
      <c r="AE2" s="167">
        <f>AC2/AC3-1</f>
        <v>1.426570978470143E-2</v>
      </c>
    </row>
    <row r="3" spans="1:31" x14ac:dyDescent="0.25">
      <c r="A3" s="26" t="s">
        <v>74</v>
      </c>
      <c r="B3" s="1">
        <v>42214</v>
      </c>
      <c r="C3">
        <v>5</v>
      </c>
      <c r="D3" s="2">
        <v>118.3</v>
      </c>
      <c r="E3" s="2">
        <v>0</v>
      </c>
      <c r="F3" s="2">
        <f>D3*C3</f>
        <v>591.5</v>
      </c>
      <c r="O3" s="13" t="s">
        <v>58</v>
      </c>
      <c r="Q3" s="2">
        <f>(F6-K6-M6)/Q2</f>
        <v>110.79300000000001</v>
      </c>
      <c r="W3" s="162">
        <v>42317</v>
      </c>
      <c r="X3" s="12">
        <v>114.13</v>
      </c>
      <c r="Y3" s="12">
        <v>114.64</v>
      </c>
      <c r="Z3" s="12">
        <v>113.01</v>
      </c>
      <c r="AA3" s="12">
        <v>114.26</v>
      </c>
      <c r="AB3" s="117">
        <v>2734600</v>
      </c>
      <c r="AC3" s="12">
        <v>114.26</v>
      </c>
      <c r="AD3" s="2">
        <f t="shared" ref="AD3:AD66" si="0">Y3-Z3</f>
        <v>1.6299999999999955</v>
      </c>
      <c r="AE3" s="167">
        <f t="shared" ref="AE3:AE66" si="1">AC3/AC4-1</f>
        <v>-4.7905234735650115E-3</v>
      </c>
    </row>
    <row r="4" spans="1:31" x14ac:dyDescent="0.25">
      <c r="B4" s="1">
        <v>42286</v>
      </c>
      <c r="C4">
        <v>10</v>
      </c>
      <c r="D4" s="2">
        <v>116</v>
      </c>
      <c r="E4" s="2">
        <v>0</v>
      </c>
      <c r="F4" s="2">
        <f>D4*C4</f>
        <v>1160</v>
      </c>
      <c r="O4" s="13" t="s">
        <v>66</v>
      </c>
      <c r="Q4" s="70">
        <v>115.89</v>
      </c>
      <c r="W4" s="162">
        <v>42314</v>
      </c>
      <c r="X4" s="12">
        <v>115.23</v>
      </c>
      <c r="Y4" s="12">
        <v>115.8</v>
      </c>
      <c r="Z4" s="12">
        <v>114.01</v>
      </c>
      <c r="AA4" s="12">
        <v>114.81</v>
      </c>
      <c r="AB4" s="117">
        <v>4082500</v>
      </c>
      <c r="AC4" s="12">
        <v>114.81</v>
      </c>
      <c r="AD4" s="2">
        <f t="shared" si="0"/>
        <v>1.789999999999992</v>
      </c>
      <c r="AE4" s="167">
        <f t="shared" si="1"/>
        <v>-1.2217155639679955E-2</v>
      </c>
    </row>
    <row r="5" spans="1:31" x14ac:dyDescent="0.25">
      <c r="O5" s="13" t="s">
        <v>67</v>
      </c>
      <c r="Q5" s="3">
        <f>Q4*Q2</f>
        <v>1158.9000000000001</v>
      </c>
      <c r="W5" s="162">
        <v>42313</v>
      </c>
      <c r="X5" s="12">
        <v>114.98</v>
      </c>
      <c r="Y5" s="12">
        <v>116.77</v>
      </c>
      <c r="Z5" s="12">
        <v>113.63</v>
      </c>
      <c r="AA5" s="12">
        <v>116.23</v>
      </c>
      <c r="AB5" s="117">
        <v>3986600</v>
      </c>
      <c r="AC5" s="12">
        <v>116.23</v>
      </c>
      <c r="AD5" s="2">
        <f t="shared" si="0"/>
        <v>3.1400000000000006</v>
      </c>
      <c r="AE5" s="167">
        <f t="shared" si="1"/>
        <v>1.3869504535938715E-2</v>
      </c>
    </row>
    <row r="6" spans="1:31" x14ac:dyDescent="0.25">
      <c r="A6" s="49" t="s">
        <v>85</v>
      </c>
      <c r="B6" s="50"/>
      <c r="C6" s="50">
        <f>SUM(C2:C5)</f>
        <v>25</v>
      </c>
      <c r="D6" s="51"/>
      <c r="E6" s="51"/>
      <c r="F6" s="51">
        <f>SUM(F2:F5)</f>
        <v>2952.9</v>
      </c>
      <c r="G6" s="51"/>
      <c r="H6" s="240">
        <f t="shared" ref="H6:M6" si="2">SUM(H2:H5)</f>
        <v>15</v>
      </c>
      <c r="I6" s="51"/>
      <c r="J6" s="51"/>
      <c r="K6" s="51">
        <f t="shared" si="2"/>
        <v>1837.47</v>
      </c>
      <c r="L6" s="51"/>
      <c r="M6" s="51">
        <f t="shared" si="2"/>
        <v>7.5</v>
      </c>
      <c r="O6" s="13" t="s">
        <v>64</v>
      </c>
      <c r="Q6" s="2">
        <f>Q3*Q2</f>
        <v>1107.93</v>
      </c>
      <c r="W6" s="162">
        <v>42312</v>
      </c>
      <c r="X6" s="12">
        <v>117.6</v>
      </c>
      <c r="Y6" s="12">
        <v>117.75</v>
      </c>
      <c r="Z6" s="12">
        <v>114.06</v>
      </c>
      <c r="AA6" s="12">
        <v>114.64</v>
      </c>
      <c r="AB6" s="117">
        <v>5396100</v>
      </c>
      <c r="AC6" s="12">
        <v>114.64</v>
      </c>
      <c r="AD6" s="2">
        <f t="shared" si="0"/>
        <v>3.6899999999999977</v>
      </c>
      <c r="AE6" s="167">
        <f t="shared" si="1"/>
        <v>-2.5667176610572828E-2</v>
      </c>
    </row>
    <row r="7" spans="1:31" ht="15.75" x14ac:dyDescent="0.25">
      <c r="O7" s="13" t="s">
        <v>65</v>
      </c>
      <c r="Q7" s="2">
        <f>Q5-Q6</f>
        <v>50.970000000000027</v>
      </c>
      <c r="R7" s="260" t="s">
        <v>251</v>
      </c>
      <c r="W7" s="162">
        <v>42311</v>
      </c>
      <c r="X7" s="12">
        <v>118.17</v>
      </c>
      <c r="Y7" s="12">
        <v>118.46</v>
      </c>
      <c r="Z7" s="12">
        <v>116.25</v>
      </c>
      <c r="AA7" s="12">
        <v>117.66</v>
      </c>
      <c r="AB7" s="117">
        <v>2747900</v>
      </c>
      <c r="AC7" s="12">
        <v>117.66</v>
      </c>
      <c r="AD7" s="2">
        <f t="shared" si="0"/>
        <v>2.2099999999999937</v>
      </c>
      <c r="AE7" s="167">
        <f t="shared" si="1"/>
        <v>-8.6780689190327776E-3</v>
      </c>
    </row>
    <row r="8" spans="1:31" x14ac:dyDescent="0.25">
      <c r="B8" s="253" t="s">
        <v>136</v>
      </c>
      <c r="C8" s="253" t="s">
        <v>235</v>
      </c>
      <c r="D8" s="254" t="s">
        <v>234</v>
      </c>
      <c r="E8" s="256" t="s">
        <v>236</v>
      </c>
      <c r="F8" s="257" t="s">
        <v>65</v>
      </c>
      <c r="W8" s="162">
        <v>42310</v>
      </c>
      <c r="X8" s="12">
        <v>118.64</v>
      </c>
      <c r="Y8" s="12">
        <v>119.95</v>
      </c>
      <c r="Z8" s="12">
        <v>117.84</v>
      </c>
      <c r="AA8" s="12">
        <v>118.69</v>
      </c>
      <c r="AB8" s="117">
        <v>3862700</v>
      </c>
      <c r="AC8" s="12">
        <v>118.69</v>
      </c>
      <c r="AD8" s="2">
        <f t="shared" si="0"/>
        <v>2.1099999999999994</v>
      </c>
      <c r="AE8" s="167">
        <f t="shared" si="1"/>
        <v>7.7262693156732176E-3</v>
      </c>
    </row>
    <row r="9" spans="1:31" x14ac:dyDescent="0.25">
      <c r="B9" s="255">
        <v>42304</v>
      </c>
      <c r="C9" s="12">
        <v>10</v>
      </c>
      <c r="D9" s="53">
        <v>110.79</v>
      </c>
      <c r="E9" s="53">
        <v>119.37</v>
      </c>
      <c r="F9" s="53">
        <v>85.77</v>
      </c>
      <c r="W9" s="162">
        <v>42307</v>
      </c>
      <c r="X9" s="12">
        <v>119.93</v>
      </c>
      <c r="Y9" s="12">
        <v>120.37</v>
      </c>
      <c r="Z9" s="12">
        <v>117.78</v>
      </c>
      <c r="AA9" s="12">
        <v>117.78</v>
      </c>
      <c r="AB9" s="117">
        <v>4197700</v>
      </c>
      <c r="AC9" s="12">
        <v>117.78</v>
      </c>
      <c r="AD9" s="2">
        <f t="shared" si="0"/>
        <v>2.5900000000000034</v>
      </c>
      <c r="AE9" s="167">
        <f t="shared" si="1"/>
        <v>-1.6122295547573273E-2</v>
      </c>
    </row>
    <row r="10" spans="1:31" x14ac:dyDescent="0.25">
      <c r="B10" s="255"/>
      <c r="C10" s="12"/>
      <c r="D10" s="53"/>
      <c r="E10" s="53"/>
      <c r="F10" s="53"/>
      <c r="W10" s="162">
        <v>42306</v>
      </c>
      <c r="X10" s="12">
        <v>119.79</v>
      </c>
      <c r="Y10" s="12">
        <v>121.67</v>
      </c>
      <c r="Z10" s="12">
        <v>119.5</v>
      </c>
      <c r="AA10" s="12">
        <v>119.71</v>
      </c>
      <c r="AB10" s="117">
        <v>3150900</v>
      </c>
      <c r="AC10" s="12">
        <v>119.71</v>
      </c>
      <c r="AD10" s="2">
        <f t="shared" si="0"/>
        <v>2.1700000000000017</v>
      </c>
      <c r="AE10" s="167">
        <f t="shared" si="1"/>
        <v>-5.8440474202714476E-4</v>
      </c>
    </row>
    <row r="11" spans="1:31" x14ac:dyDescent="0.25">
      <c r="B11" s="12"/>
      <c r="C11" s="12"/>
      <c r="D11" s="53"/>
      <c r="E11" s="53"/>
      <c r="F11" s="53"/>
      <c r="W11" s="162">
        <v>42305</v>
      </c>
      <c r="X11" s="12">
        <v>119.76</v>
      </c>
      <c r="Y11" s="12">
        <v>120.14</v>
      </c>
      <c r="Z11" s="12">
        <v>115.91</v>
      </c>
      <c r="AA11" s="12">
        <v>119.78</v>
      </c>
      <c r="AB11" s="117">
        <v>4343400</v>
      </c>
      <c r="AC11" s="12">
        <v>119.78</v>
      </c>
      <c r="AD11" s="2">
        <f t="shared" si="0"/>
        <v>4.230000000000004</v>
      </c>
      <c r="AE11" s="167">
        <f t="shared" si="1"/>
        <v>3.4346988355533625E-3</v>
      </c>
    </row>
    <row r="12" spans="1:31" x14ac:dyDescent="0.25">
      <c r="B12" s="12"/>
      <c r="C12" s="12"/>
      <c r="D12" s="53"/>
      <c r="E12" s="53"/>
      <c r="F12" s="53"/>
      <c r="W12" s="162">
        <v>42304</v>
      </c>
      <c r="X12" s="12">
        <v>116.39</v>
      </c>
      <c r="Y12" s="12">
        <v>119.52</v>
      </c>
      <c r="Z12" s="12">
        <v>115.9</v>
      </c>
      <c r="AA12" s="12">
        <v>119.37</v>
      </c>
      <c r="AB12" s="117">
        <v>4006200</v>
      </c>
      <c r="AC12" s="12">
        <v>119.37</v>
      </c>
      <c r="AD12" s="2">
        <f t="shared" si="0"/>
        <v>3.6199999999999903</v>
      </c>
      <c r="AE12" s="167">
        <f t="shared" si="1"/>
        <v>2.437140650476266E-2</v>
      </c>
    </row>
    <row r="13" spans="1:31" x14ac:dyDescent="0.25">
      <c r="B13" s="12"/>
      <c r="C13" s="12"/>
      <c r="D13" s="53"/>
      <c r="E13" s="53"/>
      <c r="F13" s="53"/>
      <c r="W13" s="162">
        <v>42303</v>
      </c>
      <c r="X13" s="12">
        <v>115.92</v>
      </c>
      <c r="Y13" s="12">
        <v>117</v>
      </c>
      <c r="Z13" s="12">
        <v>115</v>
      </c>
      <c r="AA13" s="12">
        <v>116.53</v>
      </c>
      <c r="AB13" s="117">
        <v>3190400</v>
      </c>
      <c r="AC13" s="12">
        <v>116.53</v>
      </c>
      <c r="AD13" s="2">
        <f t="shared" si="0"/>
        <v>2</v>
      </c>
      <c r="AE13" s="167">
        <f t="shared" si="1"/>
        <v>5.262249827467258E-3</v>
      </c>
    </row>
    <row r="14" spans="1:31" x14ac:dyDescent="0.25">
      <c r="B14" s="12"/>
      <c r="C14" s="12"/>
      <c r="D14" s="53"/>
      <c r="E14" s="53"/>
      <c r="F14" s="53"/>
      <c r="W14" s="162">
        <v>42300</v>
      </c>
      <c r="X14" s="12">
        <v>114.45</v>
      </c>
      <c r="Y14" s="12">
        <v>116.62</v>
      </c>
      <c r="Z14" s="12">
        <v>114.04</v>
      </c>
      <c r="AA14" s="12">
        <v>115.92</v>
      </c>
      <c r="AB14" s="117">
        <v>5442000</v>
      </c>
      <c r="AC14" s="12">
        <v>115.92</v>
      </c>
      <c r="AD14" s="2">
        <f t="shared" si="0"/>
        <v>2.5799999999999983</v>
      </c>
      <c r="AE14" s="167">
        <f t="shared" si="1"/>
        <v>1.8539671382128198E-2</v>
      </c>
    </row>
    <row r="15" spans="1:31" x14ac:dyDescent="0.25">
      <c r="B15" s="12"/>
      <c r="C15" s="12"/>
      <c r="D15" s="53"/>
      <c r="E15" s="53"/>
      <c r="F15" s="53"/>
      <c r="W15" s="162">
        <v>42299</v>
      </c>
      <c r="X15" s="12">
        <v>118.21</v>
      </c>
      <c r="Y15" s="12">
        <v>119.03</v>
      </c>
      <c r="Z15" s="12">
        <v>110.07</v>
      </c>
      <c r="AA15" s="12">
        <v>113.81</v>
      </c>
      <c r="AB15" s="117">
        <v>10449100</v>
      </c>
      <c r="AC15" s="12">
        <v>113.81</v>
      </c>
      <c r="AD15" s="2">
        <f t="shared" si="0"/>
        <v>8.960000000000008</v>
      </c>
      <c r="AE15" s="167">
        <f t="shared" si="1"/>
        <v>-3.6406739480145611E-2</v>
      </c>
    </row>
    <row r="16" spans="1:31" x14ac:dyDescent="0.25">
      <c r="B16" s="12"/>
      <c r="C16" s="12"/>
      <c r="D16" s="53"/>
      <c r="E16" s="53"/>
      <c r="F16" s="53"/>
      <c r="W16" s="162">
        <v>42298</v>
      </c>
      <c r="X16" s="12">
        <v>120.69</v>
      </c>
      <c r="Y16" s="12">
        <v>120.8</v>
      </c>
      <c r="Z16" s="12">
        <v>115.27</v>
      </c>
      <c r="AA16" s="12">
        <v>118.11</v>
      </c>
      <c r="AB16" s="117">
        <v>5305600</v>
      </c>
      <c r="AC16" s="12">
        <v>118.11</v>
      </c>
      <c r="AD16" s="2">
        <f t="shared" si="0"/>
        <v>5.5300000000000011</v>
      </c>
      <c r="AE16" s="167">
        <f t="shared" si="1"/>
        <v>-1.9182859990034884E-2</v>
      </c>
    </row>
    <row r="17" spans="2:31" x14ac:dyDescent="0.25">
      <c r="B17" s="12"/>
      <c r="C17" s="12"/>
      <c r="D17" s="53"/>
      <c r="E17" s="53"/>
      <c r="F17" s="53"/>
      <c r="W17" s="162">
        <v>42297</v>
      </c>
      <c r="X17" s="12">
        <v>120.64</v>
      </c>
      <c r="Y17" s="12">
        <v>121.57</v>
      </c>
      <c r="Z17" s="12">
        <v>119.69</v>
      </c>
      <c r="AA17" s="12">
        <v>120.42</v>
      </c>
      <c r="AB17" s="117">
        <v>3250700</v>
      </c>
      <c r="AC17" s="12">
        <v>120.42</v>
      </c>
      <c r="AD17" s="2">
        <f t="shared" si="0"/>
        <v>1.8799999999999955</v>
      </c>
      <c r="AE17" s="167">
        <f t="shared" si="1"/>
        <v>-2.5677130787707947E-3</v>
      </c>
    </row>
    <row r="18" spans="2:31" x14ac:dyDescent="0.25">
      <c r="B18" s="12"/>
      <c r="C18" s="12"/>
      <c r="D18" s="53"/>
      <c r="E18" s="53"/>
      <c r="F18" s="53"/>
      <c r="W18" s="162">
        <v>42296</v>
      </c>
      <c r="X18" s="12">
        <v>119.78</v>
      </c>
      <c r="Y18" s="12">
        <v>120.91</v>
      </c>
      <c r="Z18" s="12">
        <v>119.2</v>
      </c>
      <c r="AA18" s="12">
        <v>120.73</v>
      </c>
      <c r="AB18" s="117">
        <v>3707500</v>
      </c>
      <c r="AC18" s="12">
        <v>120.73</v>
      </c>
      <c r="AD18" s="2">
        <f t="shared" si="0"/>
        <v>1.7099999999999937</v>
      </c>
      <c r="AE18" s="167">
        <f t="shared" si="1"/>
        <v>6.2510418403067813E-3</v>
      </c>
    </row>
    <row r="19" spans="2:31" x14ac:dyDescent="0.25">
      <c r="W19" s="162">
        <v>42293</v>
      </c>
      <c r="X19" s="12">
        <v>120.85</v>
      </c>
      <c r="Y19" s="12">
        <v>120.85</v>
      </c>
      <c r="Z19" s="12">
        <v>118.58</v>
      </c>
      <c r="AA19" s="12">
        <v>119.98</v>
      </c>
      <c r="AB19" s="117">
        <v>4412300</v>
      </c>
      <c r="AC19" s="12">
        <v>119.98</v>
      </c>
      <c r="AD19" s="2">
        <f t="shared" si="0"/>
        <v>2.269999999999996</v>
      </c>
      <c r="AE19" s="167">
        <f t="shared" si="1"/>
        <v>-1.5810934509444818E-3</v>
      </c>
    </row>
    <row r="20" spans="2:31" x14ac:dyDescent="0.25">
      <c r="W20" s="162">
        <v>42292</v>
      </c>
      <c r="X20" s="12">
        <v>119</v>
      </c>
      <c r="Y20" s="12">
        <v>120.5</v>
      </c>
      <c r="Z20" s="12">
        <v>115.96</v>
      </c>
      <c r="AA20" s="12">
        <v>120.17</v>
      </c>
      <c r="AB20" s="117">
        <v>8012400</v>
      </c>
      <c r="AC20" s="12">
        <v>120.17</v>
      </c>
      <c r="AD20" s="2">
        <f t="shared" si="0"/>
        <v>4.5400000000000063</v>
      </c>
      <c r="AE20" s="167">
        <f t="shared" si="1"/>
        <v>-1.5564839845989886E-2</v>
      </c>
    </row>
    <row r="21" spans="2:31" x14ac:dyDescent="0.25">
      <c r="W21" s="162">
        <v>42291</v>
      </c>
      <c r="X21" s="12">
        <v>123.85</v>
      </c>
      <c r="Y21" s="12">
        <v>125</v>
      </c>
      <c r="Z21" s="12">
        <v>120.84</v>
      </c>
      <c r="AA21" s="12">
        <v>122.07</v>
      </c>
      <c r="AB21" s="117">
        <v>5592200</v>
      </c>
      <c r="AC21" s="12">
        <v>122.07</v>
      </c>
      <c r="AD21" s="2">
        <f t="shared" si="0"/>
        <v>4.1599999999999966</v>
      </c>
      <c r="AE21" s="167">
        <f t="shared" si="1"/>
        <v>-1.5485119767723265E-2</v>
      </c>
    </row>
    <row r="22" spans="2:31" x14ac:dyDescent="0.25">
      <c r="W22" s="162">
        <v>42290</v>
      </c>
      <c r="X22" s="12">
        <v>123.16</v>
      </c>
      <c r="Y22" s="12">
        <v>125.99</v>
      </c>
      <c r="Z22" s="12">
        <v>121.59</v>
      </c>
      <c r="AA22" s="12">
        <v>123.99</v>
      </c>
      <c r="AB22" s="117">
        <v>6655700</v>
      </c>
      <c r="AC22" s="12">
        <v>123.99</v>
      </c>
      <c r="AD22" s="2">
        <f t="shared" si="0"/>
        <v>4.3999999999999915</v>
      </c>
      <c r="AE22" s="167">
        <f t="shared" si="1"/>
        <v>1.2080646477838464E-2</v>
      </c>
    </row>
    <row r="23" spans="2:31" x14ac:dyDescent="0.25">
      <c r="W23" s="162">
        <v>42289</v>
      </c>
      <c r="X23" s="12">
        <v>119.01</v>
      </c>
      <c r="Y23" s="12">
        <v>123.07</v>
      </c>
      <c r="Z23" s="12">
        <v>118.56</v>
      </c>
      <c r="AA23" s="12">
        <v>122.51</v>
      </c>
      <c r="AB23" s="117">
        <v>5840000</v>
      </c>
      <c r="AC23" s="12">
        <v>122.51</v>
      </c>
      <c r="AD23" s="2">
        <f t="shared" si="0"/>
        <v>4.5099999999999909</v>
      </c>
      <c r="AE23" s="167">
        <f t="shared" si="1"/>
        <v>2.7165255303093883E-2</v>
      </c>
    </row>
    <row r="24" spans="2:31" x14ac:dyDescent="0.25">
      <c r="W24" s="162">
        <v>42286</v>
      </c>
      <c r="X24" s="12">
        <v>115.99</v>
      </c>
      <c r="Y24" s="12">
        <v>119.47</v>
      </c>
      <c r="Z24" s="12">
        <v>115.96</v>
      </c>
      <c r="AA24" s="12">
        <v>119.27</v>
      </c>
      <c r="AB24" s="117">
        <v>4485100</v>
      </c>
      <c r="AC24" s="12">
        <v>119.27</v>
      </c>
      <c r="AD24" s="2">
        <f t="shared" si="0"/>
        <v>3.5100000000000051</v>
      </c>
      <c r="AE24" s="167">
        <f t="shared" si="1"/>
        <v>2.748104755341152E-2</v>
      </c>
    </row>
    <row r="25" spans="2:31" x14ac:dyDescent="0.25">
      <c r="W25" s="162">
        <v>42285</v>
      </c>
      <c r="X25" s="12">
        <v>116.43</v>
      </c>
      <c r="Y25" s="12">
        <v>116.94</v>
      </c>
      <c r="Z25" s="12">
        <v>114.9</v>
      </c>
      <c r="AA25" s="12">
        <v>116.08</v>
      </c>
      <c r="AB25" s="117">
        <v>3646500</v>
      </c>
      <c r="AC25" s="12">
        <v>116.08</v>
      </c>
      <c r="AD25" s="2">
        <f t="shared" si="0"/>
        <v>2.039999999999992</v>
      </c>
      <c r="AE25" s="167">
        <f t="shared" si="1"/>
        <v>-3.0060980846861041E-3</v>
      </c>
    </row>
    <row r="26" spans="2:31" x14ac:dyDescent="0.25">
      <c r="W26" s="162">
        <v>42284</v>
      </c>
      <c r="X26" s="12">
        <v>116.46</v>
      </c>
      <c r="Y26" s="12">
        <v>116.81</v>
      </c>
      <c r="Z26" s="12">
        <v>114.6</v>
      </c>
      <c r="AA26" s="12">
        <v>116.43</v>
      </c>
      <c r="AB26" s="117">
        <v>4282000</v>
      </c>
      <c r="AC26" s="12">
        <v>116.43</v>
      </c>
      <c r="AD26" s="2">
        <f t="shared" si="0"/>
        <v>2.210000000000008</v>
      </c>
      <c r="AE26" s="167">
        <f t="shared" si="1"/>
        <v>3.2744506678157315E-3</v>
      </c>
    </row>
    <row r="27" spans="2:31" x14ac:dyDescent="0.25">
      <c r="W27" s="162">
        <v>42283</v>
      </c>
      <c r="X27" s="12">
        <v>119.46</v>
      </c>
      <c r="Y27" s="12">
        <v>119.6</v>
      </c>
      <c r="Z27" s="12">
        <v>114.67</v>
      </c>
      <c r="AA27" s="12">
        <v>116.05</v>
      </c>
      <c r="AB27" s="117">
        <v>4652000</v>
      </c>
      <c r="AC27" s="12">
        <v>116.05</v>
      </c>
      <c r="AD27" s="2">
        <f t="shared" si="0"/>
        <v>4.9299999999999926</v>
      </c>
      <c r="AE27" s="167">
        <f t="shared" si="1"/>
        <v>-3.0087755954868456E-2</v>
      </c>
    </row>
    <row r="28" spans="2:31" x14ac:dyDescent="0.25">
      <c r="W28" s="162">
        <v>42282</v>
      </c>
      <c r="X28" s="12">
        <v>119.67</v>
      </c>
      <c r="Y28" s="12">
        <v>120.34</v>
      </c>
      <c r="Z28" s="12">
        <v>118.13</v>
      </c>
      <c r="AA28" s="12">
        <v>119.65</v>
      </c>
      <c r="AB28" s="117">
        <v>3491200</v>
      </c>
      <c r="AC28" s="12">
        <v>119.65</v>
      </c>
      <c r="AD28" s="2">
        <f t="shared" si="0"/>
        <v>2.210000000000008</v>
      </c>
      <c r="AE28" s="167">
        <f t="shared" si="1"/>
        <v>6.9006143229823902E-3</v>
      </c>
    </row>
    <row r="29" spans="2:31" x14ac:dyDescent="0.25">
      <c r="W29" s="162">
        <v>42279</v>
      </c>
      <c r="X29" s="12">
        <v>115.14</v>
      </c>
      <c r="Y29" s="12">
        <v>118.85</v>
      </c>
      <c r="Z29" s="12">
        <v>114.82</v>
      </c>
      <c r="AA29" s="12">
        <v>118.83</v>
      </c>
      <c r="AB29" s="117">
        <v>3521600</v>
      </c>
      <c r="AC29" s="12">
        <v>118.83</v>
      </c>
      <c r="AD29" s="2">
        <f t="shared" si="0"/>
        <v>4.0300000000000011</v>
      </c>
      <c r="AE29" s="167">
        <f t="shared" si="1"/>
        <v>1.9037818368921933E-2</v>
      </c>
    </row>
    <row r="30" spans="2:31" x14ac:dyDescent="0.25">
      <c r="W30" s="162">
        <v>42278</v>
      </c>
      <c r="X30" s="12">
        <v>115.94</v>
      </c>
      <c r="Y30" s="12">
        <v>116.71</v>
      </c>
      <c r="Z30" s="12">
        <v>114.91</v>
      </c>
      <c r="AA30" s="12">
        <v>116.61</v>
      </c>
      <c r="AB30" s="117">
        <v>3768300</v>
      </c>
      <c r="AC30" s="12">
        <v>116.61</v>
      </c>
      <c r="AD30" s="2">
        <f t="shared" si="0"/>
        <v>1.7999999999999972</v>
      </c>
      <c r="AE30" s="167">
        <f t="shared" si="1"/>
        <v>5.1719679337987046E-3</v>
      </c>
    </row>
    <row r="31" spans="2:31" x14ac:dyDescent="0.25">
      <c r="W31" s="162">
        <v>42277</v>
      </c>
      <c r="X31" s="12">
        <v>115.39</v>
      </c>
      <c r="Y31" s="12">
        <v>116.92</v>
      </c>
      <c r="Z31" s="12">
        <v>114.88</v>
      </c>
      <c r="AA31" s="12">
        <v>116.01</v>
      </c>
      <c r="AB31" s="117">
        <v>4638600</v>
      </c>
      <c r="AC31" s="12">
        <v>116.01</v>
      </c>
      <c r="AD31" s="2">
        <f t="shared" si="0"/>
        <v>2.0400000000000063</v>
      </c>
      <c r="AE31" s="167">
        <f t="shared" si="1"/>
        <v>1.5671511118893422E-2</v>
      </c>
    </row>
    <row r="32" spans="2:31" x14ac:dyDescent="0.25">
      <c r="W32" s="162">
        <v>42276</v>
      </c>
      <c r="X32" s="12">
        <v>112.89</v>
      </c>
      <c r="Y32" s="12">
        <v>114.86</v>
      </c>
      <c r="Z32" s="12">
        <v>111.61</v>
      </c>
      <c r="AA32" s="12">
        <v>114.22</v>
      </c>
      <c r="AB32" s="117">
        <v>5142700</v>
      </c>
      <c r="AC32" s="12">
        <v>114.22</v>
      </c>
      <c r="AD32" s="2">
        <f t="shared" si="0"/>
        <v>3.25</v>
      </c>
      <c r="AE32" s="167">
        <f t="shared" si="1"/>
        <v>1.3487133984028343E-2</v>
      </c>
    </row>
    <row r="33" spans="15:31" x14ac:dyDescent="0.25">
      <c r="W33" s="162">
        <v>42275</v>
      </c>
      <c r="X33" s="12">
        <v>115.55</v>
      </c>
      <c r="Y33" s="12">
        <v>115.82</v>
      </c>
      <c r="Z33" s="12">
        <v>111.01</v>
      </c>
      <c r="AA33" s="12">
        <v>112.7</v>
      </c>
      <c r="AB33" s="117">
        <v>5727000</v>
      </c>
      <c r="AC33" s="12">
        <v>112.7</v>
      </c>
      <c r="AD33" s="2">
        <f t="shared" si="0"/>
        <v>4.8099999999999881</v>
      </c>
      <c r="AE33" s="167">
        <f t="shared" si="1"/>
        <v>-3.1537337801838983E-2</v>
      </c>
    </row>
    <row r="34" spans="15:31" x14ac:dyDescent="0.25">
      <c r="W34" s="162">
        <v>42272</v>
      </c>
      <c r="X34" s="12">
        <v>122.18</v>
      </c>
      <c r="Y34" s="12">
        <v>122.41</v>
      </c>
      <c r="Z34" s="12">
        <v>115.23</v>
      </c>
      <c r="AA34" s="12">
        <v>116.37</v>
      </c>
      <c r="AB34" s="117">
        <v>8060200</v>
      </c>
      <c r="AC34" s="12">
        <v>116.37</v>
      </c>
      <c r="AD34" s="2">
        <f t="shared" si="0"/>
        <v>7.1799999999999926</v>
      </c>
      <c r="AE34" s="167">
        <f t="shared" si="1"/>
        <v>-3.8979271616153222E-2</v>
      </c>
    </row>
    <row r="35" spans="15:31" x14ac:dyDescent="0.25">
      <c r="W35" s="162">
        <v>42271</v>
      </c>
      <c r="X35" s="12">
        <v>122.35</v>
      </c>
      <c r="Y35" s="12">
        <v>122.63</v>
      </c>
      <c r="Z35" s="12">
        <v>119.27</v>
      </c>
      <c r="AA35" s="12">
        <v>121.09</v>
      </c>
      <c r="AB35" s="117">
        <v>4735800</v>
      </c>
      <c r="AC35" s="12">
        <v>121.09</v>
      </c>
      <c r="AD35" s="2">
        <f t="shared" si="0"/>
        <v>3.3599999999999994</v>
      </c>
      <c r="AE35" s="167">
        <f t="shared" si="1"/>
        <v>-1.7764438676184269E-2</v>
      </c>
    </row>
    <row r="36" spans="15:31" x14ac:dyDescent="0.25">
      <c r="W36" s="162">
        <v>42270</v>
      </c>
      <c r="X36" s="12">
        <v>123</v>
      </c>
      <c r="Y36" s="12">
        <v>124.21</v>
      </c>
      <c r="Z36" s="12">
        <v>122.04</v>
      </c>
      <c r="AA36" s="12">
        <v>123.28</v>
      </c>
      <c r="AB36" s="117">
        <v>3131300</v>
      </c>
      <c r="AC36" s="12">
        <v>123.28</v>
      </c>
      <c r="AD36" s="2">
        <f t="shared" si="0"/>
        <v>2.1699999999999875</v>
      </c>
      <c r="AE36" s="167">
        <f t="shared" si="1"/>
        <v>2.8471487838606091E-3</v>
      </c>
    </row>
    <row r="37" spans="15:31" x14ac:dyDescent="0.25">
      <c r="W37" s="162">
        <v>42269</v>
      </c>
      <c r="X37" s="12">
        <v>121.44</v>
      </c>
      <c r="Y37" s="12">
        <v>123.79</v>
      </c>
      <c r="Z37" s="12">
        <v>121.44</v>
      </c>
      <c r="AA37" s="12">
        <v>122.93</v>
      </c>
      <c r="AB37" s="117">
        <v>4566800</v>
      </c>
      <c r="AC37" s="12">
        <v>122.93</v>
      </c>
      <c r="AD37" s="2">
        <f t="shared" si="0"/>
        <v>2.3500000000000085</v>
      </c>
      <c r="AE37" s="167">
        <f t="shared" si="1"/>
        <v>-8.1491044053573214E-3</v>
      </c>
    </row>
    <row r="38" spans="15:31" x14ac:dyDescent="0.25">
      <c r="W38" s="162">
        <v>42268</v>
      </c>
      <c r="X38" s="12">
        <v>123.49</v>
      </c>
      <c r="Y38" s="12">
        <v>124.27</v>
      </c>
      <c r="Z38" s="12">
        <v>121.39</v>
      </c>
      <c r="AA38" s="12">
        <v>123.94</v>
      </c>
      <c r="AB38" s="117">
        <v>3476700</v>
      </c>
      <c r="AC38" s="12">
        <v>123.94</v>
      </c>
      <c r="AD38" s="2">
        <f t="shared" si="0"/>
        <v>2.8799999999999955</v>
      </c>
      <c r="AE38" s="167">
        <f t="shared" si="1"/>
        <v>1.2002939495386666E-2</v>
      </c>
    </row>
    <row r="39" spans="15:31" x14ac:dyDescent="0.25">
      <c r="W39" s="162">
        <v>42265</v>
      </c>
      <c r="X39" s="12">
        <v>122.21</v>
      </c>
      <c r="Y39" s="12">
        <v>123.77</v>
      </c>
      <c r="Z39" s="12">
        <v>121.82</v>
      </c>
      <c r="AA39" s="12">
        <v>122.47</v>
      </c>
      <c r="AB39" s="117">
        <v>7458400</v>
      </c>
      <c r="AC39" s="12">
        <v>122.47</v>
      </c>
      <c r="AD39" s="2">
        <f t="shared" si="0"/>
        <v>1.9500000000000028</v>
      </c>
      <c r="AE39" s="167">
        <f t="shared" si="1"/>
        <v>-6.4092162907675165E-3</v>
      </c>
    </row>
    <row r="40" spans="15:31" x14ac:dyDescent="0.25">
      <c r="O40" s="47"/>
      <c r="W40" s="162">
        <v>42264</v>
      </c>
      <c r="X40" s="12">
        <v>121.5</v>
      </c>
      <c r="Y40" s="12">
        <v>125.12</v>
      </c>
      <c r="Z40" s="12">
        <v>120.9</v>
      </c>
      <c r="AA40" s="12">
        <v>123.26</v>
      </c>
      <c r="AB40" s="117">
        <v>5466500</v>
      </c>
      <c r="AC40" s="12">
        <v>123.26</v>
      </c>
      <c r="AD40" s="2">
        <f t="shared" si="0"/>
        <v>4.2199999999999989</v>
      </c>
      <c r="AE40" s="167">
        <f t="shared" si="1"/>
        <v>1.7416425918283185E-2</v>
      </c>
    </row>
    <row r="41" spans="15:31" ht="20.25" thickBot="1" x14ac:dyDescent="0.35">
      <c r="O41" s="322" t="s">
        <v>81</v>
      </c>
      <c r="P41" s="322"/>
      <c r="Q41" s="47"/>
      <c r="T41" s="113" t="s">
        <v>135</v>
      </c>
      <c r="W41" s="162">
        <v>42263</v>
      </c>
      <c r="X41" s="12">
        <v>120.27</v>
      </c>
      <c r="Y41" s="12">
        <v>121.36</v>
      </c>
      <c r="Z41" s="12">
        <v>119.55</v>
      </c>
      <c r="AA41" s="12">
        <v>121.15</v>
      </c>
      <c r="AB41" s="117">
        <v>3475700</v>
      </c>
      <c r="AC41" s="12">
        <v>121.15</v>
      </c>
      <c r="AD41" s="2">
        <f t="shared" si="0"/>
        <v>1.8100000000000023</v>
      </c>
      <c r="AE41" s="167">
        <f t="shared" si="1"/>
        <v>9.3310005831874765E-3</v>
      </c>
    </row>
    <row r="42" spans="15:31" ht="15.75" thickTop="1" x14ac:dyDescent="0.25">
      <c r="O42" s="105">
        <v>1.1000000000000001</v>
      </c>
      <c r="P42" s="105">
        <f>O42*$Q$4</f>
        <v>127.47900000000001</v>
      </c>
      <c r="Q42" s="47"/>
      <c r="T42" s="157" t="s">
        <v>119</v>
      </c>
      <c r="U42" s="120">
        <v>114.26</v>
      </c>
      <c r="W42" s="162">
        <v>42262</v>
      </c>
      <c r="X42" s="12">
        <v>118.61</v>
      </c>
      <c r="Y42" s="12">
        <v>120.61</v>
      </c>
      <c r="Z42" s="12">
        <v>117.43</v>
      </c>
      <c r="AA42" s="12">
        <v>120.03</v>
      </c>
      <c r="AB42" s="117">
        <v>3072100</v>
      </c>
      <c r="AC42" s="12">
        <v>120.03</v>
      </c>
      <c r="AD42" s="2">
        <f t="shared" si="0"/>
        <v>3.1799999999999926</v>
      </c>
      <c r="AE42" s="167">
        <f t="shared" si="1"/>
        <v>1.8930390492359894E-2</v>
      </c>
    </row>
    <row r="43" spans="15:31" x14ac:dyDescent="0.25">
      <c r="O43" s="105">
        <v>1.0900000000000001</v>
      </c>
      <c r="P43" s="105">
        <f t="shared" ref="P43:P62" si="3">O43*$Q$4</f>
        <v>126.32010000000001</v>
      </c>
      <c r="Q43" s="47"/>
      <c r="T43" s="115" t="s">
        <v>120</v>
      </c>
      <c r="U43" s="110">
        <v>114.27</v>
      </c>
      <c r="W43" s="162">
        <v>42261</v>
      </c>
      <c r="X43" s="12">
        <v>119.03</v>
      </c>
      <c r="Y43" s="12">
        <v>119.5</v>
      </c>
      <c r="Z43" s="12">
        <v>117.15</v>
      </c>
      <c r="AA43" s="12">
        <v>117.8</v>
      </c>
      <c r="AB43" s="117">
        <v>2686500</v>
      </c>
      <c r="AC43" s="12">
        <v>117.8</v>
      </c>
      <c r="AD43" s="2">
        <f t="shared" si="0"/>
        <v>2.3499999999999943</v>
      </c>
      <c r="AE43" s="167">
        <f t="shared" si="1"/>
        <v>-7.5821398483572056E-3</v>
      </c>
    </row>
    <row r="44" spans="15:31" x14ac:dyDescent="0.25">
      <c r="O44" s="105">
        <v>1.08</v>
      </c>
      <c r="P44" s="105">
        <f t="shared" si="3"/>
        <v>125.16120000000001</v>
      </c>
      <c r="Q44" s="47"/>
      <c r="T44" s="115" t="s">
        <v>121</v>
      </c>
      <c r="U44" s="110" t="s">
        <v>361</v>
      </c>
      <c r="W44" s="162">
        <v>42258</v>
      </c>
      <c r="X44" s="12">
        <v>116.17</v>
      </c>
      <c r="Y44" s="12">
        <v>118.87</v>
      </c>
      <c r="Z44" s="12">
        <v>115.86</v>
      </c>
      <c r="AA44" s="12">
        <v>118.7</v>
      </c>
      <c r="AB44" s="117">
        <v>3752500</v>
      </c>
      <c r="AC44" s="12">
        <v>118.7</v>
      </c>
      <c r="AD44" s="2">
        <f t="shared" si="0"/>
        <v>3.0100000000000051</v>
      </c>
      <c r="AE44" s="167">
        <f t="shared" si="1"/>
        <v>1.6528217864177464E-2</v>
      </c>
    </row>
    <row r="45" spans="15:31" x14ac:dyDescent="0.25">
      <c r="O45" s="105">
        <v>1.07</v>
      </c>
      <c r="P45" s="105">
        <f t="shared" si="3"/>
        <v>124.00230000000001</v>
      </c>
      <c r="Q45" s="105"/>
      <c r="T45" s="115" t="s">
        <v>122</v>
      </c>
      <c r="U45" s="110" t="s">
        <v>362</v>
      </c>
      <c r="W45" s="162">
        <v>42257</v>
      </c>
      <c r="X45" s="12">
        <v>114.85</v>
      </c>
      <c r="Y45" s="12">
        <v>117.94</v>
      </c>
      <c r="Z45" s="12">
        <v>114.73</v>
      </c>
      <c r="AA45" s="12">
        <v>116.77</v>
      </c>
      <c r="AB45" s="117">
        <v>5525700</v>
      </c>
      <c r="AC45" s="12">
        <v>116.77</v>
      </c>
      <c r="AD45" s="2">
        <f t="shared" si="0"/>
        <v>3.2099999999999937</v>
      </c>
      <c r="AE45" s="167">
        <f t="shared" si="1"/>
        <v>1.4685436218282888E-2</v>
      </c>
    </row>
    <row r="46" spans="15:31" x14ac:dyDescent="0.25">
      <c r="O46" s="105">
        <v>1.06</v>
      </c>
      <c r="P46" s="105">
        <f t="shared" si="3"/>
        <v>122.8434</v>
      </c>
      <c r="Q46" s="105"/>
      <c r="T46" s="115" t="s">
        <v>123</v>
      </c>
      <c r="U46" s="110">
        <v>146.44999999999999</v>
      </c>
      <c r="W46" s="162">
        <v>42256</v>
      </c>
      <c r="X46" s="12">
        <v>117.29</v>
      </c>
      <c r="Y46" s="12">
        <v>117.72</v>
      </c>
      <c r="Z46" s="12">
        <v>114.83</v>
      </c>
      <c r="AA46" s="12">
        <v>115.08</v>
      </c>
      <c r="AB46" s="117">
        <v>3753500</v>
      </c>
      <c r="AC46" s="12">
        <v>115.08</v>
      </c>
      <c r="AD46" s="2">
        <f t="shared" si="0"/>
        <v>2.8900000000000006</v>
      </c>
      <c r="AE46" s="167" t="e">
        <f t="shared" si="1"/>
        <v>#DIV/0!</v>
      </c>
    </row>
    <row r="47" spans="15:31" x14ac:dyDescent="0.25">
      <c r="O47" s="105">
        <v>1.05</v>
      </c>
      <c r="P47" s="105">
        <f t="shared" si="3"/>
        <v>121.6845</v>
      </c>
      <c r="Q47" s="105"/>
      <c r="T47" s="115" t="s">
        <v>124</v>
      </c>
      <c r="U47" s="110">
        <v>0.59886899999999998</v>
      </c>
      <c r="W47" s="162">
        <v>42256</v>
      </c>
      <c r="X47" s="12" t="s">
        <v>205</v>
      </c>
      <c r="Y47" s="12"/>
      <c r="Z47" s="12"/>
      <c r="AA47" s="12"/>
      <c r="AB47" s="117"/>
      <c r="AC47" s="12"/>
      <c r="AD47" s="2">
        <f t="shared" si="0"/>
        <v>0</v>
      </c>
      <c r="AE47" s="167">
        <f t="shared" si="1"/>
        <v>-1</v>
      </c>
    </row>
    <row r="48" spans="15:31" x14ac:dyDescent="0.25">
      <c r="O48" s="105">
        <v>1.04</v>
      </c>
      <c r="P48" s="105">
        <f t="shared" si="3"/>
        <v>120.52560000000001</v>
      </c>
      <c r="Q48" s="105"/>
      <c r="T48" s="115" t="s">
        <v>125</v>
      </c>
      <c r="U48" s="110" t="s">
        <v>168</v>
      </c>
      <c r="W48" s="162">
        <v>42255</v>
      </c>
      <c r="X48" s="12">
        <v>114.13</v>
      </c>
      <c r="Y48" s="12">
        <v>116.21</v>
      </c>
      <c r="Z48" s="12">
        <v>113.67</v>
      </c>
      <c r="AA48" s="12">
        <v>116.09</v>
      </c>
      <c r="AB48" s="117">
        <v>3990600</v>
      </c>
      <c r="AC48" s="12">
        <v>115.59</v>
      </c>
      <c r="AD48" s="2">
        <f t="shared" si="0"/>
        <v>2.539999999999992</v>
      </c>
      <c r="AE48" s="167">
        <f t="shared" si="1"/>
        <v>3.3160529138362538E-2</v>
      </c>
    </row>
    <row r="49" spans="15:31" x14ac:dyDescent="0.25">
      <c r="O49" s="105">
        <v>1.03</v>
      </c>
      <c r="P49" s="105">
        <f t="shared" si="3"/>
        <v>119.36670000000001</v>
      </c>
      <c r="Q49" s="105"/>
      <c r="T49" s="115"/>
      <c r="U49" s="110"/>
      <c r="W49" s="162">
        <v>42251</v>
      </c>
      <c r="X49" s="12">
        <v>112.5</v>
      </c>
      <c r="Y49" s="12">
        <v>113.07</v>
      </c>
      <c r="Z49" s="12">
        <v>111.26</v>
      </c>
      <c r="AA49" s="12">
        <v>112.36</v>
      </c>
      <c r="AB49" s="117">
        <v>3394900</v>
      </c>
      <c r="AC49" s="12">
        <v>111.88</v>
      </c>
      <c r="AD49" s="2">
        <f t="shared" si="0"/>
        <v>1.8099999999999881</v>
      </c>
      <c r="AE49" s="167">
        <f t="shared" si="1"/>
        <v>-1.4273127753304027E-2</v>
      </c>
    </row>
    <row r="50" spans="15:31" x14ac:dyDescent="0.25">
      <c r="O50" s="105">
        <v>1.02</v>
      </c>
      <c r="P50" s="105">
        <f t="shared" si="3"/>
        <v>118.20780000000001</v>
      </c>
      <c r="Q50" s="105"/>
      <c r="T50" s="115" t="s">
        <v>126</v>
      </c>
      <c r="U50" s="110" t="s">
        <v>363</v>
      </c>
      <c r="W50" s="162">
        <v>42250</v>
      </c>
      <c r="X50" s="12">
        <v>114.74</v>
      </c>
      <c r="Y50" s="12">
        <v>115.92</v>
      </c>
      <c r="Z50" s="12">
        <v>113.46</v>
      </c>
      <c r="AA50" s="12">
        <v>113.99</v>
      </c>
      <c r="AB50" s="117">
        <v>3137100</v>
      </c>
      <c r="AC50" s="12">
        <v>113.5</v>
      </c>
      <c r="AD50" s="2">
        <f t="shared" si="0"/>
        <v>2.460000000000008</v>
      </c>
      <c r="AE50" s="167">
        <f t="shared" si="1"/>
        <v>-2.1100756110427055E-3</v>
      </c>
    </row>
    <row r="51" spans="15:31" x14ac:dyDescent="0.25">
      <c r="O51" s="105">
        <v>1.01</v>
      </c>
      <c r="P51" s="105">
        <f t="shared" si="3"/>
        <v>117.0489</v>
      </c>
      <c r="Q51" s="105"/>
      <c r="T51" s="115" t="s">
        <v>127</v>
      </c>
      <c r="U51" s="110" t="s">
        <v>277</v>
      </c>
      <c r="W51" s="162">
        <v>42249</v>
      </c>
      <c r="X51" s="12">
        <v>113.83</v>
      </c>
      <c r="Y51" s="12">
        <v>114.6</v>
      </c>
      <c r="Z51" s="12">
        <v>112.53</v>
      </c>
      <c r="AA51" s="12">
        <v>114.23</v>
      </c>
      <c r="AB51" s="117">
        <v>4522100</v>
      </c>
      <c r="AC51" s="12">
        <v>113.74</v>
      </c>
      <c r="AD51" s="2">
        <f t="shared" si="0"/>
        <v>2.0699999999999932</v>
      </c>
      <c r="AE51" s="167">
        <f t="shared" si="1"/>
        <v>1.4267879436418607E-2</v>
      </c>
    </row>
    <row r="52" spans="15:31" x14ac:dyDescent="0.25">
      <c r="O52" s="105">
        <v>1</v>
      </c>
      <c r="P52" s="105">
        <f t="shared" si="3"/>
        <v>115.89</v>
      </c>
      <c r="Q52" s="105"/>
      <c r="T52" s="115" t="s">
        <v>128</v>
      </c>
      <c r="U52" s="112">
        <v>2842605</v>
      </c>
      <c r="W52" s="162">
        <v>42248</v>
      </c>
      <c r="X52" s="12">
        <v>113.36</v>
      </c>
      <c r="Y52" s="12">
        <v>114.22</v>
      </c>
      <c r="Z52" s="12">
        <v>112.07</v>
      </c>
      <c r="AA52" s="12">
        <v>112.63</v>
      </c>
      <c r="AB52" s="117">
        <v>4658100</v>
      </c>
      <c r="AC52" s="12">
        <v>112.14</v>
      </c>
      <c r="AD52" s="2">
        <f t="shared" si="0"/>
        <v>2.1500000000000057</v>
      </c>
      <c r="AE52" s="167">
        <f t="shared" si="1"/>
        <v>-2.6562500000000044E-2</v>
      </c>
    </row>
    <row r="53" spans="15:31" x14ac:dyDescent="0.25">
      <c r="O53" s="105">
        <v>0.99</v>
      </c>
      <c r="P53" s="105">
        <f t="shared" si="3"/>
        <v>114.7311</v>
      </c>
      <c r="Q53" s="105"/>
      <c r="T53" s="115" t="s">
        <v>132</v>
      </c>
      <c r="U53" s="112">
        <v>4522990</v>
      </c>
      <c r="W53" s="162">
        <v>42247</v>
      </c>
      <c r="X53" s="12">
        <v>117.21</v>
      </c>
      <c r="Y53" s="12">
        <v>118.78</v>
      </c>
      <c r="Z53" s="12">
        <v>115.16</v>
      </c>
      <c r="AA53" s="12">
        <v>115.7</v>
      </c>
      <c r="AB53" s="117">
        <v>4087000</v>
      </c>
      <c r="AC53" s="12">
        <v>115.2</v>
      </c>
      <c r="AD53" s="2">
        <f t="shared" si="0"/>
        <v>3.6200000000000045</v>
      </c>
      <c r="AE53" s="167">
        <f t="shared" si="1"/>
        <v>-1.3445234221118429E-2</v>
      </c>
    </row>
    <row r="54" spans="15:31" x14ac:dyDescent="0.25">
      <c r="O54" s="105">
        <v>0.98</v>
      </c>
      <c r="P54" s="105">
        <f t="shared" si="3"/>
        <v>113.5722</v>
      </c>
      <c r="Q54" s="105"/>
      <c r="T54" s="115" t="s">
        <v>129</v>
      </c>
      <c r="U54" s="110" t="s">
        <v>364</v>
      </c>
      <c r="W54" s="162">
        <v>42244</v>
      </c>
      <c r="X54" s="12">
        <v>117.39</v>
      </c>
      <c r="Y54" s="12">
        <v>117.84</v>
      </c>
      <c r="Z54" s="12">
        <v>116</v>
      </c>
      <c r="AA54" s="12">
        <v>117.28</v>
      </c>
      <c r="AB54" s="117">
        <v>3333100</v>
      </c>
      <c r="AC54" s="12">
        <v>116.77</v>
      </c>
      <c r="AD54" s="2">
        <f t="shared" si="0"/>
        <v>1.8400000000000034</v>
      </c>
      <c r="AE54" s="167">
        <f t="shared" si="1"/>
        <v>-4.1787480811872335E-3</v>
      </c>
    </row>
    <row r="55" spans="15:31" x14ac:dyDescent="0.25">
      <c r="O55" s="105">
        <v>0.97</v>
      </c>
      <c r="P55" s="105">
        <f t="shared" si="3"/>
        <v>112.41329999999999</v>
      </c>
      <c r="Q55" s="105"/>
      <c r="T55" s="115" t="s">
        <v>133</v>
      </c>
      <c r="U55" s="110">
        <v>18.39</v>
      </c>
      <c r="W55" s="162">
        <v>42243</v>
      </c>
      <c r="X55" s="12">
        <v>115.25</v>
      </c>
      <c r="Y55" s="12">
        <v>117.83</v>
      </c>
      <c r="Z55" s="12">
        <v>114.96</v>
      </c>
      <c r="AA55" s="12">
        <v>117.77</v>
      </c>
      <c r="AB55" s="117">
        <v>5783700</v>
      </c>
      <c r="AC55" s="12">
        <v>117.26</v>
      </c>
      <c r="AD55" s="2">
        <f t="shared" si="0"/>
        <v>2.8700000000000045</v>
      </c>
      <c r="AE55" s="167">
        <f t="shared" si="1"/>
        <v>3.7974683544303778E-2</v>
      </c>
    </row>
    <row r="56" spans="15:31" x14ac:dyDescent="0.25">
      <c r="O56" s="105">
        <v>0.96</v>
      </c>
      <c r="P56" s="105">
        <f t="shared" si="3"/>
        <v>111.25439999999999</v>
      </c>
      <c r="Q56" s="105"/>
      <c r="T56" s="115" t="s">
        <v>134</v>
      </c>
      <c r="U56" s="110">
        <v>6.3</v>
      </c>
      <c r="W56" s="162">
        <v>42242</v>
      </c>
      <c r="X56" s="12">
        <v>112.56</v>
      </c>
      <c r="Y56" s="12">
        <v>113.83</v>
      </c>
      <c r="Z56" s="12">
        <v>110.28</v>
      </c>
      <c r="AA56" s="12">
        <v>113.46</v>
      </c>
      <c r="AB56" s="117">
        <v>7503200</v>
      </c>
      <c r="AC56" s="12">
        <v>112.97</v>
      </c>
      <c r="AD56" s="2">
        <f t="shared" si="0"/>
        <v>3.5499999999999972</v>
      </c>
      <c r="AE56" s="167">
        <f t="shared" si="1"/>
        <v>3.1595288101543106E-2</v>
      </c>
    </row>
    <row r="57" spans="15:31" x14ac:dyDescent="0.25">
      <c r="O57" s="105">
        <v>0.95</v>
      </c>
      <c r="P57" s="105">
        <f t="shared" si="3"/>
        <v>110.0955</v>
      </c>
      <c r="Q57" s="105"/>
      <c r="T57" s="115" t="s">
        <v>130</v>
      </c>
      <c r="U57" s="110" t="s">
        <v>278</v>
      </c>
      <c r="W57" s="162">
        <v>42241</v>
      </c>
      <c r="X57" s="12">
        <v>113</v>
      </c>
      <c r="Y57" s="12">
        <v>114.59</v>
      </c>
      <c r="Z57" s="12">
        <v>109.8</v>
      </c>
      <c r="AA57" s="12">
        <v>109.98</v>
      </c>
      <c r="AB57" s="117">
        <v>8109900</v>
      </c>
      <c r="AC57" s="12">
        <v>109.51</v>
      </c>
      <c r="AD57" s="2">
        <f t="shared" si="0"/>
        <v>4.7900000000000063</v>
      </c>
      <c r="AE57" s="167">
        <f t="shared" si="1"/>
        <v>-4.0018190086402727E-3</v>
      </c>
    </row>
    <row r="58" spans="15:31" x14ac:dyDescent="0.25">
      <c r="O58" s="105">
        <v>0.94</v>
      </c>
      <c r="P58" s="105">
        <f t="shared" si="3"/>
        <v>108.9366</v>
      </c>
      <c r="Q58" s="105"/>
      <c r="W58" s="162">
        <v>42240</v>
      </c>
      <c r="X58" s="12">
        <v>110.86</v>
      </c>
      <c r="Y58" s="12">
        <v>112.43</v>
      </c>
      <c r="Z58" s="12">
        <v>95</v>
      </c>
      <c r="AA58" s="12">
        <v>110.43</v>
      </c>
      <c r="AB58" s="117">
        <v>8824900</v>
      </c>
      <c r="AC58" s="12">
        <v>109.95</v>
      </c>
      <c r="AD58" s="2">
        <f t="shared" si="0"/>
        <v>17.430000000000007</v>
      </c>
      <c r="AE58" s="167">
        <f t="shared" si="1"/>
        <v>-5.0354119882535797E-2</v>
      </c>
    </row>
    <row r="59" spans="15:31" x14ac:dyDescent="0.25">
      <c r="O59" s="105">
        <v>0.93</v>
      </c>
      <c r="P59" s="105">
        <f t="shared" si="3"/>
        <v>107.77770000000001</v>
      </c>
      <c r="Q59" s="105"/>
      <c r="W59" s="162">
        <v>42237</v>
      </c>
      <c r="X59" s="12">
        <v>118.25</v>
      </c>
      <c r="Y59" s="12">
        <v>118.8</v>
      </c>
      <c r="Z59" s="12">
        <v>116.01</v>
      </c>
      <c r="AA59" s="12">
        <v>116.28</v>
      </c>
      <c r="AB59" s="117">
        <v>5627800</v>
      </c>
      <c r="AC59" s="12">
        <v>115.78</v>
      </c>
      <c r="AD59" s="2">
        <f t="shared" si="0"/>
        <v>2.789999999999992</v>
      </c>
      <c r="AE59" s="167">
        <f t="shared" si="1"/>
        <v>-2.9261339817221343E-2</v>
      </c>
    </row>
    <row r="60" spans="15:31" x14ac:dyDescent="0.25">
      <c r="O60" s="105">
        <v>0.92</v>
      </c>
      <c r="P60" s="105">
        <f t="shared" si="3"/>
        <v>106.61880000000001</v>
      </c>
      <c r="Q60" s="105"/>
      <c r="W60" s="162">
        <v>42236</v>
      </c>
      <c r="X60" s="12">
        <v>122.24</v>
      </c>
      <c r="Y60" s="12">
        <v>122.42</v>
      </c>
      <c r="Z60" s="12">
        <v>119.79</v>
      </c>
      <c r="AA60" s="12">
        <v>119.79</v>
      </c>
      <c r="AB60" s="117">
        <v>3201600</v>
      </c>
      <c r="AC60" s="12">
        <v>119.27</v>
      </c>
      <c r="AD60" s="2">
        <f t="shared" si="0"/>
        <v>2.6299999999999955</v>
      </c>
      <c r="AE60" s="167">
        <f t="shared" si="1"/>
        <v>-2.7875132447632289E-2</v>
      </c>
    </row>
    <row r="61" spans="15:31" x14ac:dyDescent="0.25">
      <c r="O61" s="105">
        <v>0.91</v>
      </c>
      <c r="P61" s="105">
        <f t="shared" si="3"/>
        <v>105.4599</v>
      </c>
      <c r="Q61" s="105"/>
      <c r="W61" s="162">
        <v>42235</v>
      </c>
      <c r="X61" s="12">
        <v>124.71</v>
      </c>
      <c r="Y61" s="12">
        <v>124.99</v>
      </c>
      <c r="Z61" s="12">
        <v>122.85</v>
      </c>
      <c r="AA61" s="12">
        <v>123.22</v>
      </c>
      <c r="AB61" s="117">
        <v>3411500</v>
      </c>
      <c r="AC61" s="12">
        <v>122.69</v>
      </c>
      <c r="AD61" s="2">
        <f t="shared" si="0"/>
        <v>2.1400000000000006</v>
      </c>
      <c r="AE61" s="167">
        <f t="shared" si="1"/>
        <v>-1.8165813060179281E-2</v>
      </c>
    </row>
    <row r="62" spans="15:31" x14ac:dyDescent="0.25">
      <c r="O62" s="105">
        <v>0.9</v>
      </c>
      <c r="P62" s="105">
        <f t="shared" si="3"/>
        <v>104.301</v>
      </c>
      <c r="Q62" s="105"/>
      <c r="W62" s="162">
        <v>42234</v>
      </c>
      <c r="X62" s="12">
        <v>123.88</v>
      </c>
      <c r="Y62" s="12">
        <v>126.21</v>
      </c>
      <c r="Z62" s="12">
        <v>123.82</v>
      </c>
      <c r="AA62" s="12">
        <v>125.5</v>
      </c>
      <c r="AB62" s="117">
        <v>4140200</v>
      </c>
      <c r="AC62" s="12">
        <v>124.96</v>
      </c>
      <c r="AD62" s="2">
        <f t="shared" si="0"/>
        <v>2.3900000000000006</v>
      </c>
      <c r="AE62" s="167">
        <f t="shared" si="1"/>
        <v>1.3545299699894375E-2</v>
      </c>
    </row>
    <row r="63" spans="15:31" x14ac:dyDescent="0.25">
      <c r="O63" s="47"/>
      <c r="W63" s="162">
        <v>42233</v>
      </c>
      <c r="X63" s="12">
        <v>120.4</v>
      </c>
      <c r="Y63" s="12">
        <v>123.95</v>
      </c>
      <c r="Z63" s="12">
        <v>120.3</v>
      </c>
      <c r="AA63" s="12">
        <v>123.82</v>
      </c>
      <c r="AB63" s="117">
        <v>2951800</v>
      </c>
      <c r="AC63" s="12">
        <v>123.29</v>
      </c>
      <c r="AD63" s="2">
        <f t="shared" si="0"/>
        <v>3.6500000000000057</v>
      </c>
      <c r="AE63" s="167">
        <f t="shared" si="1"/>
        <v>2.3153526970954408E-2</v>
      </c>
    </row>
    <row r="64" spans="15:31" x14ac:dyDescent="0.25">
      <c r="O64" s="47"/>
      <c r="W64" s="162">
        <v>42230</v>
      </c>
      <c r="X64" s="12">
        <v>120.57</v>
      </c>
      <c r="Y64" s="12">
        <v>121.18</v>
      </c>
      <c r="Z64" s="12">
        <v>120.26</v>
      </c>
      <c r="AA64" s="12">
        <v>121.02</v>
      </c>
      <c r="AB64" s="117">
        <v>2040500</v>
      </c>
      <c r="AC64" s="12">
        <v>120.5</v>
      </c>
      <c r="AD64" s="2">
        <f t="shared" si="0"/>
        <v>0.92000000000000171</v>
      </c>
      <c r="AE64" s="167">
        <f t="shared" si="1"/>
        <v>4.1666666666666519E-3</v>
      </c>
    </row>
    <row r="65" spans="23:31" x14ac:dyDescent="0.25">
      <c r="W65" s="162">
        <v>42229</v>
      </c>
      <c r="X65" s="12">
        <v>121.33</v>
      </c>
      <c r="Y65" s="12">
        <v>121.99</v>
      </c>
      <c r="Z65" s="12">
        <v>120.29</v>
      </c>
      <c r="AA65" s="12">
        <v>120.52</v>
      </c>
      <c r="AB65" s="117">
        <v>3253400</v>
      </c>
      <c r="AC65" s="12">
        <v>120</v>
      </c>
      <c r="AD65" s="2">
        <f t="shared" si="0"/>
        <v>1.6999999999999886</v>
      </c>
      <c r="AE65" s="167">
        <f t="shared" si="1"/>
        <v>-5.634736493205228E-3</v>
      </c>
    </row>
    <row r="66" spans="23:31" x14ac:dyDescent="0.25">
      <c r="W66" s="162">
        <v>42228</v>
      </c>
      <c r="X66" s="12">
        <v>121.26</v>
      </c>
      <c r="Y66" s="12">
        <v>121.78</v>
      </c>
      <c r="Z66" s="12">
        <v>119.05</v>
      </c>
      <c r="AA66" s="12">
        <v>121.2</v>
      </c>
      <c r="AB66" s="117">
        <v>3005300</v>
      </c>
      <c r="AC66" s="12">
        <v>120.68</v>
      </c>
      <c r="AD66" s="2">
        <f t="shared" si="0"/>
        <v>2.730000000000004</v>
      </c>
      <c r="AE66" s="167">
        <f t="shared" si="1"/>
        <v>-8.6256469235191924E-3</v>
      </c>
    </row>
    <row r="67" spans="23:31" x14ac:dyDescent="0.25">
      <c r="W67" s="162">
        <v>42227</v>
      </c>
      <c r="X67" s="12">
        <v>121.27</v>
      </c>
      <c r="Y67" s="12">
        <v>123.02</v>
      </c>
      <c r="Z67" s="12">
        <v>121.27</v>
      </c>
      <c r="AA67" s="12">
        <v>122.26</v>
      </c>
      <c r="AB67" s="117">
        <v>2756000</v>
      </c>
      <c r="AC67" s="12">
        <v>121.73</v>
      </c>
      <c r="AD67" s="2">
        <f t="shared" ref="AD67:AD69" si="4">Y67-Z67</f>
        <v>1.75</v>
      </c>
      <c r="AE67" s="167">
        <f t="shared" ref="AE67:AE69" si="5">AC67/AC68-1</f>
        <v>-1.8040180401803774E-3</v>
      </c>
    </row>
    <row r="68" spans="23:31" x14ac:dyDescent="0.25">
      <c r="W68" s="162">
        <v>42226</v>
      </c>
      <c r="X68" s="12">
        <v>122.5</v>
      </c>
      <c r="Y68" s="12">
        <v>123.34</v>
      </c>
      <c r="Z68" s="12">
        <v>121.94</v>
      </c>
      <c r="AA68" s="12">
        <v>122.48</v>
      </c>
      <c r="AB68" s="117">
        <v>2480000</v>
      </c>
      <c r="AC68" s="12">
        <v>121.95</v>
      </c>
      <c r="AD68" s="2">
        <f t="shared" si="4"/>
        <v>1.4000000000000057</v>
      </c>
      <c r="AE68" s="167" t="e">
        <f t="shared" si="5"/>
        <v>#DIV/0!</v>
      </c>
    </row>
    <row r="69" spans="23:31" x14ac:dyDescent="0.25">
      <c r="W69" s="12" t="s">
        <v>144</v>
      </c>
      <c r="X69" s="12"/>
      <c r="Y69" s="12"/>
      <c r="Z69" s="12"/>
      <c r="AA69" s="12"/>
      <c r="AB69" s="12"/>
      <c r="AC69" s="12"/>
      <c r="AD69" s="2">
        <f t="shared" si="4"/>
        <v>0</v>
      </c>
      <c r="AE69" s="167" t="e">
        <f t="shared" si="5"/>
        <v>#DIV/0!</v>
      </c>
    </row>
  </sheetData>
  <mergeCells count="1">
    <mergeCell ref="O41:P41"/>
  </mergeCells>
  <conditionalFormatting sqref="Q7">
    <cfRule type="expression" dxfId="15" priority="9">
      <formula>Q7&gt;0</formula>
    </cfRule>
    <cfRule type="expression" dxfId="14" priority="10">
      <formula>Q7&lt;0</formula>
    </cfRule>
  </conditionalFormatting>
  <conditionalFormatting sqref="O42:O62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5:Q62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{058FB563-26FA-48C1-8085-48C235143D73}</x14:id>
        </ext>
      </extLst>
    </cfRule>
  </conditionalFormatting>
  <conditionalFormatting sqref="AE1:AE69">
    <cfRule type="iconSet" priority="3">
      <iconSet iconSet="3Arrows">
        <cfvo type="percent" val="0"/>
        <cfvo type="num" val="0"/>
        <cfvo type="num" val="0"/>
      </iconSet>
    </cfRule>
  </conditionalFormatting>
  <conditionalFormatting sqref="F9">
    <cfRule type="expression" dxfId="13" priority="1">
      <formula>F9&gt;0</formula>
    </cfRule>
    <cfRule type="expression" dxfId="12" priority="2">
      <formula>F9&lt;0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58FB563-26FA-48C1-8085-48C235143D7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AE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1" max="11" width="9.140625" style="2"/>
    <col min="18" max="18" width="18.5703125" style="47" customWidth="1"/>
    <col min="20" max="20" width="18.5703125" bestFit="1" customWidth="1"/>
    <col min="21" max="21" width="13.85546875" customWidth="1"/>
    <col min="23" max="23" width="10" customWidth="1"/>
    <col min="24" max="27" width="7" bestFit="1" customWidth="1"/>
    <col min="28" max="28" width="10.140625" bestFit="1" customWidth="1"/>
    <col min="29" max="29" width="10.28515625" bestFit="1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110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111</v>
      </c>
      <c r="K1" s="24" t="s">
        <v>61</v>
      </c>
      <c r="L1" s="13" t="s">
        <v>80</v>
      </c>
      <c r="M1" s="13" t="s">
        <v>38</v>
      </c>
      <c r="R1" s="46"/>
      <c r="T1" s="13" t="s">
        <v>71</v>
      </c>
      <c r="W1" s="115" t="s">
        <v>136</v>
      </c>
      <c r="X1" s="115" t="s">
        <v>137</v>
      </c>
      <c r="Y1" s="115" t="s">
        <v>138</v>
      </c>
      <c r="Z1" s="115" t="s">
        <v>139</v>
      </c>
      <c r="AA1" s="115" t="s">
        <v>140</v>
      </c>
      <c r="AB1" s="115" t="s">
        <v>141</v>
      </c>
      <c r="AC1" s="115" t="s">
        <v>142</v>
      </c>
      <c r="AD1" s="13" t="s">
        <v>165</v>
      </c>
      <c r="AE1" s="13" t="s">
        <v>167</v>
      </c>
    </row>
    <row r="2" spans="1:31" x14ac:dyDescent="0.25">
      <c r="A2" s="6" t="s">
        <v>62</v>
      </c>
      <c r="B2" s="1">
        <v>42222</v>
      </c>
      <c r="C2" s="7">
        <v>5</v>
      </c>
      <c r="D2" s="57">
        <v>320</v>
      </c>
      <c r="E2" s="57">
        <v>0</v>
      </c>
      <c r="F2" s="57">
        <f>C2*D2 + E2</f>
        <v>1600</v>
      </c>
      <c r="G2" s="96">
        <v>42257</v>
      </c>
      <c r="H2" s="104">
        <v>5</v>
      </c>
      <c r="I2" s="57">
        <v>303.60000000000002</v>
      </c>
      <c r="J2" s="57">
        <v>0.03</v>
      </c>
      <c r="K2" s="57">
        <f>H2*I2-J2</f>
        <v>1517.97</v>
      </c>
      <c r="L2" t="s">
        <v>84</v>
      </c>
      <c r="O2" s="13" t="s">
        <v>57</v>
      </c>
      <c r="Q2">
        <f>C15-H15</f>
        <v>80</v>
      </c>
      <c r="W2" s="162">
        <v>42318</v>
      </c>
      <c r="X2" s="12">
        <v>294.36</v>
      </c>
      <c r="Y2" s="12">
        <v>298.98</v>
      </c>
      <c r="Z2" s="12">
        <v>291.23</v>
      </c>
      <c r="AA2" s="12">
        <v>297.22000000000003</v>
      </c>
      <c r="AB2" s="117">
        <v>1792300</v>
      </c>
      <c r="AC2" s="12">
        <v>297.22000000000003</v>
      </c>
      <c r="AD2" s="2">
        <f>Y2-Z2</f>
        <v>7.75</v>
      </c>
      <c r="AE2" s="167">
        <f>AC2/AC3-1</f>
        <v>1.3019768234492357E-2</v>
      </c>
    </row>
    <row r="3" spans="1:31" x14ac:dyDescent="0.25">
      <c r="A3" s="26" t="s">
        <v>74</v>
      </c>
      <c r="B3" s="96">
        <v>42247</v>
      </c>
      <c r="C3" s="7">
        <v>5</v>
      </c>
      <c r="D3" s="57">
        <v>298.7</v>
      </c>
      <c r="E3" s="57">
        <v>0</v>
      </c>
      <c r="F3" s="57">
        <f>C3*D3 + E3</f>
        <v>1493.5</v>
      </c>
      <c r="G3" s="96">
        <v>42290</v>
      </c>
      <c r="H3" s="104">
        <v>5</v>
      </c>
      <c r="I3" s="57">
        <v>280.2</v>
      </c>
      <c r="J3" s="57">
        <v>0.03</v>
      </c>
      <c r="K3" s="57">
        <f>H3*I3-J3</f>
        <v>1400.97</v>
      </c>
      <c r="L3" s="4"/>
      <c r="O3" s="13" t="s">
        <v>58</v>
      </c>
      <c r="Q3" s="2">
        <f>(F15-K15-M15)/Q2</f>
        <v>271.29087499999997</v>
      </c>
      <c r="W3" s="162">
        <v>42317</v>
      </c>
      <c r="X3" s="12">
        <v>294</v>
      </c>
      <c r="Y3" s="12">
        <v>298</v>
      </c>
      <c r="Z3" s="12">
        <v>291.76</v>
      </c>
      <c r="AA3" s="12">
        <v>293.39999999999998</v>
      </c>
      <c r="AB3" s="117">
        <v>1786200</v>
      </c>
      <c r="AC3" s="12">
        <v>293.39999999999998</v>
      </c>
      <c r="AD3" s="2">
        <f t="shared" ref="AD3:AD66" si="0">Y3-Z3</f>
        <v>6.2400000000000091</v>
      </c>
      <c r="AE3" s="167">
        <f t="shared" ref="AE3:AE66" si="1">AC3/AC4-1</f>
        <v>-6.6023362112749284E-3</v>
      </c>
    </row>
    <row r="4" spans="1:31" x14ac:dyDescent="0.25">
      <c r="B4" s="1">
        <v>42271</v>
      </c>
      <c r="C4" s="7">
        <v>10</v>
      </c>
      <c r="D4" s="57">
        <v>297</v>
      </c>
      <c r="E4" s="57">
        <v>0</v>
      </c>
      <c r="F4" s="57">
        <f>C4*D4 + E4</f>
        <v>2970</v>
      </c>
      <c r="G4" s="1">
        <v>42303</v>
      </c>
      <c r="H4" s="104">
        <v>10</v>
      </c>
      <c r="I4" s="57">
        <v>290</v>
      </c>
      <c r="J4" s="57">
        <v>0.05</v>
      </c>
      <c r="K4" s="57">
        <f>H4*I4-J4</f>
        <v>2899.95</v>
      </c>
      <c r="O4" s="13" t="s">
        <v>66</v>
      </c>
      <c r="Q4" s="70">
        <v>297.22000000000003</v>
      </c>
      <c r="T4" s="1">
        <v>42263</v>
      </c>
      <c r="U4" t="s">
        <v>155</v>
      </c>
      <c r="W4" s="162">
        <v>42314</v>
      </c>
      <c r="X4" s="12">
        <v>293.08999999999997</v>
      </c>
      <c r="Y4" s="12">
        <v>296.10000000000002</v>
      </c>
      <c r="Z4" s="12">
        <v>287.73</v>
      </c>
      <c r="AA4" s="12">
        <v>295.35000000000002</v>
      </c>
      <c r="AB4" s="117">
        <v>2449600</v>
      </c>
      <c r="AC4" s="12">
        <v>295.35000000000002</v>
      </c>
      <c r="AD4" s="2">
        <f t="shared" si="0"/>
        <v>8.3700000000000045</v>
      </c>
      <c r="AE4" s="167">
        <f t="shared" si="1"/>
        <v>7.917278094393243E-3</v>
      </c>
    </row>
    <row r="5" spans="1:31" x14ac:dyDescent="0.25">
      <c r="B5" s="1">
        <v>42285</v>
      </c>
      <c r="C5">
        <v>15</v>
      </c>
      <c r="D5" s="2">
        <v>283</v>
      </c>
      <c r="E5" s="2">
        <v>0</v>
      </c>
      <c r="F5" s="3">
        <f t="shared" ref="F5:F7" si="2">C5*D5 + E5</f>
        <v>4245</v>
      </c>
      <c r="G5" s="1">
        <v>42307</v>
      </c>
      <c r="H5" s="104">
        <v>10</v>
      </c>
      <c r="I5" s="57">
        <v>289.35000000000002</v>
      </c>
      <c r="J5" s="57">
        <v>7</v>
      </c>
      <c r="K5" s="57">
        <f>H5*I5-J5</f>
        <v>2886.5</v>
      </c>
      <c r="O5" s="13" t="s">
        <v>67</v>
      </c>
      <c r="Q5" s="3">
        <f>Q4*Q2</f>
        <v>23777.600000000002</v>
      </c>
      <c r="T5" s="1">
        <v>42265</v>
      </c>
      <c r="U5" t="s">
        <v>154</v>
      </c>
      <c r="W5" s="162">
        <v>42313</v>
      </c>
      <c r="X5" s="12">
        <v>294.14999999999998</v>
      </c>
      <c r="Y5" s="12">
        <v>295.01</v>
      </c>
      <c r="Z5" s="12">
        <v>288.5</v>
      </c>
      <c r="AA5" s="12">
        <v>293.02999999999997</v>
      </c>
      <c r="AB5" s="117">
        <v>2258400</v>
      </c>
      <c r="AC5" s="12">
        <v>293.02999999999997</v>
      </c>
      <c r="AD5" s="2">
        <f t="shared" si="0"/>
        <v>6.5099999999999909</v>
      </c>
      <c r="AE5" s="167">
        <f t="shared" si="1"/>
        <v>-1.1936473682435889E-2</v>
      </c>
    </row>
    <row r="6" spans="1:31" x14ac:dyDescent="0.25">
      <c r="B6" s="323">
        <v>42286</v>
      </c>
      <c r="C6" s="7">
        <v>5</v>
      </c>
      <c r="D6" s="57">
        <v>278.5</v>
      </c>
      <c r="E6" s="57">
        <v>0</v>
      </c>
      <c r="F6" s="57">
        <f t="shared" si="2"/>
        <v>1392.5</v>
      </c>
      <c r="G6" s="1">
        <v>42313</v>
      </c>
      <c r="H6" s="104">
        <v>10</v>
      </c>
      <c r="I6" s="57">
        <v>300</v>
      </c>
      <c r="J6" s="57">
        <v>0.06</v>
      </c>
      <c r="K6" s="57">
        <f>H6*I6-J6</f>
        <v>2999.94</v>
      </c>
      <c r="O6" s="13" t="s">
        <v>64</v>
      </c>
      <c r="Q6" s="2">
        <f>Q3*Q2</f>
        <v>21703.269999999997</v>
      </c>
      <c r="W6" s="162">
        <v>42312</v>
      </c>
      <c r="X6" s="12">
        <v>299.83999999999997</v>
      </c>
      <c r="Y6" s="12">
        <v>302.39</v>
      </c>
      <c r="Z6" s="12">
        <v>293.05</v>
      </c>
      <c r="AA6" s="12">
        <v>296.57</v>
      </c>
      <c r="AB6" s="117">
        <v>2433900</v>
      </c>
      <c r="AC6" s="12">
        <v>296.57</v>
      </c>
      <c r="AD6" s="2">
        <f t="shared" si="0"/>
        <v>9.339999999999975</v>
      </c>
      <c r="AE6" s="167">
        <f t="shared" si="1"/>
        <v>-8.5912950457979198E-3</v>
      </c>
    </row>
    <row r="7" spans="1:31" ht="15.75" x14ac:dyDescent="0.25">
      <c r="B7" s="323"/>
      <c r="C7" s="7">
        <v>5</v>
      </c>
      <c r="D7" s="57">
        <v>278.5</v>
      </c>
      <c r="E7" s="57">
        <v>0</v>
      </c>
      <c r="F7" s="57">
        <f t="shared" si="2"/>
        <v>1392.5</v>
      </c>
      <c r="O7" s="13" t="s">
        <v>65</v>
      </c>
      <c r="Q7" s="2">
        <f>Q5-Q6</f>
        <v>2074.3300000000054</v>
      </c>
      <c r="R7" s="262" t="s">
        <v>247</v>
      </c>
      <c r="W7" s="162">
        <v>42311</v>
      </c>
      <c r="X7" s="12">
        <v>302.05</v>
      </c>
      <c r="Y7" s="12">
        <v>304.37</v>
      </c>
      <c r="Z7" s="12">
        <v>298.24</v>
      </c>
      <c r="AA7" s="12">
        <v>299.14</v>
      </c>
      <c r="AB7" s="117">
        <v>2092600</v>
      </c>
      <c r="AC7" s="12">
        <v>299.14</v>
      </c>
      <c r="AD7" s="2">
        <f t="shared" si="0"/>
        <v>6.1299999999999955</v>
      </c>
      <c r="AE7" s="167">
        <f t="shared" si="1"/>
        <v>-1.2999868021644434E-2</v>
      </c>
    </row>
    <row r="8" spans="1:31" x14ac:dyDescent="0.25">
      <c r="B8" s="1">
        <v>42286</v>
      </c>
      <c r="C8" s="7">
        <v>10</v>
      </c>
      <c r="D8" s="57">
        <v>274</v>
      </c>
      <c r="E8" s="57">
        <v>0</v>
      </c>
      <c r="F8" s="57">
        <f t="shared" ref="F8:F13" si="3">C8*D8 + E8</f>
        <v>2740</v>
      </c>
      <c r="G8" s="2"/>
      <c r="W8" s="162">
        <v>42310</v>
      </c>
      <c r="X8" s="12">
        <v>294.52</v>
      </c>
      <c r="Y8" s="12">
        <v>303.31</v>
      </c>
      <c r="Z8" s="12">
        <v>293.33</v>
      </c>
      <c r="AA8" s="12">
        <v>303.08</v>
      </c>
      <c r="AB8" s="117">
        <v>2761500</v>
      </c>
      <c r="AC8" s="12">
        <v>303.08</v>
      </c>
      <c r="AD8" s="2">
        <f t="shared" si="0"/>
        <v>9.9800000000000182</v>
      </c>
      <c r="AE8" s="167">
        <f t="shared" si="1"/>
        <v>4.3268734294860778E-2</v>
      </c>
    </row>
    <row r="9" spans="1:31" x14ac:dyDescent="0.25">
      <c r="B9" s="1">
        <v>42286</v>
      </c>
      <c r="C9" s="4">
        <v>10</v>
      </c>
      <c r="D9" s="3">
        <v>269.8</v>
      </c>
      <c r="E9" s="3">
        <v>0</v>
      </c>
      <c r="F9" s="3">
        <f t="shared" si="3"/>
        <v>2698</v>
      </c>
      <c r="G9" s="2"/>
      <c r="T9" s="196">
        <v>42298</v>
      </c>
      <c r="U9" t="s">
        <v>183</v>
      </c>
      <c r="W9" s="162">
        <v>42307</v>
      </c>
      <c r="X9" s="12">
        <v>294</v>
      </c>
      <c r="Y9" s="12">
        <v>295.04000000000002</v>
      </c>
      <c r="Z9" s="12">
        <v>290</v>
      </c>
      <c r="AA9" s="12">
        <v>290.51</v>
      </c>
      <c r="AB9" s="117">
        <v>5176100</v>
      </c>
      <c r="AC9" s="12">
        <v>290.51</v>
      </c>
      <c r="AD9" s="2">
        <f t="shared" si="0"/>
        <v>5.0400000000000205</v>
      </c>
      <c r="AE9" s="167">
        <f t="shared" si="1"/>
        <v>-1.0928775704752924E-2</v>
      </c>
    </row>
    <row r="10" spans="1:31" x14ac:dyDescent="0.25">
      <c r="B10" s="1">
        <v>42292</v>
      </c>
      <c r="C10">
        <v>25</v>
      </c>
      <c r="D10" s="2">
        <v>268.5</v>
      </c>
      <c r="E10" s="2">
        <v>0</v>
      </c>
      <c r="F10" s="3">
        <f t="shared" si="3"/>
        <v>6712.5</v>
      </c>
      <c r="W10" s="162">
        <v>42306</v>
      </c>
      <c r="X10" s="12">
        <v>294.3</v>
      </c>
      <c r="Y10" s="12">
        <v>299.41000000000003</v>
      </c>
      <c r="Z10" s="12">
        <v>290.77</v>
      </c>
      <c r="AA10" s="12">
        <v>293.72000000000003</v>
      </c>
      <c r="AB10" s="117">
        <v>3584600</v>
      </c>
      <c r="AC10" s="12">
        <v>293.72000000000003</v>
      </c>
      <c r="AD10" s="2">
        <f t="shared" si="0"/>
        <v>8.6400000000000432</v>
      </c>
      <c r="AE10" s="167">
        <f t="shared" si="1"/>
        <v>1.0214852395384888E-4</v>
      </c>
    </row>
    <row r="11" spans="1:31" x14ac:dyDescent="0.25">
      <c r="B11" s="1">
        <v>42293</v>
      </c>
      <c r="C11">
        <v>10</v>
      </c>
      <c r="D11" s="2">
        <v>262.25</v>
      </c>
      <c r="E11" s="2">
        <v>0</v>
      </c>
      <c r="F11" s="3">
        <f t="shared" si="3"/>
        <v>2622.5</v>
      </c>
      <c r="G11" s="2"/>
      <c r="W11" s="162">
        <v>42305</v>
      </c>
      <c r="X11" s="12">
        <v>291.95</v>
      </c>
      <c r="Y11" s="12">
        <v>294.06</v>
      </c>
      <c r="Z11" s="12">
        <v>285.5</v>
      </c>
      <c r="AA11" s="12">
        <v>293.69</v>
      </c>
      <c r="AB11" s="117">
        <v>3293700</v>
      </c>
      <c r="AC11" s="12">
        <v>293.69</v>
      </c>
      <c r="AD11" s="2">
        <f t="shared" si="0"/>
        <v>8.5600000000000023</v>
      </c>
      <c r="AE11" s="167">
        <f t="shared" si="1"/>
        <v>1.0528851116540006E-2</v>
      </c>
    </row>
    <row r="12" spans="1:31" x14ac:dyDescent="0.25">
      <c r="B12" s="1">
        <v>42293</v>
      </c>
      <c r="C12">
        <v>10</v>
      </c>
      <c r="D12" s="2">
        <v>255.4</v>
      </c>
      <c r="E12" s="2">
        <v>0</v>
      </c>
      <c r="F12" s="3">
        <f t="shared" si="3"/>
        <v>2554</v>
      </c>
      <c r="W12" s="162">
        <v>42304</v>
      </c>
      <c r="X12" s="12">
        <v>276</v>
      </c>
      <c r="Y12" s="12">
        <v>291.77</v>
      </c>
      <c r="Z12" s="12">
        <v>275.11</v>
      </c>
      <c r="AA12" s="12">
        <v>290.63</v>
      </c>
      <c r="AB12" s="117">
        <v>3717100</v>
      </c>
      <c r="AC12" s="12">
        <v>290.63</v>
      </c>
      <c r="AD12" s="2">
        <f t="shared" si="0"/>
        <v>16.659999999999968</v>
      </c>
      <c r="AE12" s="167">
        <f t="shared" si="1"/>
        <v>5.8375819373634341E-2</v>
      </c>
    </row>
    <row r="13" spans="1:31" x14ac:dyDescent="0.25">
      <c r="B13" s="1">
        <v>42314</v>
      </c>
      <c r="C13">
        <v>10</v>
      </c>
      <c r="D13" s="2">
        <v>298.81</v>
      </c>
      <c r="E13" s="2">
        <v>0</v>
      </c>
      <c r="F13" s="3">
        <f t="shared" si="3"/>
        <v>2988.1</v>
      </c>
      <c r="I13" s="2"/>
      <c r="W13" s="162">
        <v>42303</v>
      </c>
      <c r="X13" s="12">
        <v>279.82</v>
      </c>
      <c r="Y13" s="12">
        <v>282.14999999999998</v>
      </c>
      <c r="Z13" s="12">
        <v>273.37</v>
      </c>
      <c r="AA13" s="12">
        <v>274.60000000000002</v>
      </c>
      <c r="AB13" s="117">
        <v>3145800</v>
      </c>
      <c r="AC13" s="12">
        <v>274.60000000000002</v>
      </c>
      <c r="AD13" s="2">
        <f t="shared" si="0"/>
        <v>8.7799999999999727</v>
      </c>
      <c r="AE13" s="167">
        <f t="shared" si="1"/>
        <v>-8.6284703418895159E-3</v>
      </c>
    </row>
    <row r="14" spans="1:31" x14ac:dyDescent="0.25">
      <c r="W14" s="162">
        <v>42300</v>
      </c>
      <c r="X14" s="12">
        <v>279</v>
      </c>
      <c r="Y14" s="12">
        <v>280.88</v>
      </c>
      <c r="Z14" s="12">
        <v>270.7</v>
      </c>
      <c r="AA14" s="12">
        <v>276.99</v>
      </c>
      <c r="AB14" s="117">
        <v>3825100</v>
      </c>
      <c r="AC14" s="12">
        <v>276.99</v>
      </c>
      <c r="AD14" s="2">
        <f t="shared" si="0"/>
        <v>10.180000000000007</v>
      </c>
      <c r="AE14" s="167">
        <f t="shared" si="1"/>
        <v>5.7797204060272556E-4</v>
      </c>
    </row>
    <row r="15" spans="1:31" x14ac:dyDescent="0.25">
      <c r="A15" s="45" t="s">
        <v>85</v>
      </c>
      <c r="B15" s="16"/>
      <c r="C15" s="16">
        <f>SUM(C2:C14)</f>
        <v>120</v>
      </c>
      <c r="D15" s="21"/>
      <c r="E15" s="21"/>
      <c r="F15" s="21">
        <f>SUM(F2:F14)</f>
        <v>33408.6</v>
      </c>
      <c r="G15" s="16"/>
      <c r="H15" s="94">
        <f>SUM(H2:H14)</f>
        <v>40</v>
      </c>
      <c r="I15" s="21"/>
      <c r="J15" s="21"/>
      <c r="K15" s="21">
        <f>SUM(K2:K14)</f>
        <v>11705.33</v>
      </c>
      <c r="L15" s="16"/>
      <c r="M15" s="16"/>
      <c r="W15" s="162">
        <v>42299</v>
      </c>
      <c r="X15" s="12">
        <v>276.33</v>
      </c>
      <c r="Y15" s="12">
        <v>283.48</v>
      </c>
      <c r="Z15" s="12">
        <v>270.07</v>
      </c>
      <c r="AA15" s="12">
        <v>276.83</v>
      </c>
      <c r="AB15" s="117">
        <v>4448300</v>
      </c>
      <c r="AC15" s="12">
        <v>276.83</v>
      </c>
      <c r="AD15" s="2">
        <f t="shared" si="0"/>
        <v>13.410000000000025</v>
      </c>
      <c r="AE15" s="167">
        <f t="shared" si="1"/>
        <v>1.7731779691685379E-3</v>
      </c>
    </row>
    <row r="16" spans="1:31" x14ac:dyDescent="0.25">
      <c r="W16" s="162">
        <v>42298</v>
      </c>
      <c r="X16" s="12">
        <v>285</v>
      </c>
      <c r="Y16" s="12">
        <v>291.01</v>
      </c>
      <c r="Z16" s="12">
        <v>262.45</v>
      </c>
      <c r="AA16" s="12">
        <v>276.33999999999997</v>
      </c>
      <c r="AB16" s="117">
        <v>8374300</v>
      </c>
      <c r="AC16" s="12">
        <v>276.33999999999997</v>
      </c>
      <c r="AD16" s="2">
        <f t="shared" si="0"/>
        <v>28.560000000000002</v>
      </c>
      <c r="AE16" s="167">
        <f t="shared" si="1"/>
        <v>3.9614762424287964E-2</v>
      </c>
    </row>
    <row r="17" spans="2:31" x14ac:dyDescent="0.25">
      <c r="B17" s="253" t="s">
        <v>136</v>
      </c>
      <c r="C17" s="253" t="s">
        <v>235</v>
      </c>
      <c r="D17" s="254" t="s">
        <v>234</v>
      </c>
      <c r="E17" s="256" t="s">
        <v>236</v>
      </c>
      <c r="F17" s="257" t="s">
        <v>65</v>
      </c>
      <c r="W17" s="162">
        <v>42297</v>
      </c>
      <c r="X17" s="12">
        <v>273.06</v>
      </c>
      <c r="Y17" s="12">
        <v>277.29000000000002</v>
      </c>
      <c r="Z17" s="12">
        <v>264.58</v>
      </c>
      <c r="AA17" s="12">
        <v>265.81</v>
      </c>
      <c r="AB17" s="117">
        <v>3522600</v>
      </c>
      <c r="AC17" s="12">
        <v>265.81</v>
      </c>
      <c r="AD17" s="2">
        <f t="shared" si="0"/>
        <v>12.710000000000036</v>
      </c>
      <c r="AE17" s="167">
        <f t="shared" si="1"/>
        <v>-2.6408321734671336E-2</v>
      </c>
    </row>
    <row r="18" spans="2:31" x14ac:dyDescent="0.25">
      <c r="B18" s="255">
        <v>42304</v>
      </c>
      <c r="C18" s="12">
        <v>80</v>
      </c>
      <c r="D18" s="53">
        <v>271.44</v>
      </c>
      <c r="E18" s="53">
        <v>293.69</v>
      </c>
      <c r="F18" s="53">
        <v>1780.09</v>
      </c>
      <c r="W18" s="162">
        <v>42296</v>
      </c>
      <c r="X18" s="12">
        <v>270.87</v>
      </c>
      <c r="Y18" s="12">
        <v>276.5</v>
      </c>
      <c r="Z18" s="12">
        <v>268.04000000000002</v>
      </c>
      <c r="AA18" s="12">
        <v>273.02</v>
      </c>
      <c r="AB18" s="117">
        <v>2929200</v>
      </c>
      <c r="AC18" s="12">
        <v>273.02</v>
      </c>
      <c r="AD18" s="2">
        <f t="shared" si="0"/>
        <v>8.4599999999999795</v>
      </c>
      <c r="AE18" s="167">
        <f t="shared" si="1"/>
        <v>2.3864595954032897E-3</v>
      </c>
    </row>
    <row r="19" spans="2:31" x14ac:dyDescent="0.25">
      <c r="B19" s="255">
        <v>42310</v>
      </c>
      <c r="C19" s="12">
        <v>70</v>
      </c>
      <c r="D19" s="53">
        <v>267.36</v>
      </c>
      <c r="E19" s="53">
        <v>303.08</v>
      </c>
      <c r="F19" s="53">
        <v>2500.4299999999998</v>
      </c>
      <c r="W19" s="162">
        <v>42293</v>
      </c>
      <c r="X19" s="12">
        <v>270.18</v>
      </c>
      <c r="Y19" s="12">
        <v>272.99</v>
      </c>
      <c r="Z19" s="12">
        <v>267</v>
      </c>
      <c r="AA19" s="12">
        <v>272.37</v>
      </c>
      <c r="AB19" s="117">
        <v>2843400</v>
      </c>
      <c r="AC19" s="12">
        <v>272.37</v>
      </c>
      <c r="AD19" s="2">
        <f t="shared" si="0"/>
        <v>5.9900000000000091</v>
      </c>
      <c r="AE19" s="167">
        <f t="shared" si="1"/>
        <v>1.475354867553369E-2</v>
      </c>
    </row>
    <row r="20" spans="2:31" x14ac:dyDescent="0.25">
      <c r="B20" s="255">
        <v>42314</v>
      </c>
      <c r="C20" s="12">
        <v>80</v>
      </c>
      <c r="D20" s="53">
        <v>271.29000000000002</v>
      </c>
      <c r="E20" s="53">
        <v>299.14</v>
      </c>
      <c r="F20" s="53">
        <v>2227.9299999999998</v>
      </c>
      <c r="W20" s="162">
        <v>42292</v>
      </c>
      <c r="X20" s="12">
        <v>256.31</v>
      </c>
      <c r="Y20" s="12">
        <v>268.52999999999997</v>
      </c>
      <c r="Z20" s="12">
        <v>254</v>
      </c>
      <c r="AA20" s="12">
        <v>268.41000000000003</v>
      </c>
      <c r="AB20" s="117">
        <v>2747400</v>
      </c>
      <c r="AC20" s="12">
        <v>268.41000000000003</v>
      </c>
      <c r="AD20" s="2">
        <f t="shared" si="0"/>
        <v>14.529999999999973</v>
      </c>
      <c r="AE20" s="167">
        <f t="shared" si="1"/>
        <v>4.5250983293741998E-2</v>
      </c>
    </row>
    <row r="21" spans="2:31" x14ac:dyDescent="0.25">
      <c r="B21" s="12"/>
      <c r="C21" s="12"/>
      <c r="D21" s="53"/>
      <c r="E21" s="53"/>
      <c r="F21" s="53"/>
      <c r="W21" s="162">
        <v>42291</v>
      </c>
      <c r="X21" s="12">
        <v>260.44</v>
      </c>
      <c r="Y21" s="12">
        <v>262.85000000000002</v>
      </c>
      <c r="Z21" s="12">
        <v>254.4</v>
      </c>
      <c r="AA21" s="12">
        <v>256.79000000000002</v>
      </c>
      <c r="AB21" s="117">
        <v>3959200</v>
      </c>
      <c r="AC21" s="12">
        <v>256.79000000000002</v>
      </c>
      <c r="AD21" s="2">
        <f t="shared" si="0"/>
        <v>8.4500000000000171</v>
      </c>
      <c r="AE21" s="167">
        <f t="shared" si="1"/>
        <v>2.9292298078424928E-3</v>
      </c>
    </row>
    <row r="22" spans="2:31" x14ac:dyDescent="0.25">
      <c r="B22" s="12"/>
      <c r="C22" s="12"/>
      <c r="D22" s="53"/>
      <c r="E22" s="53"/>
      <c r="F22" s="53"/>
      <c r="W22" s="162">
        <v>42290</v>
      </c>
      <c r="X22" s="12">
        <v>262</v>
      </c>
      <c r="Y22" s="12">
        <v>270.82</v>
      </c>
      <c r="Z22" s="12">
        <v>254.78</v>
      </c>
      <c r="AA22" s="12">
        <v>256.04000000000002</v>
      </c>
      <c r="AB22" s="117">
        <v>4223100</v>
      </c>
      <c r="AC22" s="12">
        <v>256.04000000000002</v>
      </c>
      <c r="AD22" s="2">
        <f t="shared" si="0"/>
        <v>16.039999999999992</v>
      </c>
      <c r="AE22" s="167">
        <f t="shared" si="1"/>
        <v>-3.2606642233725003E-2</v>
      </c>
    </row>
    <row r="23" spans="2:31" x14ac:dyDescent="0.25">
      <c r="B23" s="12"/>
      <c r="C23" s="12"/>
      <c r="D23" s="53"/>
      <c r="E23" s="53"/>
      <c r="F23" s="53"/>
      <c r="W23" s="162">
        <v>42289</v>
      </c>
      <c r="X23" s="12">
        <v>270.92</v>
      </c>
      <c r="Y23" s="12">
        <v>270.92</v>
      </c>
      <c r="Z23" s="12">
        <v>263.51</v>
      </c>
      <c r="AA23" s="12">
        <v>264.67</v>
      </c>
      <c r="AB23" s="117">
        <v>3683000</v>
      </c>
      <c r="AC23" s="12">
        <v>264.67</v>
      </c>
      <c r="AD23" s="2">
        <f t="shared" si="0"/>
        <v>7.410000000000025</v>
      </c>
      <c r="AE23" s="167">
        <f t="shared" si="1"/>
        <v>-1.6681527715856737E-2</v>
      </c>
    </row>
    <row r="24" spans="2:31" x14ac:dyDescent="0.25">
      <c r="B24" s="12"/>
      <c r="C24" s="12"/>
      <c r="D24" s="53"/>
      <c r="E24" s="53"/>
      <c r="F24" s="53"/>
      <c r="W24" s="162">
        <v>42286</v>
      </c>
      <c r="X24" s="12">
        <v>279.63</v>
      </c>
      <c r="Y24" s="12">
        <v>280</v>
      </c>
      <c r="Z24" s="12">
        <v>267.27</v>
      </c>
      <c r="AA24" s="12">
        <v>269.16000000000003</v>
      </c>
      <c r="AB24" s="117">
        <v>4038100</v>
      </c>
      <c r="AC24" s="12">
        <v>269.16000000000003</v>
      </c>
      <c r="AD24" s="2">
        <f t="shared" si="0"/>
        <v>12.730000000000018</v>
      </c>
      <c r="AE24" s="167">
        <f t="shared" si="1"/>
        <v>-3.8302129484064529E-2</v>
      </c>
    </row>
    <row r="25" spans="2:31" x14ac:dyDescent="0.25">
      <c r="B25" s="12"/>
      <c r="C25" s="12"/>
      <c r="D25" s="53"/>
      <c r="E25" s="53"/>
      <c r="F25" s="53"/>
      <c r="W25" s="162">
        <v>42285</v>
      </c>
      <c r="X25" s="12">
        <v>278.33</v>
      </c>
      <c r="Y25" s="12">
        <v>281.5</v>
      </c>
      <c r="Z25" s="12">
        <v>272.27999999999997</v>
      </c>
      <c r="AA25" s="12">
        <v>279.88</v>
      </c>
      <c r="AB25" s="117">
        <v>2555400</v>
      </c>
      <c r="AC25" s="12">
        <v>279.88</v>
      </c>
      <c r="AD25" s="2">
        <f t="shared" si="0"/>
        <v>9.2200000000000273</v>
      </c>
      <c r="AE25" s="167">
        <f t="shared" si="1"/>
        <v>2.2919352528290027E-3</v>
      </c>
    </row>
    <row r="26" spans="2:31" x14ac:dyDescent="0.25">
      <c r="B26" s="12"/>
      <c r="C26" s="12"/>
      <c r="D26" s="53"/>
      <c r="E26" s="53"/>
      <c r="F26" s="53"/>
      <c r="W26" s="162">
        <v>42284</v>
      </c>
      <c r="X26" s="12">
        <v>279.86</v>
      </c>
      <c r="Y26" s="12">
        <v>284.62</v>
      </c>
      <c r="Z26" s="12">
        <v>274.01</v>
      </c>
      <c r="AA26" s="12">
        <v>279.24</v>
      </c>
      <c r="AB26" s="117">
        <v>3406900</v>
      </c>
      <c r="AC26" s="12">
        <v>279.24</v>
      </c>
      <c r="AD26" s="2">
        <f t="shared" si="0"/>
        <v>10.610000000000014</v>
      </c>
      <c r="AE26" s="167">
        <f t="shared" si="1"/>
        <v>1.1775788977861579E-2</v>
      </c>
    </row>
    <row r="27" spans="2:31" x14ac:dyDescent="0.25">
      <c r="B27" s="12"/>
      <c r="C27" s="12"/>
      <c r="D27" s="53"/>
      <c r="E27" s="53"/>
      <c r="F27" s="53"/>
      <c r="W27" s="162">
        <v>42283</v>
      </c>
      <c r="X27" s="12">
        <v>282.41000000000003</v>
      </c>
      <c r="Y27" s="12">
        <v>282.98</v>
      </c>
      <c r="Z27" s="12">
        <v>269</v>
      </c>
      <c r="AA27" s="12">
        <v>275.99</v>
      </c>
      <c r="AB27" s="117">
        <v>4291600</v>
      </c>
      <c r="AC27" s="12">
        <v>275.99</v>
      </c>
      <c r="AD27" s="2">
        <f t="shared" si="0"/>
        <v>13.980000000000018</v>
      </c>
      <c r="AE27" s="167">
        <f t="shared" si="1"/>
        <v>-3.6852207293666006E-2</v>
      </c>
    </row>
    <row r="28" spans="2:31" x14ac:dyDescent="0.25">
      <c r="W28" s="162">
        <v>42282</v>
      </c>
      <c r="X28" s="12">
        <v>291.43</v>
      </c>
      <c r="Y28" s="12">
        <v>292.48</v>
      </c>
      <c r="Z28" s="12">
        <v>282.76</v>
      </c>
      <c r="AA28" s="12">
        <v>286.55</v>
      </c>
      <c r="AB28" s="117">
        <v>2692700</v>
      </c>
      <c r="AC28" s="12">
        <v>286.55</v>
      </c>
      <c r="AD28" s="2">
        <f t="shared" si="0"/>
        <v>9.7200000000000273</v>
      </c>
      <c r="AE28" s="167">
        <f t="shared" si="1"/>
        <v>-1.308765283278801E-2</v>
      </c>
    </row>
    <row r="29" spans="2:31" x14ac:dyDescent="0.25">
      <c r="W29" s="162">
        <v>42279</v>
      </c>
      <c r="X29" s="12">
        <v>283.38</v>
      </c>
      <c r="Y29" s="12">
        <v>290.75</v>
      </c>
      <c r="Z29" s="12">
        <v>280.72000000000003</v>
      </c>
      <c r="AA29" s="12">
        <v>290.35000000000002</v>
      </c>
      <c r="AB29" s="117">
        <v>2979100</v>
      </c>
      <c r="AC29" s="12">
        <v>290.35000000000002</v>
      </c>
      <c r="AD29" s="2">
        <f t="shared" si="0"/>
        <v>10.029999999999973</v>
      </c>
      <c r="AE29" s="167">
        <f t="shared" si="1"/>
        <v>1.0616080751827406E-2</v>
      </c>
    </row>
    <row r="30" spans="2:31" x14ac:dyDescent="0.25">
      <c r="W30" s="162">
        <v>42278</v>
      </c>
      <c r="X30" s="12">
        <v>291.99</v>
      </c>
      <c r="Y30" s="12">
        <v>292.89</v>
      </c>
      <c r="Z30" s="12">
        <v>282.45</v>
      </c>
      <c r="AA30" s="12">
        <v>287.3</v>
      </c>
      <c r="AB30" s="117">
        <v>2861100</v>
      </c>
      <c r="AC30" s="12">
        <v>287.3</v>
      </c>
      <c r="AD30" s="2">
        <f t="shared" si="0"/>
        <v>10.439999999999998</v>
      </c>
      <c r="AE30" s="167">
        <f t="shared" si="1"/>
        <v>-1.5455261985538482E-2</v>
      </c>
    </row>
    <row r="31" spans="2:31" x14ac:dyDescent="0.25">
      <c r="W31" s="162">
        <v>42277</v>
      </c>
      <c r="X31" s="12">
        <v>283.98</v>
      </c>
      <c r="Y31" s="12">
        <v>292</v>
      </c>
      <c r="Z31" s="12">
        <v>283.06</v>
      </c>
      <c r="AA31" s="12">
        <v>291.81</v>
      </c>
      <c r="AB31" s="117">
        <v>2911800</v>
      </c>
      <c r="AC31" s="12">
        <v>291.81</v>
      </c>
      <c r="AD31" s="2">
        <f t="shared" si="0"/>
        <v>8.9399999999999977</v>
      </c>
      <c r="AE31" s="167">
        <f t="shared" si="1"/>
        <v>4.8808539697372533E-2</v>
      </c>
    </row>
    <row r="32" spans="2:31" x14ac:dyDescent="0.25">
      <c r="W32" s="162">
        <v>42276</v>
      </c>
      <c r="X32" s="12">
        <v>270.60000000000002</v>
      </c>
      <c r="Y32" s="12">
        <v>288.57</v>
      </c>
      <c r="Z32" s="12">
        <v>270.60000000000002</v>
      </c>
      <c r="AA32" s="12">
        <v>278.23</v>
      </c>
      <c r="AB32" s="117">
        <v>3809500</v>
      </c>
      <c r="AC32" s="12">
        <v>278.23</v>
      </c>
      <c r="AD32" s="2">
        <f t="shared" si="0"/>
        <v>17.96999999999997</v>
      </c>
      <c r="AE32" s="167">
        <f t="shared" si="1"/>
        <v>2.1852504774497072E-2</v>
      </c>
    </row>
    <row r="33" spans="15:31" x14ac:dyDescent="0.25">
      <c r="W33" s="162">
        <v>42275</v>
      </c>
      <c r="X33" s="12">
        <v>282.54000000000002</v>
      </c>
      <c r="Y33" s="12">
        <v>284</v>
      </c>
      <c r="Z33" s="12">
        <v>267</v>
      </c>
      <c r="AA33" s="12">
        <v>272.27999999999997</v>
      </c>
      <c r="AB33" s="117">
        <v>4894500</v>
      </c>
      <c r="AC33" s="12">
        <v>272.27999999999997</v>
      </c>
      <c r="AD33" s="2">
        <f t="shared" si="0"/>
        <v>17</v>
      </c>
      <c r="AE33" s="167">
        <f t="shared" si="1"/>
        <v>-4.3927104182029053E-2</v>
      </c>
    </row>
    <row r="34" spans="15:31" x14ac:dyDescent="0.25">
      <c r="W34" s="162">
        <v>42272</v>
      </c>
      <c r="X34" s="12">
        <v>298.77999999999997</v>
      </c>
      <c r="Y34" s="12">
        <v>298.77999999999997</v>
      </c>
      <c r="Z34" s="12">
        <v>280.32</v>
      </c>
      <c r="AA34" s="12">
        <v>284.79000000000002</v>
      </c>
      <c r="AB34" s="117">
        <v>3357600</v>
      </c>
      <c r="AC34" s="12">
        <v>284.79000000000002</v>
      </c>
      <c r="AD34" s="2">
        <f t="shared" si="0"/>
        <v>18.45999999999998</v>
      </c>
      <c r="AE34" s="167">
        <f t="shared" si="1"/>
        <v>-2.8053650046073408E-2</v>
      </c>
    </row>
    <row r="35" spans="15:31" x14ac:dyDescent="0.25">
      <c r="W35" s="162">
        <v>42271</v>
      </c>
      <c r="X35" s="12">
        <v>295.58</v>
      </c>
      <c r="Y35" s="12">
        <v>298.14999999999998</v>
      </c>
      <c r="Z35" s="12">
        <v>287.12</v>
      </c>
      <c r="AA35" s="12">
        <v>293.01</v>
      </c>
      <c r="AB35" s="117">
        <v>2651000</v>
      </c>
      <c r="AC35" s="12">
        <v>293.01</v>
      </c>
      <c r="AD35" s="2">
        <f t="shared" si="0"/>
        <v>11.029999999999973</v>
      </c>
      <c r="AE35" s="167">
        <f t="shared" si="1"/>
        <v>-1.78655225581551E-2</v>
      </c>
    </row>
    <row r="36" spans="15:31" x14ac:dyDescent="0.25">
      <c r="W36" s="162">
        <v>42270</v>
      </c>
      <c r="X36" s="12">
        <v>299.27</v>
      </c>
      <c r="Y36" s="12">
        <v>303.79000000000002</v>
      </c>
      <c r="Z36" s="12">
        <v>296.3</v>
      </c>
      <c r="AA36" s="12">
        <v>298.33999999999997</v>
      </c>
      <c r="AB36" s="117">
        <v>1638200</v>
      </c>
      <c r="AC36" s="12">
        <v>298.33999999999997</v>
      </c>
      <c r="AD36" s="2">
        <f t="shared" si="0"/>
        <v>7.4900000000000091</v>
      </c>
      <c r="AE36" s="167">
        <f t="shared" si="1"/>
        <v>-2.4075436367284597E-3</v>
      </c>
    </row>
    <row r="37" spans="15:31" x14ac:dyDescent="0.25">
      <c r="W37" s="162">
        <v>42269</v>
      </c>
      <c r="X37" s="12">
        <v>292.52</v>
      </c>
      <c r="Y37" s="12">
        <v>300</v>
      </c>
      <c r="Z37" s="12">
        <v>289</v>
      </c>
      <c r="AA37" s="12">
        <v>299.06</v>
      </c>
      <c r="AB37" s="117">
        <v>4278400</v>
      </c>
      <c r="AC37" s="12">
        <v>299.06</v>
      </c>
      <c r="AD37" s="2">
        <f t="shared" si="0"/>
        <v>11</v>
      </c>
      <c r="AE37" s="167">
        <f t="shared" si="1"/>
        <v>6.3938618925829527E-3</v>
      </c>
    </row>
    <row r="38" spans="15:31" x14ac:dyDescent="0.25">
      <c r="W38" s="162">
        <v>42268</v>
      </c>
      <c r="X38" s="12">
        <v>315.29000000000002</v>
      </c>
      <c r="Y38" s="12">
        <v>315.43</v>
      </c>
      <c r="Z38" s="12">
        <v>294.62</v>
      </c>
      <c r="AA38" s="12">
        <v>297.16000000000003</v>
      </c>
      <c r="AB38" s="117">
        <v>4149700</v>
      </c>
      <c r="AC38" s="12">
        <v>297.16000000000003</v>
      </c>
      <c r="AD38" s="2">
        <f t="shared" si="0"/>
        <v>20.810000000000002</v>
      </c>
      <c r="AE38" s="167">
        <f t="shared" si="1"/>
        <v>-5.5645596974608247E-2</v>
      </c>
    </row>
    <row r="39" spans="15:31" x14ac:dyDescent="0.25">
      <c r="W39" s="162">
        <v>42265</v>
      </c>
      <c r="X39" s="12">
        <v>321.06</v>
      </c>
      <c r="Y39" s="12">
        <v>324.10000000000002</v>
      </c>
      <c r="Z39" s="12">
        <v>313</v>
      </c>
      <c r="AA39" s="12">
        <v>314.67</v>
      </c>
      <c r="AB39" s="117">
        <v>4569000</v>
      </c>
      <c r="AC39" s="12">
        <v>314.67</v>
      </c>
      <c r="AD39" s="2">
        <f t="shared" si="0"/>
        <v>11.100000000000023</v>
      </c>
      <c r="AE39" s="167">
        <f t="shared" si="1"/>
        <v>-3.2677528435290482E-2</v>
      </c>
    </row>
    <row r="40" spans="15:31" x14ac:dyDescent="0.25">
      <c r="W40" s="162">
        <v>42264</v>
      </c>
      <c r="X40" s="12">
        <v>321.19</v>
      </c>
      <c r="Y40" s="12">
        <v>330.54</v>
      </c>
      <c r="Z40" s="12">
        <v>318.38</v>
      </c>
      <c r="AA40" s="12">
        <v>325.3</v>
      </c>
      <c r="AB40" s="117">
        <v>2575300</v>
      </c>
      <c r="AC40" s="12">
        <v>325.3</v>
      </c>
      <c r="AD40" s="2">
        <f t="shared" si="0"/>
        <v>12.160000000000025</v>
      </c>
      <c r="AE40" s="167">
        <f t="shared" si="1"/>
        <v>1.7962198022280607E-2</v>
      </c>
    </row>
    <row r="41" spans="15:31" x14ac:dyDescent="0.25">
      <c r="W41" s="162">
        <v>42263</v>
      </c>
      <c r="X41" s="12">
        <v>319.05</v>
      </c>
      <c r="Y41" s="12">
        <v>322.41000000000003</v>
      </c>
      <c r="Z41" s="12">
        <v>315.08</v>
      </c>
      <c r="AA41" s="12">
        <v>319.56</v>
      </c>
      <c r="AB41" s="117">
        <v>1984700</v>
      </c>
      <c r="AC41" s="12">
        <v>319.56</v>
      </c>
      <c r="AD41" s="2">
        <f t="shared" si="0"/>
        <v>7.3300000000000409</v>
      </c>
      <c r="AE41" s="167">
        <f t="shared" si="1"/>
        <v>-9.3791033577195204E-4</v>
      </c>
    </row>
    <row r="42" spans="15:31" ht="20.25" thickBot="1" x14ac:dyDescent="0.35">
      <c r="O42" s="322" t="s">
        <v>81</v>
      </c>
      <c r="P42" s="322"/>
      <c r="T42" s="113" t="s">
        <v>135</v>
      </c>
      <c r="W42" s="162">
        <v>42262</v>
      </c>
      <c r="X42" s="12">
        <v>316.41000000000003</v>
      </c>
      <c r="Y42" s="12">
        <v>321.64999999999998</v>
      </c>
      <c r="Z42" s="12">
        <v>313.29000000000002</v>
      </c>
      <c r="AA42" s="12">
        <v>319.86</v>
      </c>
      <c r="AB42" s="117">
        <v>2058200</v>
      </c>
      <c r="AC42" s="12">
        <v>319.86</v>
      </c>
      <c r="AD42" s="2">
        <f t="shared" si="0"/>
        <v>8.3599999999999568</v>
      </c>
      <c r="AE42" s="167">
        <f t="shared" si="1"/>
        <v>1.147898681339532E-2</v>
      </c>
    </row>
    <row r="43" spans="15:31" ht="15.75" thickTop="1" x14ac:dyDescent="0.25">
      <c r="O43" s="105">
        <v>1.1000000000000001</v>
      </c>
      <c r="P43" s="105">
        <f>O43*$Q$4</f>
        <v>326.94200000000006</v>
      </c>
      <c r="Q43" s="2"/>
      <c r="T43" s="243" t="s">
        <v>119</v>
      </c>
      <c r="U43" s="243">
        <v>293.39999999999998</v>
      </c>
      <c r="W43" s="162">
        <v>42261</v>
      </c>
      <c r="X43" s="12">
        <v>316.89</v>
      </c>
      <c r="Y43" s="12">
        <v>318.2</v>
      </c>
      <c r="Z43" s="12">
        <v>311.94</v>
      </c>
      <c r="AA43" s="12">
        <v>316.23</v>
      </c>
      <c r="AB43" s="117">
        <v>1811700</v>
      </c>
      <c r="AC43" s="12">
        <v>316.23</v>
      </c>
      <c r="AD43" s="2">
        <f t="shared" si="0"/>
        <v>6.2599999999999909</v>
      </c>
      <c r="AE43" s="167">
        <f t="shared" si="1"/>
        <v>2.7269556394076133E-3</v>
      </c>
    </row>
    <row r="44" spans="15:31" x14ac:dyDescent="0.25">
      <c r="O44" s="105">
        <v>1.0900000000000001</v>
      </c>
      <c r="P44" s="105">
        <f t="shared" ref="P44:P63" si="4">O44*$Q$4</f>
        <v>323.96980000000008</v>
      </c>
      <c r="Q44" s="2"/>
      <c r="T44" s="243" t="s">
        <v>120</v>
      </c>
      <c r="U44" s="243">
        <v>294.36</v>
      </c>
      <c r="W44" s="162">
        <v>42258</v>
      </c>
      <c r="X44" s="12">
        <v>310.67</v>
      </c>
      <c r="Y44" s="12">
        <v>315.5</v>
      </c>
      <c r="Z44" s="12">
        <v>307.20999999999998</v>
      </c>
      <c r="AA44" s="12">
        <v>315.37</v>
      </c>
      <c r="AB44" s="117">
        <v>1928100</v>
      </c>
      <c r="AC44" s="12">
        <v>315.37</v>
      </c>
      <c r="AD44" s="2">
        <f t="shared" si="0"/>
        <v>8.2900000000000205</v>
      </c>
      <c r="AE44" s="167">
        <f t="shared" si="1"/>
        <v>8.7966220971147369E-3</v>
      </c>
    </row>
    <row r="45" spans="15:31" x14ac:dyDescent="0.25">
      <c r="O45" s="105">
        <v>1.08</v>
      </c>
      <c r="P45" s="105">
        <f t="shared" si="4"/>
        <v>320.99760000000003</v>
      </c>
      <c r="Q45" s="2"/>
      <c r="T45" s="243" t="s">
        <v>121</v>
      </c>
      <c r="U45" s="243" t="s">
        <v>365</v>
      </c>
      <c r="W45" s="162">
        <v>42257</v>
      </c>
      <c r="X45" s="12">
        <v>302.91000000000003</v>
      </c>
      <c r="Y45" s="12">
        <v>315.77</v>
      </c>
      <c r="Z45" s="12">
        <v>302.11</v>
      </c>
      <c r="AA45" s="12">
        <v>312.62</v>
      </c>
      <c r="AB45" s="117">
        <v>2181600</v>
      </c>
      <c r="AC45" s="12">
        <v>312.62</v>
      </c>
      <c r="AD45" s="2">
        <f t="shared" si="0"/>
        <v>13.659999999999968</v>
      </c>
      <c r="AE45" s="167">
        <f t="shared" si="1"/>
        <v>3.0117305918017534E-2</v>
      </c>
    </row>
    <row r="46" spans="15:31" x14ac:dyDescent="0.25">
      <c r="O46" s="105">
        <v>1.07</v>
      </c>
      <c r="P46" s="105">
        <f t="shared" si="4"/>
        <v>318.02540000000005</v>
      </c>
      <c r="Q46" s="2"/>
      <c r="T46" s="243" t="s">
        <v>122</v>
      </c>
      <c r="U46" s="243" t="s">
        <v>366</v>
      </c>
      <c r="W46" s="162">
        <v>42256</v>
      </c>
      <c r="X46" s="12">
        <v>313.55</v>
      </c>
      <c r="Y46" s="12">
        <v>317.83</v>
      </c>
      <c r="Z46" s="12">
        <v>302.47000000000003</v>
      </c>
      <c r="AA46" s="12">
        <v>303.48</v>
      </c>
      <c r="AB46" s="117">
        <v>1618700</v>
      </c>
      <c r="AC46" s="12">
        <v>303.48</v>
      </c>
      <c r="AD46" s="2">
        <f t="shared" si="0"/>
        <v>15.359999999999957</v>
      </c>
      <c r="AE46" s="167">
        <f t="shared" si="1"/>
        <v>-1.7036989052277018E-2</v>
      </c>
    </row>
    <row r="47" spans="15:31" x14ac:dyDescent="0.25">
      <c r="O47" s="105">
        <v>1.06</v>
      </c>
      <c r="P47" s="105">
        <f t="shared" si="4"/>
        <v>315.05320000000006</v>
      </c>
      <c r="Q47" s="2"/>
      <c r="T47" s="243" t="s">
        <v>123</v>
      </c>
      <c r="U47" s="243">
        <v>365.79</v>
      </c>
      <c r="W47" s="162">
        <v>42255</v>
      </c>
      <c r="X47" s="12">
        <v>306.91000000000003</v>
      </c>
      <c r="Y47" s="12">
        <v>309.22000000000003</v>
      </c>
      <c r="Z47" s="12">
        <v>302.55</v>
      </c>
      <c r="AA47" s="12">
        <v>308.74</v>
      </c>
      <c r="AB47" s="117">
        <v>1832400</v>
      </c>
      <c r="AC47" s="12">
        <v>308.74</v>
      </c>
      <c r="AD47" s="2">
        <f t="shared" si="0"/>
        <v>6.6700000000000159</v>
      </c>
      <c r="AE47" s="167">
        <f t="shared" si="1"/>
        <v>2.1438496658505946E-2</v>
      </c>
    </row>
    <row r="48" spans="15:31" x14ac:dyDescent="0.25">
      <c r="O48" s="105">
        <v>1.05</v>
      </c>
      <c r="P48" s="105">
        <f t="shared" si="4"/>
        <v>312.08100000000002</v>
      </c>
      <c r="Q48" s="2"/>
      <c r="T48" s="243" t="s">
        <v>124</v>
      </c>
      <c r="U48" s="243">
        <v>0.38634299999999999</v>
      </c>
      <c r="W48" s="162">
        <v>42251</v>
      </c>
      <c r="X48" s="12">
        <v>297.72000000000003</v>
      </c>
      <c r="Y48" s="12">
        <v>304.14</v>
      </c>
      <c r="Z48" s="12">
        <v>295.02999999999997</v>
      </c>
      <c r="AA48" s="12">
        <v>302.26</v>
      </c>
      <c r="AB48" s="117">
        <v>1696600</v>
      </c>
      <c r="AC48" s="12">
        <v>302.26</v>
      </c>
      <c r="AD48" s="2">
        <f t="shared" si="0"/>
        <v>9.1100000000000136</v>
      </c>
      <c r="AE48" s="167">
        <f t="shared" si="1"/>
        <v>2.0886516593177085E-3</v>
      </c>
    </row>
    <row r="49" spans="15:31" x14ac:dyDescent="0.25">
      <c r="O49" s="105">
        <v>1.04</v>
      </c>
      <c r="P49" s="105">
        <f t="shared" si="4"/>
        <v>309.10880000000003</v>
      </c>
      <c r="Q49" s="2"/>
      <c r="T49" s="243" t="s">
        <v>125</v>
      </c>
      <c r="U49" s="243" t="s">
        <v>168</v>
      </c>
      <c r="W49" s="162">
        <v>42250</v>
      </c>
      <c r="X49" s="12">
        <v>306.47000000000003</v>
      </c>
      <c r="Y49" s="12">
        <v>309.72000000000003</v>
      </c>
      <c r="Z49" s="12">
        <v>300.83999999999997</v>
      </c>
      <c r="AA49" s="12">
        <v>301.63</v>
      </c>
      <c r="AB49" s="117">
        <v>1774400</v>
      </c>
      <c r="AC49" s="12">
        <v>301.63</v>
      </c>
      <c r="AD49" s="2">
        <f t="shared" si="0"/>
        <v>8.8800000000000523</v>
      </c>
      <c r="AE49" s="167">
        <f t="shared" si="1"/>
        <v>-8.480983531113373E-3</v>
      </c>
    </row>
    <row r="50" spans="15:31" x14ac:dyDescent="0.25">
      <c r="O50" s="105">
        <v>1.03</v>
      </c>
      <c r="P50" s="105">
        <f t="shared" si="4"/>
        <v>306.13660000000004</v>
      </c>
      <c r="Q50" s="2"/>
      <c r="T50" s="243"/>
      <c r="U50" s="243"/>
      <c r="W50" s="162">
        <v>42249</v>
      </c>
      <c r="X50" s="12">
        <v>298.48</v>
      </c>
      <c r="Y50" s="12">
        <v>304.43</v>
      </c>
      <c r="Z50" s="12">
        <v>293.61</v>
      </c>
      <c r="AA50" s="12">
        <v>304.20999999999998</v>
      </c>
      <c r="AB50" s="117">
        <v>2266500</v>
      </c>
      <c r="AC50" s="12">
        <v>304.20999999999998</v>
      </c>
      <c r="AD50" s="2">
        <f t="shared" si="0"/>
        <v>10.819999999999993</v>
      </c>
      <c r="AE50" s="167">
        <f t="shared" si="1"/>
        <v>4.0034188034187901E-2</v>
      </c>
    </row>
    <row r="51" spans="15:31" x14ac:dyDescent="0.25">
      <c r="O51" s="105">
        <v>1.02</v>
      </c>
      <c r="P51" s="105">
        <f t="shared" si="4"/>
        <v>303.16440000000006</v>
      </c>
      <c r="Q51" s="2"/>
      <c r="T51" s="243" t="s">
        <v>126</v>
      </c>
      <c r="U51" s="243" t="s">
        <v>367</v>
      </c>
      <c r="W51" s="162">
        <v>42248</v>
      </c>
      <c r="X51" s="12">
        <v>292.22000000000003</v>
      </c>
      <c r="Y51" s="12">
        <v>301.98</v>
      </c>
      <c r="Z51" s="12">
        <v>291.26</v>
      </c>
      <c r="AA51" s="12">
        <v>292.5</v>
      </c>
      <c r="AB51" s="117">
        <v>2484800</v>
      </c>
      <c r="AC51" s="12">
        <v>292.5</v>
      </c>
      <c r="AD51" s="2">
        <f t="shared" si="0"/>
        <v>10.720000000000027</v>
      </c>
      <c r="AE51" s="167">
        <f t="shared" si="1"/>
        <v>-1.6145307769929396E-2</v>
      </c>
    </row>
    <row r="52" spans="15:31" x14ac:dyDescent="0.25">
      <c r="O52" s="105">
        <v>1.01</v>
      </c>
      <c r="P52" s="105">
        <f t="shared" si="4"/>
        <v>300.19220000000001</v>
      </c>
      <c r="Q52" s="2"/>
      <c r="T52" s="243" t="s">
        <v>127</v>
      </c>
      <c r="U52" s="243" t="s">
        <v>222</v>
      </c>
      <c r="W52" s="162">
        <v>42247</v>
      </c>
      <c r="X52" s="12">
        <v>302.16000000000003</v>
      </c>
      <c r="Y52" s="12">
        <v>304.51</v>
      </c>
      <c r="Z52" s="12">
        <v>296.47000000000003</v>
      </c>
      <c r="AA52" s="12">
        <v>297.3</v>
      </c>
      <c r="AB52" s="117">
        <v>1632300</v>
      </c>
      <c r="AC52" s="12">
        <v>297.3</v>
      </c>
      <c r="AD52" s="2">
        <f t="shared" si="0"/>
        <v>8.0399999999999636</v>
      </c>
      <c r="AE52" s="167">
        <f t="shared" si="1"/>
        <v>-2.1041193322137608E-2</v>
      </c>
    </row>
    <row r="53" spans="15:31" x14ac:dyDescent="0.25">
      <c r="O53" s="105">
        <v>1</v>
      </c>
      <c r="P53" s="105">
        <f t="shared" si="4"/>
        <v>297.22000000000003</v>
      </c>
      <c r="Q53" s="2"/>
      <c r="T53" s="243" t="s">
        <v>128</v>
      </c>
      <c r="U53" s="244">
        <v>1801031</v>
      </c>
      <c r="W53" s="162">
        <v>42244</v>
      </c>
      <c r="X53" s="12">
        <v>301</v>
      </c>
      <c r="Y53" s="12">
        <v>306.45</v>
      </c>
      <c r="Z53" s="12">
        <v>299.76</v>
      </c>
      <c r="AA53" s="12">
        <v>303.69</v>
      </c>
      <c r="AB53" s="117">
        <v>2058700</v>
      </c>
      <c r="AC53" s="12">
        <v>303.69</v>
      </c>
      <c r="AD53" s="2">
        <f t="shared" si="0"/>
        <v>6.6899999999999977</v>
      </c>
      <c r="AE53" s="167">
        <f t="shared" si="1"/>
        <v>-2.6273440835495876E-3</v>
      </c>
    </row>
    <row r="54" spans="15:31" x14ac:dyDescent="0.25">
      <c r="O54" s="105">
        <v>0.99</v>
      </c>
      <c r="P54" s="105">
        <f t="shared" si="4"/>
        <v>294.24780000000004</v>
      </c>
      <c r="Q54" s="2"/>
      <c r="T54" s="243" t="s">
        <v>132</v>
      </c>
      <c r="U54" s="244">
        <v>2944240</v>
      </c>
      <c r="W54" s="162">
        <v>42243</v>
      </c>
      <c r="X54" s="12">
        <v>301.37</v>
      </c>
      <c r="Y54" s="12">
        <v>308.5</v>
      </c>
      <c r="Z54" s="12">
        <v>299.36</v>
      </c>
      <c r="AA54" s="12">
        <v>304.49</v>
      </c>
      <c r="AB54" s="117">
        <v>2463000</v>
      </c>
      <c r="AC54" s="12">
        <v>304.49</v>
      </c>
      <c r="AD54" s="2">
        <f t="shared" si="0"/>
        <v>9.1399999999999864</v>
      </c>
      <c r="AE54" s="167">
        <f t="shared" si="1"/>
        <v>2.0922045264040179E-2</v>
      </c>
    </row>
    <row r="55" spans="15:31" x14ac:dyDescent="0.25">
      <c r="O55" s="105">
        <v>0.98</v>
      </c>
      <c r="P55" s="105">
        <f t="shared" si="4"/>
        <v>291.2756</v>
      </c>
      <c r="Q55" s="2"/>
      <c r="T55" s="243" t="s">
        <v>129</v>
      </c>
      <c r="U55" s="243" t="s">
        <v>368</v>
      </c>
      <c r="W55" s="162">
        <v>42242</v>
      </c>
      <c r="X55" s="12">
        <v>290.10000000000002</v>
      </c>
      <c r="Y55" s="12">
        <v>298.61</v>
      </c>
      <c r="Z55" s="12">
        <v>283.44</v>
      </c>
      <c r="AA55" s="12">
        <v>298.25</v>
      </c>
      <c r="AB55" s="117">
        <v>3121700</v>
      </c>
      <c r="AC55" s="12">
        <v>298.25</v>
      </c>
      <c r="AD55" s="2">
        <f t="shared" si="0"/>
        <v>15.170000000000016</v>
      </c>
      <c r="AE55" s="167">
        <f t="shared" si="1"/>
        <v>5.8562555456965315E-2</v>
      </c>
    </row>
    <row r="56" spans="15:31" x14ac:dyDescent="0.25">
      <c r="O56" s="105">
        <v>0.97</v>
      </c>
      <c r="P56" s="105">
        <f t="shared" si="4"/>
        <v>288.30340000000001</v>
      </c>
      <c r="T56" s="243" t="s">
        <v>133</v>
      </c>
      <c r="U56" s="243">
        <v>19.420000000000002</v>
      </c>
      <c r="W56" s="162">
        <v>42241</v>
      </c>
      <c r="X56" s="12">
        <v>292.64</v>
      </c>
      <c r="Y56" s="12">
        <v>298</v>
      </c>
      <c r="Z56" s="12">
        <v>281.5</v>
      </c>
      <c r="AA56" s="12">
        <v>281.75</v>
      </c>
      <c r="AB56" s="117">
        <v>3704300</v>
      </c>
      <c r="AC56" s="12">
        <v>281.75</v>
      </c>
      <c r="AD56" s="2">
        <f t="shared" si="0"/>
        <v>16.5</v>
      </c>
      <c r="AE56" s="167">
        <f t="shared" si="1"/>
        <v>1.2214837434884052E-2</v>
      </c>
    </row>
    <row r="57" spans="15:31" x14ac:dyDescent="0.25">
      <c r="O57" s="105">
        <v>0.96</v>
      </c>
      <c r="P57" s="105">
        <f t="shared" si="4"/>
        <v>285.33120000000002</v>
      </c>
      <c r="T57" s="243" t="s">
        <v>134</v>
      </c>
      <c r="U57" s="243">
        <v>15.3</v>
      </c>
      <c r="W57" s="162">
        <v>42240</v>
      </c>
      <c r="X57" s="12">
        <v>269.05</v>
      </c>
      <c r="Y57" s="12">
        <v>295.14999999999998</v>
      </c>
      <c r="Z57" s="12">
        <v>265</v>
      </c>
      <c r="AA57" s="12">
        <v>278.35000000000002</v>
      </c>
      <c r="AB57" s="117">
        <v>5840200</v>
      </c>
      <c r="AC57" s="12">
        <v>278.35000000000002</v>
      </c>
      <c r="AD57" s="2">
        <f t="shared" si="0"/>
        <v>30.149999999999977</v>
      </c>
      <c r="AE57" s="167">
        <f t="shared" si="1"/>
        <v>-5.8483290488431705E-2</v>
      </c>
    </row>
    <row r="58" spans="15:31" x14ac:dyDescent="0.25">
      <c r="O58" s="105">
        <v>0.95</v>
      </c>
      <c r="P58" s="105">
        <f t="shared" si="4"/>
        <v>282.35900000000004</v>
      </c>
      <c r="T58" s="243" t="s">
        <v>130</v>
      </c>
      <c r="U58" s="243" t="s">
        <v>148</v>
      </c>
      <c r="W58" s="162">
        <v>42237</v>
      </c>
      <c r="X58" s="12">
        <v>305.70999999999998</v>
      </c>
      <c r="Y58" s="12">
        <v>312.64999999999998</v>
      </c>
      <c r="Z58" s="12">
        <v>295.45999999999998</v>
      </c>
      <c r="AA58" s="12">
        <v>295.64</v>
      </c>
      <c r="AB58" s="117">
        <v>3639000</v>
      </c>
      <c r="AC58" s="12">
        <v>295.64</v>
      </c>
      <c r="AD58" s="2">
        <f t="shared" si="0"/>
        <v>17.189999999999998</v>
      </c>
      <c r="AE58" s="167">
        <f t="shared" si="1"/>
        <v>-4.6014843497902524E-2</v>
      </c>
    </row>
    <row r="59" spans="15:31" x14ac:dyDescent="0.25">
      <c r="O59" s="105">
        <v>0.94</v>
      </c>
      <c r="P59" s="105">
        <f t="shared" si="4"/>
        <v>279.38679999999999</v>
      </c>
      <c r="W59" s="162">
        <v>42236</v>
      </c>
      <c r="X59" s="12">
        <v>314.77999999999997</v>
      </c>
      <c r="Y59" s="12">
        <v>316.89999999999998</v>
      </c>
      <c r="Z59" s="12">
        <v>309.20999999999998</v>
      </c>
      <c r="AA59" s="12">
        <v>309.89999999999998</v>
      </c>
      <c r="AB59" s="117">
        <v>1902000</v>
      </c>
      <c r="AC59" s="12">
        <v>309.89999999999998</v>
      </c>
      <c r="AD59" s="2">
        <f t="shared" si="0"/>
        <v>7.6899999999999977</v>
      </c>
      <c r="AE59" s="167">
        <f t="shared" si="1"/>
        <v>-1.8744854664049182E-2</v>
      </c>
    </row>
    <row r="60" spans="15:31" x14ac:dyDescent="0.25">
      <c r="O60" s="105">
        <v>0.93</v>
      </c>
      <c r="P60" s="105">
        <f t="shared" si="4"/>
        <v>276.41460000000006</v>
      </c>
      <c r="W60" s="162">
        <v>42235</v>
      </c>
      <c r="X60" s="12">
        <v>311.99</v>
      </c>
      <c r="Y60" s="12">
        <v>319.35000000000002</v>
      </c>
      <c r="Z60" s="12">
        <v>310.5</v>
      </c>
      <c r="AA60" s="12">
        <v>315.82</v>
      </c>
      <c r="AB60" s="117">
        <v>1827900</v>
      </c>
      <c r="AC60" s="12">
        <v>315.82</v>
      </c>
      <c r="AD60" s="2">
        <f t="shared" si="0"/>
        <v>8.8500000000000227</v>
      </c>
      <c r="AE60" s="167">
        <f t="shared" si="1"/>
        <v>1.1821997244737759E-2</v>
      </c>
    </row>
    <row r="61" spans="15:31" x14ac:dyDescent="0.25">
      <c r="O61" s="105">
        <v>0.92</v>
      </c>
      <c r="P61" s="105">
        <f t="shared" si="4"/>
        <v>273.44240000000002</v>
      </c>
      <c r="W61" s="162">
        <v>42234</v>
      </c>
      <c r="X61" s="12">
        <v>316.8</v>
      </c>
      <c r="Y61" s="12">
        <v>317.14999999999998</v>
      </c>
      <c r="Z61" s="12">
        <v>310.60000000000002</v>
      </c>
      <c r="AA61" s="12">
        <v>312.13</v>
      </c>
      <c r="AB61" s="117">
        <v>1209200</v>
      </c>
      <c r="AC61" s="12">
        <v>312.13</v>
      </c>
      <c r="AD61" s="2">
        <f t="shared" si="0"/>
        <v>6.5499999999999545</v>
      </c>
      <c r="AE61" s="167">
        <f t="shared" si="1"/>
        <v>-1.2496836243988785E-2</v>
      </c>
    </row>
    <row r="62" spans="15:31" x14ac:dyDescent="0.25">
      <c r="O62" s="105">
        <v>0.91</v>
      </c>
      <c r="P62" s="105">
        <f t="shared" si="4"/>
        <v>270.47020000000003</v>
      </c>
      <c r="W62" s="162">
        <v>42233</v>
      </c>
      <c r="X62" s="12">
        <v>313.49</v>
      </c>
      <c r="Y62" s="12">
        <v>317.66000000000003</v>
      </c>
      <c r="Z62" s="12">
        <v>311.02</v>
      </c>
      <c r="AA62" s="12">
        <v>316.08</v>
      </c>
      <c r="AB62" s="117">
        <v>1547100</v>
      </c>
      <c r="AC62" s="12">
        <v>316.08</v>
      </c>
      <c r="AD62" s="2">
        <f t="shared" si="0"/>
        <v>6.6400000000000432</v>
      </c>
      <c r="AE62" s="167">
        <f t="shared" si="1"/>
        <v>1.1100092767345693E-2</v>
      </c>
    </row>
    <row r="63" spans="15:31" x14ac:dyDescent="0.25">
      <c r="O63" s="105">
        <v>0.9</v>
      </c>
      <c r="P63" s="105">
        <f t="shared" si="4"/>
        <v>267.49800000000005</v>
      </c>
      <c r="W63" s="162">
        <v>42230</v>
      </c>
      <c r="X63" s="12">
        <v>314.22000000000003</v>
      </c>
      <c r="Y63" s="12">
        <v>316.27</v>
      </c>
      <c r="Z63" s="12">
        <v>309.14</v>
      </c>
      <c r="AA63" s="12">
        <v>312.61</v>
      </c>
      <c r="AB63" s="117">
        <v>1760300</v>
      </c>
      <c r="AC63" s="12">
        <v>312.61</v>
      </c>
      <c r="AD63" s="2">
        <f t="shared" si="0"/>
        <v>7.1299999999999955</v>
      </c>
      <c r="AE63" s="167">
        <f t="shared" si="1"/>
        <v>-4.1413143894747373E-3</v>
      </c>
    </row>
    <row r="64" spans="15:31" x14ac:dyDescent="0.25">
      <c r="W64" s="162">
        <v>42229</v>
      </c>
      <c r="X64" s="12">
        <v>316.97000000000003</v>
      </c>
      <c r="Y64" s="12">
        <v>319.48</v>
      </c>
      <c r="Z64" s="12">
        <v>313.75</v>
      </c>
      <c r="AA64" s="12">
        <v>313.91000000000003</v>
      </c>
      <c r="AB64" s="117">
        <v>1313600</v>
      </c>
      <c r="AC64" s="12">
        <v>313.91000000000003</v>
      </c>
      <c r="AD64" s="2">
        <f t="shared" si="0"/>
        <v>5.7300000000000182</v>
      </c>
      <c r="AE64" s="167">
        <f t="shared" si="1"/>
        <v>-8.9034824614023789E-3</v>
      </c>
    </row>
    <row r="65" spans="23:31" x14ac:dyDescent="0.25">
      <c r="W65" s="162">
        <v>42228</v>
      </c>
      <c r="X65" s="12">
        <v>312.3</v>
      </c>
      <c r="Y65" s="12">
        <v>317.86</v>
      </c>
      <c r="Z65" s="12">
        <v>307.5</v>
      </c>
      <c r="AA65" s="12">
        <v>316.73</v>
      </c>
      <c r="AB65" s="117">
        <v>1962800</v>
      </c>
      <c r="AC65" s="12">
        <v>316.73</v>
      </c>
      <c r="AD65" s="2">
        <f t="shared" si="0"/>
        <v>10.360000000000014</v>
      </c>
      <c r="AE65" s="167">
        <f t="shared" si="1"/>
        <v>5.9710973479434326E-3</v>
      </c>
    </row>
    <row r="66" spans="23:31" x14ac:dyDescent="0.25">
      <c r="W66" s="162">
        <v>42227</v>
      </c>
      <c r="X66" s="12">
        <v>312.56</v>
      </c>
      <c r="Y66" s="12">
        <v>319.12</v>
      </c>
      <c r="Z66" s="12">
        <v>311.72000000000003</v>
      </c>
      <c r="AA66" s="12">
        <v>314.85000000000002</v>
      </c>
      <c r="AB66" s="117">
        <v>1843300</v>
      </c>
      <c r="AC66" s="12">
        <v>314.85000000000002</v>
      </c>
      <c r="AD66" s="2">
        <f t="shared" si="0"/>
        <v>7.3999999999999773</v>
      </c>
      <c r="AE66" s="167">
        <f t="shared" si="1"/>
        <v>-2.857687178509094E-4</v>
      </c>
    </row>
    <row r="67" spans="23:31" x14ac:dyDescent="0.25">
      <c r="W67" s="162">
        <v>42226</v>
      </c>
      <c r="X67" s="12">
        <v>312.2</v>
      </c>
      <c r="Y67" s="12">
        <v>317.25</v>
      </c>
      <c r="Z67" s="12">
        <v>312</v>
      </c>
      <c r="AA67" s="12">
        <v>314.94</v>
      </c>
      <c r="AB67" s="117">
        <v>2444700</v>
      </c>
      <c r="AC67" s="12">
        <v>314.94</v>
      </c>
      <c r="AD67" s="2">
        <f t="shared" ref="AD67:AD68" si="5">Y67-Z67</f>
        <v>5.25</v>
      </c>
      <c r="AE67" s="167" t="e">
        <f t="shared" ref="AE67:AE68" si="6">AC67/AC68-1</f>
        <v>#DIV/0!</v>
      </c>
    </row>
    <row r="68" spans="23:31" x14ac:dyDescent="0.25">
      <c r="W68" s="12" t="s">
        <v>144</v>
      </c>
      <c r="X68" s="12"/>
      <c r="Y68" s="12"/>
      <c r="Z68" s="12"/>
      <c r="AA68" s="12"/>
      <c r="AB68" s="12"/>
      <c r="AC68" s="12"/>
      <c r="AD68" s="2">
        <f t="shared" si="5"/>
        <v>0</v>
      </c>
      <c r="AE68" s="167" t="e">
        <f t="shared" si="6"/>
        <v>#DIV/0!</v>
      </c>
    </row>
  </sheetData>
  <mergeCells count="2">
    <mergeCell ref="O42:P42"/>
    <mergeCell ref="B6:B7"/>
  </mergeCells>
  <conditionalFormatting sqref="Q7">
    <cfRule type="expression" dxfId="11" priority="10">
      <formula>Q7&gt;0</formula>
    </cfRule>
    <cfRule type="expression" dxfId="10" priority="11">
      <formula>Q7&lt;0</formula>
    </cfRule>
  </conditionalFormatting>
  <conditionalFormatting sqref="O43:O63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{083371F5-098B-4866-B63B-5D6536D456B0}</x14:id>
        </ext>
      </extLst>
    </cfRule>
  </conditionalFormatting>
  <conditionalFormatting sqref="AE1:AE68">
    <cfRule type="iconSet" priority="5">
      <iconSet iconSet="3Arrows">
        <cfvo type="percent" val="0"/>
        <cfvo type="num" val="0"/>
        <cfvo type="num" val="0"/>
      </iconSet>
    </cfRule>
  </conditionalFormatting>
  <conditionalFormatting sqref="F18:F27">
    <cfRule type="expression" dxfId="9" priority="1">
      <formula>F18&gt;0</formula>
    </cfRule>
    <cfRule type="expression" dxfId="8" priority="2">
      <formula>F18&lt;0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3371F5-098B-4866-B63B-5D6536D456B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AE68"/>
  <sheetViews>
    <sheetView workbookViewId="0">
      <pane ySplit="1" topLeftCell="A2" activePane="bottomLeft" state="frozen"/>
      <selection activeCell="J11" sqref="J11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22.7109375" customWidth="1"/>
    <col min="21" max="21" width="22.140625" customWidth="1"/>
    <col min="23" max="23" width="13" customWidth="1"/>
    <col min="24" max="27" width="6" bestFit="1" customWidth="1"/>
    <col min="29" max="29" width="9.42578125" customWidth="1"/>
    <col min="30" max="30" width="11.140625" customWidth="1"/>
    <col min="31" max="31" width="11.7109375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103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102</v>
      </c>
      <c r="K1" s="24" t="s">
        <v>61</v>
      </c>
      <c r="L1" s="13" t="s">
        <v>80</v>
      </c>
      <c r="M1" s="13" t="s">
        <v>38</v>
      </c>
      <c r="T1" s="13" t="s">
        <v>149</v>
      </c>
      <c r="W1" s="115" t="s">
        <v>136</v>
      </c>
      <c r="X1" s="115" t="s">
        <v>137</v>
      </c>
      <c r="Y1" s="115" t="s">
        <v>138</v>
      </c>
      <c r="Z1" s="115" t="s">
        <v>139</v>
      </c>
      <c r="AA1" s="115" t="s">
        <v>140</v>
      </c>
      <c r="AB1" s="115" t="s">
        <v>141</v>
      </c>
      <c r="AC1" s="115" t="s">
        <v>142</v>
      </c>
      <c r="AD1" s="13" t="s">
        <v>165</v>
      </c>
      <c r="AE1" s="13" t="s">
        <v>167</v>
      </c>
    </row>
    <row r="2" spans="1:31" x14ac:dyDescent="0.25">
      <c r="A2" s="6" t="s">
        <v>18</v>
      </c>
      <c r="B2" s="1">
        <v>42153</v>
      </c>
      <c r="C2">
        <v>50</v>
      </c>
      <c r="D2" s="2">
        <v>36.4</v>
      </c>
      <c r="E2" s="2">
        <v>0</v>
      </c>
      <c r="F2" s="2">
        <f>C2*D2</f>
        <v>1820</v>
      </c>
      <c r="L2" t="s">
        <v>191</v>
      </c>
      <c r="O2" s="13" t="s">
        <v>57</v>
      </c>
      <c r="Q2">
        <f>C8</f>
        <v>80</v>
      </c>
      <c r="T2" s="1">
        <v>42321</v>
      </c>
      <c r="U2" t="s">
        <v>117</v>
      </c>
      <c r="W2" s="162">
        <v>42318</v>
      </c>
      <c r="X2" s="12">
        <v>9.1999999999999993</v>
      </c>
      <c r="Y2" s="12">
        <v>9.1999999999999993</v>
      </c>
      <c r="Z2" s="12">
        <v>7.77</v>
      </c>
      <c r="AA2" s="12">
        <v>7.99</v>
      </c>
      <c r="AB2" s="117">
        <v>938000</v>
      </c>
      <c r="AC2" s="12">
        <v>7.99</v>
      </c>
      <c r="AD2" s="2">
        <f>Y2-Z2</f>
        <v>1.4299999999999997</v>
      </c>
      <c r="AE2" s="167">
        <f>AC2/AC3-1</f>
        <v>-0.14636752136752129</v>
      </c>
    </row>
    <row r="3" spans="1:31" x14ac:dyDescent="0.25">
      <c r="A3" s="26" t="s">
        <v>74</v>
      </c>
      <c r="B3" s="1">
        <v>42173</v>
      </c>
      <c r="C3">
        <v>5</v>
      </c>
      <c r="D3" s="2">
        <v>22.95</v>
      </c>
      <c r="E3" s="2">
        <v>0</v>
      </c>
      <c r="F3" s="2">
        <f>C3*D3</f>
        <v>114.75</v>
      </c>
      <c r="O3" s="13" t="s">
        <v>58</v>
      </c>
      <c r="Q3" s="2">
        <f>F8/C8</f>
        <v>29.640625</v>
      </c>
      <c r="W3" s="162">
        <v>42317</v>
      </c>
      <c r="X3" s="12">
        <v>9.32</v>
      </c>
      <c r="Y3" s="12">
        <v>9.5</v>
      </c>
      <c r="Z3" s="12">
        <v>9.2200000000000006</v>
      </c>
      <c r="AA3" s="12">
        <v>9.36</v>
      </c>
      <c r="AB3" s="117">
        <v>320500</v>
      </c>
      <c r="AC3" s="12">
        <v>9.36</v>
      </c>
      <c r="AD3" s="2">
        <f t="shared" ref="AD3:AD66" si="0">Y3-Z3</f>
        <v>0.27999999999999936</v>
      </c>
      <c r="AE3" s="167">
        <f t="shared" ref="AE3:AE66" si="1">AC3/AC4-1</f>
        <v>4.2918454935620964E-3</v>
      </c>
    </row>
    <row r="4" spans="1:31" x14ac:dyDescent="0.25">
      <c r="B4" s="1">
        <v>42173</v>
      </c>
      <c r="C4">
        <v>10</v>
      </c>
      <c r="D4" s="2">
        <v>22.8</v>
      </c>
      <c r="E4" s="2">
        <v>0</v>
      </c>
      <c r="F4" s="2">
        <f>C4*D4</f>
        <v>228</v>
      </c>
      <c r="O4" s="13" t="s">
        <v>66</v>
      </c>
      <c r="Q4" s="70">
        <v>7.99</v>
      </c>
      <c r="W4" s="162">
        <v>42314</v>
      </c>
      <c r="X4" s="12">
        <v>9.1199999999999992</v>
      </c>
      <c r="Y4" s="12">
        <v>9.39</v>
      </c>
      <c r="Z4" s="12">
        <v>8.86</v>
      </c>
      <c r="AA4" s="12">
        <v>9.32</v>
      </c>
      <c r="AB4" s="117">
        <v>362700</v>
      </c>
      <c r="AC4" s="12">
        <v>9.32</v>
      </c>
      <c r="AD4" s="2">
        <f t="shared" si="0"/>
        <v>0.53000000000000114</v>
      </c>
      <c r="AE4" s="167">
        <f t="shared" si="1"/>
        <v>2.5302530253025424E-2</v>
      </c>
    </row>
    <row r="5" spans="1:31" x14ac:dyDescent="0.25">
      <c r="B5" s="1">
        <v>42234</v>
      </c>
      <c r="C5">
        <v>15</v>
      </c>
      <c r="D5" s="2">
        <v>13.9</v>
      </c>
      <c r="E5" s="2">
        <v>0</v>
      </c>
      <c r="F5" s="2">
        <f>C5*D5</f>
        <v>208.5</v>
      </c>
      <c r="O5" s="13" t="s">
        <v>67</v>
      </c>
      <c r="Q5" s="3">
        <f>Q4*Q2</f>
        <v>639.20000000000005</v>
      </c>
      <c r="W5" s="162">
        <v>42313</v>
      </c>
      <c r="X5" s="12">
        <v>9.4</v>
      </c>
      <c r="Y5" s="12">
        <v>9.4</v>
      </c>
      <c r="Z5" s="12">
        <v>8.9</v>
      </c>
      <c r="AA5" s="12">
        <v>9.09</v>
      </c>
      <c r="AB5" s="117">
        <v>249000</v>
      </c>
      <c r="AC5" s="12">
        <v>9.09</v>
      </c>
      <c r="AD5" s="2">
        <f t="shared" si="0"/>
        <v>0.5</v>
      </c>
      <c r="AE5" s="167">
        <f t="shared" si="1"/>
        <v>-3.4006376195536703E-2</v>
      </c>
    </row>
    <row r="6" spans="1:31" x14ac:dyDescent="0.25">
      <c r="O6" s="13" t="s">
        <v>64</v>
      </c>
      <c r="Q6" s="2">
        <f>Q3*Q2</f>
        <v>2371.25</v>
      </c>
      <c r="W6" s="162">
        <v>42312</v>
      </c>
      <c r="X6" s="12">
        <v>9.31</v>
      </c>
      <c r="Y6" s="12">
        <v>9.52</v>
      </c>
      <c r="Z6" s="12">
        <v>9.16</v>
      </c>
      <c r="AA6" s="12">
        <v>9.41</v>
      </c>
      <c r="AB6" s="117">
        <v>361300</v>
      </c>
      <c r="AC6" s="12">
        <v>9.41</v>
      </c>
      <c r="AD6" s="2">
        <f t="shared" si="0"/>
        <v>0.35999999999999943</v>
      </c>
      <c r="AE6" s="167">
        <f t="shared" si="1"/>
        <v>1.4008620689655249E-2</v>
      </c>
    </row>
    <row r="7" spans="1:31" ht="15.75" x14ac:dyDescent="0.25">
      <c r="O7" s="13" t="s">
        <v>65</v>
      </c>
      <c r="Q7" s="2">
        <f>Q5-Q6</f>
        <v>-1732.05</v>
      </c>
      <c r="R7" s="280" t="s">
        <v>230</v>
      </c>
      <c r="W7" s="162">
        <v>42311</v>
      </c>
      <c r="X7" s="12">
        <v>9.0500000000000007</v>
      </c>
      <c r="Y7" s="12">
        <v>9.39</v>
      </c>
      <c r="Z7" s="12">
        <v>8.9499999999999993</v>
      </c>
      <c r="AA7" s="12">
        <v>9.2799999999999994</v>
      </c>
      <c r="AB7" s="117">
        <v>459000</v>
      </c>
      <c r="AC7" s="12">
        <v>9.2799999999999994</v>
      </c>
      <c r="AD7" s="2">
        <f t="shared" si="0"/>
        <v>0.44000000000000128</v>
      </c>
      <c r="AE7" s="167">
        <f t="shared" si="1"/>
        <v>2.5414364640883758E-2</v>
      </c>
    </row>
    <row r="8" spans="1:31" x14ac:dyDescent="0.25">
      <c r="A8" s="45" t="s">
        <v>85</v>
      </c>
      <c r="B8" s="16"/>
      <c r="C8" s="16">
        <f>SUM(C2:C6)</f>
        <v>80</v>
      </c>
      <c r="D8" s="21"/>
      <c r="E8" s="21"/>
      <c r="F8" s="21">
        <f>SUM(F2:F6)</f>
        <v>2371.25</v>
      </c>
      <c r="G8" s="16"/>
      <c r="H8" s="16"/>
      <c r="I8" s="21"/>
      <c r="J8" s="21"/>
      <c r="K8" s="21"/>
      <c r="L8" s="16"/>
      <c r="M8" s="16"/>
      <c r="W8" s="162">
        <v>42310</v>
      </c>
      <c r="X8" s="12">
        <v>8.4700000000000006</v>
      </c>
      <c r="Y8" s="12">
        <v>9.36</v>
      </c>
      <c r="Z8" s="12">
        <v>8.4700000000000006</v>
      </c>
      <c r="AA8" s="12">
        <v>9.0500000000000007</v>
      </c>
      <c r="AB8" s="117">
        <v>676900</v>
      </c>
      <c r="AC8" s="12">
        <v>9.0500000000000007</v>
      </c>
      <c r="AD8" s="2">
        <f t="shared" si="0"/>
        <v>0.88999999999999879</v>
      </c>
      <c r="AE8" s="167">
        <f t="shared" si="1"/>
        <v>7.3546856465006138E-2</v>
      </c>
    </row>
    <row r="9" spans="1:31" x14ac:dyDescent="0.25">
      <c r="W9" s="162">
        <v>42307</v>
      </c>
      <c r="X9" s="12">
        <v>8.4499999999999993</v>
      </c>
      <c r="Y9" s="12">
        <v>8.6</v>
      </c>
      <c r="Z9" s="12">
        <v>8.3000000000000007</v>
      </c>
      <c r="AA9" s="12">
        <v>8.43</v>
      </c>
      <c r="AB9" s="117">
        <v>370600</v>
      </c>
      <c r="AC9" s="12">
        <v>8.43</v>
      </c>
      <c r="AD9" s="2">
        <f t="shared" si="0"/>
        <v>0.29999999999999893</v>
      </c>
      <c r="AE9" s="167">
        <f t="shared" si="1"/>
        <v>-3.5460992907803135E-3</v>
      </c>
    </row>
    <row r="10" spans="1:31" x14ac:dyDescent="0.25">
      <c r="W10" s="162">
        <v>42306</v>
      </c>
      <c r="X10" s="12">
        <v>8.52</v>
      </c>
      <c r="Y10" s="12">
        <v>8.9499999999999993</v>
      </c>
      <c r="Z10" s="12">
        <v>8.36</v>
      </c>
      <c r="AA10" s="12">
        <v>8.4600000000000009</v>
      </c>
      <c r="AB10" s="117">
        <v>349900</v>
      </c>
      <c r="AC10" s="12">
        <v>8.4600000000000009</v>
      </c>
      <c r="AD10" s="2">
        <f t="shared" si="0"/>
        <v>0.58999999999999986</v>
      </c>
      <c r="AE10" s="167">
        <f t="shared" si="1"/>
        <v>-1.0526315789473717E-2</v>
      </c>
    </row>
    <row r="11" spans="1:31" x14ac:dyDescent="0.25">
      <c r="B11" s="253" t="s">
        <v>136</v>
      </c>
      <c r="C11" s="253" t="s">
        <v>235</v>
      </c>
      <c r="D11" s="254" t="s">
        <v>234</v>
      </c>
      <c r="E11" s="256" t="s">
        <v>236</v>
      </c>
      <c r="F11" s="257" t="s">
        <v>65</v>
      </c>
      <c r="W11" s="162">
        <v>42305</v>
      </c>
      <c r="X11" s="12">
        <v>8.0399999999999991</v>
      </c>
      <c r="Y11" s="12">
        <v>8.58</v>
      </c>
      <c r="Z11" s="12">
        <v>7.84</v>
      </c>
      <c r="AA11" s="12">
        <v>8.5500000000000007</v>
      </c>
      <c r="AB11" s="117">
        <v>401700</v>
      </c>
      <c r="AC11" s="12">
        <v>8.5500000000000007</v>
      </c>
      <c r="AD11" s="2">
        <f t="shared" si="0"/>
        <v>0.74000000000000021</v>
      </c>
      <c r="AE11" s="167">
        <f t="shared" si="1"/>
        <v>6.4757160647571865E-2</v>
      </c>
    </row>
    <row r="12" spans="1:31" x14ac:dyDescent="0.25">
      <c r="B12" s="255">
        <v>42304</v>
      </c>
      <c r="C12" s="12">
        <v>80</v>
      </c>
      <c r="D12" s="53">
        <v>29.64</v>
      </c>
      <c r="E12" s="53">
        <v>8.0299999999999994</v>
      </c>
      <c r="F12" s="53">
        <v>-1728.85</v>
      </c>
      <c r="W12" s="162">
        <v>42304</v>
      </c>
      <c r="X12" s="12">
        <v>7.47</v>
      </c>
      <c r="Y12" s="12">
        <v>8.0500000000000007</v>
      </c>
      <c r="Z12" s="12">
        <v>7.4</v>
      </c>
      <c r="AA12" s="12">
        <v>8.0299999999999994</v>
      </c>
      <c r="AB12" s="117">
        <v>513800</v>
      </c>
      <c r="AC12" s="12">
        <v>8.0299999999999994</v>
      </c>
      <c r="AD12" s="2">
        <f t="shared" si="0"/>
        <v>0.65000000000000036</v>
      </c>
      <c r="AE12" s="167">
        <f t="shared" si="1"/>
        <v>7.2096128170894502E-2</v>
      </c>
    </row>
    <row r="13" spans="1:31" x14ac:dyDescent="0.25">
      <c r="B13" s="255"/>
      <c r="C13" s="12"/>
      <c r="D13" s="53"/>
      <c r="E13" s="53"/>
      <c r="F13" s="53"/>
      <c r="W13" s="162">
        <v>42303</v>
      </c>
      <c r="X13" s="12">
        <v>7.66</v>
      </c>
      <c r="Y13" s="12">
        <v>7.9</v>
      </c>
      <c r="Z13" s="12">
        <v>7.46</v>
      </c>
      <c r="AA13" s="12">
        <v>7.49</v>
      </c>
      <c r="AB13" s="117">
        <v>353900</v>
      </c>
      <c r="AC13" s="12">
        <v>7.49</v>
      </c>
      <c r="AD13" s="2">
        <f t="shared" si="0"/>
        <v>0.44000000000000039</v>
      </c>
      <c r="AE13" s="167">
        <f t="shared" si="1"/>
        <v>-2.2193211488250597E-2</v>
      </c>
    </row>
    <row r="14" spans="1:31" x14ac:dyDescent="0.25">
      <c r="B14" s="12"/>
      <c r="C14" s="12"/>
      <c r="D14" s="53"/>
      <c r="E14" s="53"/>
      <c r="F14" s="53"/>
      <c r="W14" s="162">
        <v>42300</v>
      </c>
      <c r="X14" s="12">
        <v>7.72</v>
      </c>
      <c r="Y14" s="12">
        <v>7.93</v>
      </c>
      <c r="Z14" s="12">
        <v>7.53</v>
      </c>
      <c r="AA14" s="12">
        <v>7.66</v>
      </c>
      <c r="AB14" s="117">
        <v>332200</v>
      </c>
      <c r="AC14" s="12">
        <v>7.66</v>
      </c>
      <c r="AD14" s="2">
        <f t="shared" si="0"/>
        <v>0.39999999999999947</v>
      </c>
      <c r="AE14" s="167">
        <f t="shared" si="1"/>
        <v>2.6178010471205049E-3</v>
      </c>
    </row>
    <row r="15" spans="1:31" x14ac:dyDescent="0.25">
      <c r="B15" s="12"/>
      <c r="C15" s="12"/>
      <c r="D15" s="53"/>
      <c r="E15" s="53"/>
      <c r="F15" s="53"/>
      <c r="W15" s="162">
        <v>42299</v>
      </c>
      <c r="X15" s="12">
        <v>7.87</v>
      </c>
      <c r="Y15" s="12">
        <v>8.01</v>
      </c>
      <c r="Z15" s="12">
        <v>7.5</v>
      </c>
      <c r="AA15" s="12">
        <v>7.64</v>
      </c>
      <c r="AB15" s="117">
        <v>461800</v>
      </c>
      <c r="AC15" s="12">
        <v>7.64</v>
      </c>
      <c r="AD15" s="2">
        <f t="shared" si="0"/>
        <v>0.50999999999999979</v>
      </c>
      <c r="AE15" s="167">
        <f t="shared" si="1"/>
        <v>-2.5510204081632626E-2</v>
      </c>
    </row>
    <row r="16" spans="1:31" x14ac:dyDescent="0.25">
      <c r="B16" s="12"/>
      <c r="C16" s="12"/>
      <c r="D16" s="53"/>
      <c r="E16" s="53"/>
      <c r="F16" s="53"/>
      <c r="W16" s="162">
        <v>42298</v>
      </c>
      <c r="X16" s="12">
        <v>8.2200000000000006</v>
      </c>
      <c r="Y16" s="12">
        <v>8.27</v>
      </c>
      <c r="Z16" s="12">
        <v>7.63</v>
      </c>
      <c r="AA16" s="12">
        <v>7.84</v>
      </c>
      <c r="AB16" s="117">
        <v>622400</v>
      </c>
      <c r="AC16" s="12">
        <v>7.84</v>
      </c>
      <c r="AD16" s="2">
        <f t="shared" si="0"/>
        <v>0.63999999999999968</v>
      </c>
      <c r="AE16" s="167">
        <f t="shared" si="1"/>
        <v>-5.084745762711862E-2</v>
      </c>
    </row>
    <row r="17" spans="2:31" x14ac:dyDescent="0.25">
      <c r="B17" s="12"/>
      <c r="C17" s="12"/>
      <c r="D17" s="53"/>
      <c r="E17" s="53"/>
      <c r="F17" s="53"/>
      <c r="W17" s="162">
        <v>42297</v>
      </c>
      <c r="X17" s="12">
        <v>8.51</v>
      </c>
      <c r="Y17" s="12">
        <v>8.7100000000000009</v>
      </c>
      <c r="Z17" s="12">
        <v>8.17</v>
      </c>
      <c r="AA17" s="12">
        <v>8.26</v>
      </c>
      <c r="AB17" s="117">
        <v>239700</v>
      </c>
      <c r="AC17" s="12">
        <v>8.26</v>
      </c>
      <c r="AD17" s="2">
        <f t="shared" si="0"/>
        <v>0.54000000000000092</v>
      </c>
      <c r="AE17" s="167">
        <f t="shared" si="1"/>
        <v>-3.2786885245901565E-2</v>
      </c>
    </row>
    <row r="18" spans="2:31" x14ac:dyDescent="0.25">
      <c r="B18" s="12"/>
      <c r="C18" s="12"/>
      <c r="D18" s="53"/>
      <c r="E18" s="53"/>
      <c r="F18" s="53"/>
      <c r="W18" s="162">
        <v>42296</v>
      </c>
      <c r="X18" s="12">
        <v>8.4600000000000009</v>
      </c>
      <c r="Y18" s="12">
        <v>8.6300000000000008</v>
      </c>
      <c r="Z18" s="12">
        <v>8.31</v>
      </c>
      <c r="AA18" s="12">
        <v>8.5399999999999991</v>
      </c>
      <c r="AB18" s="117">
        <v>474300</v>
      </c>
      <c r="AC18" s="12">
        <v>8.5399999999999991</v>
      </c>
      <c r="AD18" s="2">
        <f t="shared" si="0"/>
        <v>0.32000000000000028</v>
      </c>
      <c r="AE18" s="167">
        <f t="shared" si="1"/>
        <v>5.8892815076558858E-3</v>
      </c>
    </row>
    <row r="19" spans="2:31" x14ac:dyDescent="0.25">
      <c r="B19" s="12"/>
      <c r="C19" s="12"/>
      <c r="D19" s="53"/>
      <c r="E19" s="53"/>
      <c r="F19" s="53"/>
      <c r="W19" s="162">
        <v>42293</v>
      </c>
      <c r="X19" s="12">
        <v>8.33</v>
      </c>
      <c r="Y19" s="12">
        <v>8.56</v>
      </c>
      <c r="Z19" s="12">
        <v>8.2100000000000009</v>
      </c>
      <c r="AA19" s="12">
        <v>8.49</v>
      </c>
      <c r="AB19" s="117">
        <v>355600</v>
      </c>
      <c r="AC19" s="12">
        <v>8.49</v>
      </c>
      <c r="AD19" s="2">
        <f t="shared" si="0"/>
        <v>0.34999999999999964</v>
      </c>
      <c r="AE19" s="167">
        <f t="shared" si="1"/>
        <v>1.6766467065868262E-2</v>
      </c>
    </row>
    <row r="20" spans="2:31" x14ac:dyDescent="0.25">
      <c r="B20" s="12"/>
      <c r="C20" s="12"/>
      <c r="D20" s="53"/>
      <c r="E20" s="53"/>
      <c r="F20" s="53"/>
      <c r="W20" s="162">
        <v>42292</v>
      </c>
      <c r="X20" s="12">
        <v>7.96</v>
      </c>
      <c r="Y20" s="12">
        <v>8.39</v>
      </c>
      <c r="Z20" s="12">
        <v>7.96</v>
      </c>
      <c r="AA20" s="12">
        <v>8.35</v>
      </c>
      <c r="AB20" s="117">
        <v>530900</v>
      </c>
      <c r="AC20" s="12">
        <v>8.35</v>
      </c>
      <c r="AD20" s="2">
        <f t="shared" si="0"/>
        <v>0.4300000000000006</v>
      </c>
      <c r="AE20" s="167">
        <f t="shared" si="1"/>
        <v>4.505632040050056E-2</v>
      </c>
    </row>
    <row r="21" spans="2:31" x14ac:dyDescent="0.25">
      <c r="B21" s="12"/>
      <c r="C21" s="12"/>
      <c r="D21" s="53"/>
      <c r="E21" s="53"/>
      <c r="F21" s="53"/>
      <c r="W21" s="162">
        <v>42291</v>
      </c>
      <c r="X21" s="12">
        <v>7.87</v>
      </c>
      <c r="Y21" s="12">
        <v>8.14</v>
      </c>
      <c r="Z21" s="12">
        <v>7.8</v>
      </c>
      <c r="AA21" s="12">
        <v>7.99</v>
      </c>
      <c r="AB21" s="117">
        <v>407900</v>
      </c>
      <c r="AC21" s="12">
        <v>7.99</v>
      </c>
      <c r="AD21" s="2">
        <f t="shared" si="0"/>
        <v>0.34000000000000075</v>
      </c>
      <c r="AE21" s="167">
        <f t="shared" si="1"/>
        <v>2.1739130434782705E-2</v>
      </c>
    </row>
    <row r="22" spans="2:31" x14ac:dyDescent="0.25">
      <c r="W22" s="162">
        <v>42290</v>
      </c>
      <c r="X22" s="12">
        <v>8.18</v>
      </c>
      <c r="Y22" s="12">
        <v>8.4700000000000006</v>
      </c>
      <c r="Z22" s="12">
        <v>7.8</v>
      </c>
      <c r="AA22" s="12">
        <v>7.82</v>
      </c>
      <c r="AB22" s="117">
        <v>390100</v>
      </c>
      <c r="AC22" s="12">
        <v>7.82</v>
      </c>
      <c r="AD22" s="2">
        <f t="shared" si="0"/>
        <v>0.67000000000000082</v>
      </c>
      <c r="AE22" s="167">
        <f t="shared" si="1"/>
        <v>-4.6341463414634076E-2</v>
      </c>
    </row>
    <row r="23" spans="2:31" x14ac:dyDescent="0.25">
      <c r="W23" s="162">
        <v>42289</v>
      </c>
      <c r="X23" s="12">
        <v>8.49</v>
      </c>
      <c r="Y23" s="12">
        <v>8.65</v>
      </c>
      <c r="Z23" s="12">
        <v>8.08</v>
      </c>
      <c r="AA23" s="12">
        <v>8.1999999999999993</v>
      </c>
      <c r="AB23" s="117">
        <v>189400</v>
      </c>
      <c r="AC23" s="12">
        <v>8.1999999999999993</v>
      </c>
      <c r="AD23" s="2">
        <f t="shared" si="0"/>
        <v>0.57000000000000028</v>
      </c>
      <c r="AE23" s="167">
        <f t="shared" si="1"/>
        <v>-3.3018867924528461E-2</v>
      </c>
    </row>
    <row r="24" spans="2:31" x14ac:dyDescent="0.25">
      <c r="W24" s="162">
        <v>42286</v>
      </c>
      <c r="X24" s="12">
        <v>8.48</v>
      </c>
      <c r="Y24" s="12">
        <v>8.6300000000000008</v>
      </c>
      <c r="Z24" s="12">
        <v>8.3800000000000008</v>
      </c>
      <c r="AA24" s="12">
        <v>8.48</v>
      </c>
      <c r="AB24" s="117">
        <v>292300</v>
      </c>
      <c r="AC24" s="12">
        <v>8.48</v>
      </c>
      <c r="AD24" s="2">
        <f t="shared" si="0"/>
        <v>0.25</v>
      </c>
      <c r="AE24" s="167">
        <f t="shared" si="1"/>
        <v>1.1806375442737771E-3</v>
      </c>
    </row>
    <row r="25" spans="2:31" x14ac:dyDescent="0.25">
      <c r="W25" s="162">
        <v>42285</v>
      </c>
      <c r="X25" s="12">
        <v>8.59</v>
      </c>
      <c r="Y25" s="12">
        <v>8.68</v>
      </c>
      <c r="Z25" s="12">
        <v>8.11</v>
      </c>
      <c r="AA25" s="12">
        <v>8.4700000000000006</v>
      </c>
      <c r="AB25" s="117">
        <v>364700</v>
      </c>
      <c r="AC25" s="12">
        <v>8.4700000000000006</v>
      </c>
      <c r="AD25" s="2">
        <f t="shared" si="0"/>
        <v>0.57000000000000028</v>
      </c>
      <c r="AE25" s="167">
        <f t="shared" si="1"/>
        <v>-2.0809248554913284E-2</v>
      </c>
    </row>
    <row r="26" spans="2:31" x14ac:dyDescent="0.25">
      <c r="W26" s="162">
        <v>42284</v>
      </c>
      <c r="X26" s="12">
        <v>8.51</v>
      </c>
      <c r="Y26" s="12">
        <v>8.9</v>
      </c>
      <c r="Z26" s="12">
        <v>8.3699999999999992</v>
      </c>
      <c r="AA26" s="12">
        <v>8.65</v>
      </c>
      <c r="AB26" s="117">
        <v>381200</v>
      </c>
      <c r="AC26" s="12">
        <v>8.65</v>
      </c>
      <c r="AD26" s="2">
        <f t="shared" si="0"/>
        <v>0.53000000000000114</v>
      </c>
      <c r="AE26" s="167">
        <f t="shared" si="1"/>
        <v>2.1251475796930208E-2</v>
      </c>
    </row>
    <row r="27" spans="2:31" x14ac:dyDescent="0.25">
      <c r="W27" s="162">
        <v>42283</v>
      </c>
      <c r="X27" s="12">
        <v>8.6300000000000008</v>
      </c>
      <c r="Y27" s="12">
        <v>8.76</v>
      </c>
      <c r="Z27" s="12">
        <v>8.14</v>
      </c>
      <c r="AA27" s="12">
        <v>8.4700000000000006</v>
      </c>
      <c r="AB27" s="117">
        <v>415200</v>
      </c>
      <c r="AC27" s="12">
        <v>8.4700000000000006</v>
      </c>
      <c r="AD27" s="2">
        <f t="shared" si="0"/>
        <v>0.61999999999999922</v>
      </c>
      <c r="AE27" s="167">
        <f t="shared" si="1"/>
        <v>-2.4193548387096642E-2</v>
      </c>
    </row>
    <row r="28" spans="2:31" x14ac:dyDescent="0.25">
      <c r="W28" s="162">
        <v>42282</v>
      </c>
      <c r="X28" s="12">
        <v>8.73</v>
      </c>
      <c r="Y28" s="12">
        <v>9.07</v>
      </c>
      <c r="Z28" s="12">
        <v>8.34</v>
      </c>
      <c r="AA28" s="12">
        <v>8.68</v>
      </c>
      <c r="AB28" s="117">
        <v>620200</v>
      </c>
      <c r="AC28" s="12">
        <v>8.68</v>
      </c>
      <c r="AD28" s="2">
        <f t="shared" si="0"/>
        <v>0.73000000000000043</v>
      </c>
      <c r="AE28" s="167">
        <f t="shared" si="1"/>
        <v>2.2379269729092988E-2</v>
      </c>
    </row>
    <row r="29" spans="2:31" x14ac:dyDescent="0.25">
      <c r="W29" s="162">
        <v>42279</v>
      </c>
      <c r="X29" s="12">
        <v>7.86</v>
      </c>
      <c r="Y29" s="12">
        <v>8.5</v>
      </c>
      <c r="Z29" s="12">
        <v>7.77</v>
      </c>
      <c r="AA29" s="12">
        <v>8.49</v>
      </c>
      <c r="AB29" s="117">
        <v>343900</v>
      </c>
      <c r="AC29" s="12">
        <v>8.49</v>
      </c>
      <c r="AD29" s="2">
        <f t="shared" si="0"/>
        <v>0.73000000000000043</v>
      </c>
      <c r="AE29" s="167">
        <f t="shared" si="1"/>
        <v>5.7285180572851813E-2</v>
      </c>
    </row>
    <row r="30" spans="2:31" x14ac:dyDescent="0.25">
      <c r="W30" s="162">
        <v>42278</v>
      </c>
      <c r="X30" s="12">
        <v>8.27</v>
      </c>
      <c r="Y30" s="12">
        <v>8.36</v>
      </c>
      <c r="Z30" s="12">
        <v>7.9</v>
      </c>
      <c r="AA30" s="12">
        <v>8.0299999999999994</v>
      </c>
      <c r="AB30" s="117">
        <v>477400</v>
      </c>
      <c r="AC30" s="12">
        <v>8.0299999999999994</v>
      </c>
      <c r="AD30" s="2">
        <f t="shared" si="0"/>
        <v>0.45999999999999908</v>
      </c>
      <c r="AE30" s="167">
        <f t="shared" si="1"/>
        <v>-2.5485436893204039E-2</v>
      </c>
    </row>
    <row r="31" spans="2:31" x14ac:dyDescent="0.25">
      <c r="W31" s="162">
        <v>42277</v>
      </c>
      <c r="X31" s="12">
        <v>8.1999999999999993</v>
      </c>
      <c r="Y31" s="12">
        <v>8.43</v>
      </c>
      <c r="Z31" s="12">
        <v>7.86</v>
      </c>
      <c r="AA31" s="12">
        <v>8.24</v>
      </c>
      <c r="AB31" s="117">
        <v>638500</v>
      </c>
      <c r="AC31" s="12">
        <v>8.24</v>
      </c>
      <c r="AD31" s="2">
        <f t="shared" si="0"/>
        <v>0.5699999999999994</v>
      </c>
      <c r="AE31" s="167">
        <f t="shared" si="1"/>
        <v>2.4875621890547484E-2</v>
      </c>
    </row>
    <row r="32" spans="2:31" x14ac:dyDescent="0.25">
      <c r="W32" s="162">
        <v>42276</v>
      </c>
      <c r="X32" s="12">
        <v>8.6300000000000008</v>
      </c>
      <c r="Y32" s="12">
        <v>8.7100000000000009</v>
      </c>
      <c r="Z32" s="12">
        <v>7.89</v>
      </c>
      <c r="AA32" s="12">
        <v>8.0399999999999991</v>
      </c>
      <c r="AB32" s="117">
        <v>537000</v>
      </c>
      <c r="AC32" s="12">
        <v>8.0399999999999991</v>
      </c>
      <c r="AD32" s="2">
        <f t="shared" si="0"/>
        <v>0.82000000000000117</v>
      </c>
      <c r="AE32" s="167">
        <f t="shared" si="1"/>
        <v>-7.373271889400923E-2</v>
      </c>
    </row>
    <row r="33" spans="15:31" x14ac:dyDescent="0.25">
      <c r="W33" s="162">
        <v>42275</v>
      </c>
      <c r="X33" s="12">
        <v>9.0500000000000007</v>
      </c>
      <c r="Y33" s="12">
        <v>9.2100000000000009</v>
      </c>
      <c r="Z33" s="12">
        <v>8.3800000000000008</v>
      </c>
      <c r="AA33" s="12">
        <v>8.68</v>
      </c>
      <c r="AB33" s="117">
        <v>426700</v>
      </c>
      <c r="AC33" s="12">
        <v>8.68</v>
      </c>
      <c r="AD33" s="2">
        <f t="shared" si="0"/>
        <v>0.83000000000000007</v>
      </c>
      <c r="AE33" s="167">
        <f t="shared" si="1"/>
        <v>-4.9288061336254185E-2</v>
      </c>
    </row>
    <row r="34" spans="15:31" x14ac:dyDescent="0.25">
      <c r="W34" s="162">
        <v>42272</v>
      </c>
      <c r="X34" s="12">
        <v>9.94</v>
      </c>
      <c r="Y34" s="12">
        <v>9.94</v>
      </c>
      <c r="Z34" s="12">
        <v>8.85</v>
      </c>
      <c r="AA34" s="12">
        <v>9.1300000000000008</v>
      </c>
      <c r="AB34" s="117">
        <v>689600</v>
      </c>
      <c r="AC34" s="12">
        <v>9.1300000000000008</v>
      </c>
      <c r="AD34" s="2">
        <f t="shared" si="0"/>
        <v>1.0899999999999999</v>
      </c>
      <c r="AE34" s="167">
        <f t="shared" si="1"/>
        <v>-7.2154471544715326E-2</v>
      </c>
    </row>
    <row r="35" spans="15:31" x14ac:dyDescent="0.25">
      <c r="W35" s="162">
        <v>42271</v>
      </c>
      <c r="X35" s="12">
        <v>9.77</v>
      </c>
      <c r="Y35" s="12">
        <v>10.050000000000001</v>
      </c>
      <c r="Z35" s="12">
        <v>9.75</v>
      </c>
      <c r="AA35" s="12">
        <v>9.84</v>
      </c>
      <c r="AB35" s="117">
        <v>405700</v>
      </c>
      <c r="AC35" s="12">
        <v>9.84</v>
      </c>
      <c r="AD35" s="2">
        <f t="shared" si="0"/>
        <v>0.30000000000000071</v>
      </c>
      <c r="AE35" s="167">
        <f t="shared" si="1"/>
        <v>1.0172939979653517E-3</v>
      </c>
    </row>
    <row r="36" spans="15:31" x14ac:dyDescent="0.25">
      <c r="W36" s="162">
        <v>42270</v>
      </c>
      <c r="X36" s="12">
        <v>10.24</v>
      </c>
      <c r="Y36" s="12">
        <v>10.25</v>
      </c>
      <c r="Z36" s="12">
        <v>9.7899999999999991</v>
      </c>
      <c r="AA36" s="12">
        <v>9.83</v>
      </c>
      <c r="AB36" s="117">
        <v>580200</v>
      </c>
      <c r="AC36" s="12">
        <v>9.83</v>
      </c>
      <c r="AD36" s="2">
        <f t="shared" si="0"/>
        <v>0.46000000000000085</v>
      </c>
      <c r="AE36" s="167">
        <f t="shared" si="1"/>
        <v>-3.3431661750245811E-2</v>
      </c>
    </row>
    <row r="37" spans="15:31" x14ac:dyDescent="0.25">
      <c r="W37" s="162">
        <v>42269</v>
      </c>
      <c r="X37" s="12">
        <v>10.29</v>
      </c>
      <c r="Y37" s="12">
        <v>10.46</v>
      </c>
      <c r="Z37" s="12">
        <v>9.9499999999999993</v>
      </c>
      <c r="AA37" s="12">
        <v>10.17</v>
      </c>
      <c r="AB37" s="117">
        <v>632700</v>
      </c>
      <c r="AC37" s="12">
        <v>10.17</v>
      </c>
      <c r="AD37" s="2">
        <f t="shared" si="0"/>
        <v>0.51000000000000156</v>
      </c>
      <c r="AE37" s="167">
        <f t="shared" si="1"/>
        <v>-3.2350142721217834E-2</v>
      </c>
    </row>
    <row r="38" spans="15:31" x14ac:dyDescent="0.25">
      <c r="W38" s="162">
        <v>42268</v>
      </c>
      <c r="X38" s="12">
        <v>11.46</v>
      </c>
      <c r="Y38" s="12">
        <v>11.46</v>
      </c>
      <c r="Z38" s="12">
        <v>10.23</v>
      </c>
      <c r="AA38" s="12">
        <v>10.51</v>
      </c>
      <c r="AB38" s="117">
        <v>625400</v>
      </c>
      <c r="AC38" s="12">
        <v>10.51</v>
      </c>
      <c r="AD38" s="2">
        <f t="shared" si="0"/>
        <v>1.2300000000000004</v>
      </c>
      <c r="AE38" s="167">
        <f t="shared" si="1"/>
        <v>-6.4946619217081891E-2</v>
      </c>
    </row>
    <row r="39" spans="15:31" x14ac:dyDescent="0.25">
      <c r="W39" s="162">
        <v>42265</v>
      </c>
      <c r="X39" s="12">
        <v>11.18</v>
      </c>
      <c r="Y39" s="12">
        <v>11.39</v>
      </c>
      <c r="Z39" s="12">
        <v>10.97</v>
      </c>
      <c r="AA39" s="12">
        <v>11.24</v>
      </c>
      <c r="AB39" s="117">
        <v>511300</v>
      </c>
      <c r="AC39" s="12">
        <v>11.24</v>
      </c>
      <c r="AD39" s="2">
        <f t="shared" si="0"/>
        <v>0.41999999999999993</v>
      </c>
      <c r="AE39" s="167">
        <f t="shared" si="1"/>
        <v>-7.0671378091873294E-3</v>
      </c>
    </row>
    <row r="40" spans="15:31" ht="20.25" thickBot="1" x14ac:dyDescent="0.35">
      <c r="P40" s="198" t="s">
        <v>81</v>
      </c>
      <c r="Q40" s="198"/>
      <c r="T40" s="113" t="s">
        <v>135</v>
      </c>
      <c r="W40" s="162">
        <v>42264</v>
      </c>
      <c r="X40" s="12">
        <v>10.98</v>
      </c>
      <c r="Y40" s="12">
        <v>11.5</v>
      </c>
      <c r="Z40" s="12">
        <v>10.89</v>
      </c>
      <c r="AA40" s="12">
        <v>11.32</v>
      </c>
      <c r="AB40" s="117">
        <v>666400</v>
      </c>
      <c r="AC40" s="12">
        <v>11.32</v>
      </c>
      <c r="AD40" s="2">
        <f t="shared" si="0"/>
        <v>0.60999999999999943</v>
      </c>
      <c r="AE40" s="167">
        <f t="shared" si="1"/>
        <v>2.722323049001818E-2</v>
      </c>
    </row>
    <row r="41" spans="15:31" ht="15.75" thickTop="1" x14ac:dyDescent="0.25">
      <c r="P41" s="105">
        <v>1.1000000000000001</v>
      </c>
      <c r="Q41" s="105">
        <f>P41*$Q$4</f>
        <v>8.7890000000000015</v>
      </c>
      <c r="T41" s="157" t="s">
        <v>119</v>
      </c>
      <c r="U41" s="120">
        <v>9.36</v>
      </c>
      <c r="W41" s="162">
        <v>42263</v>
      </c>
      <c r="X41" s="12">
        <v>10.71</v>
      </c>
      <c r="Y41" s="12">
        <v>11.17</v>
      </c>
      <c r="Z41" s="12">
        <v>10.55</v>
      </c>
      <c r="AA41" s="12">
        <v>11.02</v>
      </c>
      <c r="AB41" s="117">
        <v>333300</v>
      </c>
      <c r="AC41" s="12">
        <v>11.02</v>
      </c>
      <c r="AD41" s="2">
        <f t="shared" si="0"/>
        <v>0.61999999999999922</v>
      </c>
      <c r="AE41" s="167">
        <f t="shared" si="1"/>
        <v>2.5116279069767433E-2</v>
      </c>
    </row>
    <row r="42" spans="15:31" x14ac:dyDescent="0.25">
      <c r="P42" s="105">
        <v>1.0900000000000001</v>
      </c>
      <c r="Q42" s="105">
        <f t="shared" ref="Q42:Q61" si="2">P42*$Q$4</f>
        <v>8.7091000000000012</v>
      </c>
      <c r="T42" s="115" t="s">
        <v>120</v>
      </c>
      <c r="U42" s="110">
        <v>9.1999999999999993</v>
      </c>
      <c r="W42" s="162">
        <v>42262</v>
      </c>
      <c r="X42" s="12">
        <v>10.59</v>
      </c>
      <c r="Y42" s="12">
        <v>10.95</v>
      </c>
      <c r="Z42" s="12">
        <v>10.48</v>
      </c>
      <c r="AA42" s="12">
        <v>10.75</v>
      </c>
      <c r="AB42" s="117">
        <v>359100</v>
      </c>
      <c r="AC42" s="12">
        <v>10.75</v>
      </c>
      <c r="AD42" s="2">
        <f t="shared" si="0"/>
        <v>0.46999999999999886</v>
      </c>
      <c r="AE42" s="167">
        <f t="shared" si="1"/>
        <v>1.6068052930056753E-2</v>
      </c>
    </row>
    <row r="43" spans="15:31" x14ac:dyDescent="0.25">
      <c r="P43" s="105">
        <v>1.08</v>
      </c>
      <c r="Q43" s="105">
        <f t="shared" si="2"/>
        <v>8.6292000000000009</v>
      </c>
      <c r="T43" s="115" t="s">
        <v>121</v>
      </c>
      <c r="U43" s="110" t="s">
        <v>168</v>
      </c>
      <c r="W43" s="162">
        <v>42261</v>
      </c>
      <c r="X43" s="12">
        <v>10.69</v>
      </c>
      <c r="Y43" s="12">
        <v>10.69</v>
      </c>
      <c r="Z43" s="12">
        <v>10.24</v>
      </c>
      <c r="AA43" s="12">
        <v>10.58</v>
      </c>
      <c r="AB43" s="117">
        <v>279800</v>
      </c>
      <c r="AC43" s="12">
        <v>10.58</v>
      </c>
      <c r="AD43" s="2">
        <f t="shared" si="0"/>
        <v>0.44999999999999929</v>
      </c>
      <c r="AE43" s="167">
        <f t="shared" si="1"/>
        <v>-5.6390977443609991E-3</v>
      </c>
    </row>
    <row r="44" spans="15:31" x14ac:dyDescent="0.25">
      <c r="P44" s="105">
        <v>1.07</v>
      </c>
      <c r="Q44" s="105">
        <f t="shared" si="2"/>
        <v>8.5493000000000006</v>
      </c>
      <c r="T44" s="115" t="s">
        <v>122</v>
      </c>
      <c r="U44" s="110" t="s">
        <v>369</v>
      </c>
      <c r="W44" s="162">
        <v>42258</v>
      </c>
      <c r="X44" s="12">
        <v>10.97</v>
      </c>
      <c r="Y44" s="12">
        <v>10.97</v>
      </c>
      <c r="Z44" s="12">
        <v>10.55</v>
      </c>
      <c r="AA44" s="12">
        <v>10.64</v>
      </c>
      <c r="AB44" s="117">
        <v>201900</v>
      </c>
      <c r="AC44" s="12">
        <v>10.64</v>
      </c>
      <c r="AD44" s="2">
        <f t="shared" si="0"/>
        <v>0.41999999999999993</v>
      </c>
      <c r="AE44" s="167">
        <f t="shared" si="1"/>
        <v>-3.3605812897365972E-2</v>
      </c>
    </row>
    <row r="45" spans="15:31" x14ac:dyDescent="0.25">
      <c r="O45" s="2"/>
      <c r="P45" s="105">
        <v>1.06</v>
      </c>
      <c r="Q45" s="105">
        <f t="shared" si="2"/>
        <v>8.4694000000000003</v>
      </c>
      <c r="T45" s="115" t="s">
        <v>123</v>
      </c>
      <c r="U45" s="110">
        <v>19.7</v>
      </c>
      <c r="W45" s="162">
        <v>42257</v>
      </c>
      <c r="X45" s="12">
        <v>10.74</v>
      </c>
      <c r="Y45" s="12">
        <v>11.07</v>
      </c>
      <c r="Z45" s="12">
        <v>10.54</v>
      </c>
      <c r="AA45" s="12">
        <v>11.01</v>
      </c>
      <c r="AB45" s="117">
        <v>355600</v>
      </c>
      <c r="AC45" s="12">
        <v>11.01</v>
      </c>
      <c r="AD45" s="2">
        <f t="shared" si="0"/>
        <v>0.53000000000000114</v>
      </c>
      <c r="AE45" s="167">
        <f t="shared" si="1"/>
        <v>2.1335807050092859E-2</v>
      </c>
    </row>
    <row r="46" spans="15:31" x14ac:dyDescent="0.25">
      <c r="O46" s="2"/>
      <c r="P46" s="105">
        <v>1.05</v>
      </c>
      <c r="Q46" s="105">
        <f t="shared" si="2"/>
        <v>8.3895</v>
      </c>
      <c r="T46" s="115" t="s">
        <v>124</v>
      </c>
      <c r="U46" s="110" t="s">
        <v>168</v>
      </c>
      <c r="W46" s="162">
        <v>42256</v>
      </c>
      <c r="X46" s="12">
        <v>10.62</v>
      </c>
      <c r="Y46" s="12">
        <v>10.88</v>
      </c>
      <c r="Z46" s="12">
        <v>10.57</v>
      </c>
      <c r="AA46" s="12">
        <v>10.78</v>
      </c>
      <c r="AB46" s="117">
        <v>419500</v>
      </c>
      <c r="AC46" s="12">
        <v>10.78</v>
      </c>
      <c r="AD46" s="2">
        <f t="shared" si="0"/>
        <v>0.3100000000000005</v>
      </c>
      <c r="AE46" s="167">
        <f t="shared" si="1"/>
        <v>1.7941454202077489E-2</v>
      </c>
    </row>
    <row r="47" spans="15:31" x14ac:dyDescent="0.25">
      <c r="O47" s="2"/>
      <c r="P47" s="105">
        <v>1.04</v>
      </c>
      <c r="Q47" s="105">
        <f t="shared" si="2"/>
        <v>8.3095999999999997</v>
      </c>
      <c r="T47" s="115" t="s">
        <v>125</v>
      </c>
      <c r="U47" s="110" t="s">
        <v>168</v>
      </c>
      <c r="W47" s="162">
        <v>42255</v>
      </c>
      <c r="X47" s="12">
        <v>10.36</v>
      </c>
      <c r="Y47" s="12">
        <v>10.63</v>
      </c>
      <c r="Z47" s="12">
        <v>10.31</v>
      </c>
      <c r="AA47" s="12">
        <v>10.59</v>
      </c>
      <c r="AB47" s="117">
        <v>607300</v>
      </c>
      <c r="AC47" s="12">
        <v>10.59</v>
      </c>
      <c r="AD47" s="2">
        <f t="shared" si="0"/>
        <v>0.32000000000000028</v>
      </c>
      <c r="AE47" s="167">
        <f t="shared" si="1"/>
        <v>4.1297935103244754E-2</v>
      </c>
    </row>
    <row r="48" spans="15:31" x14ac:dyDescent="0.25">
      <c r="O48" s="2"/>
      <c r="P48" s="105">
        <v>1.03</v>
      </c>
      <c r="Q48" s="105">
        <f t="shared" si="2"/>
        <v>8.2297000000000011</v>
      </c>
      <c r="T48" s="115"/>
      <c r="U48" s="110"/>
      <c r="W48" s="162">
        <v>42251</v>
      </c>
      <c r="X48" s="12">
        <v>10.02</v>
      </c>
      <c r="Y48" s="12">
        <v>10.220000000000001</v>
      </c>
      <c r="Z48" s="12">
        <v>9.91</v>
      </c>
      <c r="AA48" s="12">
        <v>10.17</v>
      </c>
      <c r="AB48" s="117">
        <v>388500</v>
      </c>
      <c r="AC48" s="12">
        <v>10.17</v>
      </c>
      <c r="AD48" s="2">
        <f t="shared" si="0"/>
        <v>0.3100000000000005</v>
      </c>
      <c r="AE48" s="167">
        <f t="shared" si="1"/>
        <v>1.9704433497536034E-3</v>
      </c>
    </row>
    <row r="49" spans="15:31" x14ac:dyDescent="0.25">
      <c r="O49" s="2"/>
      <c r="P49" s="105">
        <v>1.02</v>
      </c>
      <c r="Q49" s="105">
        <f t="shared" si="2"/>
        <v>8.1498000000000008</v>
      </c>
      <c r="T49" s="115" t="s">
        <v>126</v>
      </c>
      <c r="U49" s="110" t="s">
        <v>370</v>
      </c>
      <c r="W49" s="162">
        <v>42250</v>
      </c>
      <c r="X49" s="12">
        <v>10.66</v>
      </c>
      <c r="Y49" s="12">
        <v>10.66</v>
      </c>
      <c r="Z49" s="12">
        <v>10.07</v>
      </c>
      <c r="AA49" s="12">
        <v>10.15</v>
      </c>
      <c r="AB49" s="117">
        <v>331500</v>
      </c>
      <c r="AC49" s="12">
        <v>10.15</v>
      </c>
      <c r="AD49" s="2">
        <f t="shared" si="0"/>
        <v>0.58999999999999986</v>
      </c>
      <c r="AE49" s="167">
        <f t="shared" si="1"/>
        <v>-4.6052631578947345E-2</v>
      </c>
    </row>
    <row r="50" spans="15:31" x14ac:dyDescent="0.25">
      <c r="O50" s="2"/>
      <c r="P50" s="105">
        <v>1.01</v>
      </c>
      <c r="Q50" s="105">
        <f t="shared" si="2"/>
        <v>8.0699000000000005</v>
      </c>
      <c r="T50" s="115" t="s">
        <v>127</v>
      </c>
      <c r="U50" s="110" t="s">
        <v>233</v>
      </c>
      <c r="W50" s="162">
        <v>42249</v>
      </c>
      <c r="X50" s="12">
        <v>10.36</v>
      </c>
      <c r="Y50" s="12">
        <v>10.66</v>
      </c>
      <c r="Z50" s="12">
        <v>10.1</v>
      </c>
      <c r="AA50" s="12">
        <v>10.64</v>
      </c>
      <c r="AB50" s="117">
        <v>330800</v>
      </c>
      <c r="AC50" s="12">
        <v>10.64</v>
      </c>
      <c r="AD50" s="2">
        <f t="shared" si="0"/>
        <v>0.5600000000000005</v>
      </c>
      <c r="AE50" s="167">
        <f t="shared" si="1"/>
        <v>3.90625E-2</v>
      </c>
    </row>
    <row r="51" spans="15:31" x14ac:dyDescent="0.25">
      <c r="O51" s="2"/>
      <c r="P51" s="105">
        <v>1</v>
      </c>
      <c r="Q51" s="105">
        <f t="shared" si="2"/>
        <v>7.99</v>
      </c>
      <c r="T51" s="115" t="s">
        <v>128</v>
      </c>
      <c r="U51" s="112">
        <v>939170</v>
      </c>
      <c r="W51" s="162">
        <v>42248</v>
      </c>
      <c r="X51" s="12">
        <v>10.210000000000001</v>
      </c>
      <c r="Y51" s="12">
        <v>10.56</v>
      </c>
      <c r="Z51" s="12">
        <v>10.119999999999999</v>
      </c>
      <c r="AA51" s="12">
        <v>10.24</v>
      </c>
      <c r="AB51" s="117">
        <v>356100</v>
      </c>
      <c r="AC51" s="12">
        <v>10.24</v>
      </c>
      <c r="AD51" s="2">
        <f t="shared" si="0"/>
        <v>0.44000000000000128</v>
      </c>
      <c r="AE51" s="167">
        <f t="shared" si="1"/>
        <v>-2.1032504780114758E-2</v>
      </c>
    </row>
    <row r="52" spans="15:31" x14ac:dyDescent="0.25">
      <c r="O52" s="2"/>
      <c r="P52" s="105">
        <v>0.99</v>
      </c>
      <c r="Q52" s="105">
        <f t="shared" si="2"/>
        <v>7.9100999999999999</v>
      </c>
      <c r="T52" s="115" t="s">
        <v>132</v>
      </c>
      <c r="U52" s="112">
        <v>581032</v>
      </c>
      <c r="W52" s="162">
        <v>42247</v>
      </c>
      <c r="X52" s="12">
        <v>10.67</v>
      </c>
      <c r="Y52" s="12">
        <v>10.91</v>
      </c>
      <c r="Z52" s="12">
        <v>10.35</v>
      </c>
      <c r="AA52" s="12">
        <v>10.46</v>
      </c>
      <c r="AB52" s="117">
        <v>358300</v>
      </c>
      <c r="AC52" s="12">
        <v>10.46</v>
      </c>
      <c r="AD52" s="2">
        <f t="shared" si="0"/>
        <v>0.5600000000000005</v>
      </c>
      <c r="AE52" s="167">
        <f t="shared" si="1"/>
        <v>-2.9684601113172393E-2</v>
      </c>
    </row>
    <row r="53" spans="15:31" x14ac:dyDescent="0.25">
      <c r="O53" s="2"/>
      <c r="P53" s="105">
        <v>0.98</v>
      </c>
      <c r="Q53" s="105">
        <f t="shared" si="2"/>
        <v>7.8302000000000005</v>
      </c>
      <c r="T53" s="115" t="s">
        <v>129</v>
      </c>
      <c r="U53" s="110" t="s">
        <v>371</v>
      </c>
      <c r="W53" s="162">
        <v>42244</v>
      </c>
      <c r="X53" s="12">
        <v>10.6</v>
      </c>
      <c r="Y53" s="12">
        <v>10.86</v>
      </c>
      <c r="Z53" s="12">
        <v>10.6</v>
      </c>
      <c r="AA53" s="12">
        <v>10.78</v>
      </c>
      <c r="AB53" s="117">
        <v>449900</v>
      </c>
      <c r="AC53" s="12">
        <v>10.78</v>
      </c>
      <c r="AD53" s="2">
        <f t="shared" si="0"/>
        <v>0.25999999999999979</v>
      </c>
      <c r="AE53" s="167">
        <f t="shared" si="1"/>
        <v>1.0309278350515427E-2</v>
      </c>
    </row>
    <row r="54" spans="15:31" x14ac:dyDescent="0.25">
      <c r="O54" s="2"/>
      <c r="P54" s="105">
        <v>0.97</v>
      </c>
      <c r="Q54" s="105">
        <f t="shared" si="2"/>
        <v>7.7503000000000002</v>
      </c>
      <c r="T54" s="115" t="s">
        <v>133</v>
      </c>
      <c r="U54" s="110" t="s">
        <v>168</v>
      </c>
      <c r="W54" s="162">
        <v>42243</v>
      </c>
      <c r="X54" s="12">
        <v>10.5</v>
      </c>
      <c r="Y54" s="12">
        <v>10.87</v>
      </c>
      <c r="Z54" s="12">
        <v>10.46</v>
      </c>
      <c r="AA54" s="12">
        <v>10.67</v>
      </c>
      <c r="AB54" s="117">
        <v>449800</v>
      </c>
      <c r="AC54" s="12">
        <v>10.67</v>
      </c>
      <c r="AD54" s="2">
        <f t="shared" si="0"/>
        <v>0.40999999999999837</v>
      </c>
      <c r="AE54" s="167">
        <f t="shared" si="1"/>
        <v>1.5223596574690745E-2</v>
      </c>
    </row>
    <row r="55" spans="15:31" x14ac:dyDescent="0.25">
      <c r="O55" s="2"/>
      <c r="P55" s="105">
        <v>0.96</v>
      </c>
      <c r="Q55" s="105">
        <f t="shared" si="2"/>
        <v>7.6703999999999999</v>
      </c>
      <c r="T55" s="115" t="s">
        <v>134</v>
      </c>
      <c r="U55" s="110">
        <v>-1.69</v>
      </c>
      <c r="W55" s="162">
        <v>42242</v>
      </c>
      <c r="X55" s="12">
        <v>10.31</v>
      </c>
      <c r="Y55" s="12">
        <v>10.53</v>
      </c>
      <c r="Z55" s="12">
        <v>9.7899999999999991</v>
      </c>
      <c r="AA55" s="12">
        <v>10.51</v>
      </c>
      <c r="AB55" s="117">
        <v>426200</v>
      </c>
      <c r="AC55" s="12">
        <v>10.51</v>
      </c>
      <c r="AD55" s="2">
        <f t="shared" si="0"/>
        <v>0.74000000000000021</v>
      </c>
      <c r="AE55" s="167">
        <f t="shared" si="1"/>
        <v>4.2658730158730229E-2</v>
      </c>
    </row>
    <row r="56" spans="15:31" x14ac:dyDescent="0.25">
      <c r="O56" s="2"/>
      <c r="P56" s="105">
        <v>0.95</v>
      </c>
      <c r="Q56" s="105">
        <f t="shared" si="2"/>
        <v>7.5904999999999996</v>
      </c>
      <c r="T56" s="115" t="s">
        <v>130</v>
      </c>
      <c r="U56" s="110" t="s">
        <v>148</v>
      </c>
      <c r="W56" s="162">
        <v>42241</v>
      </c>
      <c r="X56" s="12">
        <v>10.5</v>
      </c>
      <c r="Y56" s="12">
        <v>10.5</v>
      </c>
      <c r="Z56" s="12">
        <v>9.9600000000000009</v>
      </c>
      <c r="AA56" s="12">
        <v>10.08</v>
      </c>
      <c r="AB56" s="117">
        <v>501400</v>
      </c>
      <c r="AC56" s="12">
        <v>10.08</v>
      </c>
      <c r="AD56" s="2">
        <f t="shared" si="0"/>
        <v>0.53999999999999915</v>
      </c>
      <c r="AE56" s="167">
        <f t="shared" si="1"/>
        <v>-5.9171597633136397E-3</v>
      </c>
    </row>
    <row r="57" spans="15:31" x14ac:dyDescent="0.25">
      <c r="O57" s="2"/>
      <c r="P57" s="105">
        <v>0.94</v>
      </c>
      <c r="Q57" s="105">
        <f t="shared" si="2"/>
        <v>7.5106000000000002</v>
      </c>
      <c r="W57" s="162">
        <v>42240</v>
      </c>
      <c r="X57" s="12">
        <v>10.199999999999999</v>
      </c>
      <c r="Y57" s="12">
        <v>10.89</v>
      </c>
      <c r="Z57" s="12">
        <v>9.94</v>
      </c>
      <c r="AA57" s="12">
        <v>10.14</v>
      </c>
      <c r="AB57" s="117">
        <v>822800</v>
      </c>
      <c r="AC57" s="12">
        <v>10.14</v>
      </c>
      <c r="AD57" s="2">
        <f t="shared" si="0"/>
        <v>0.95000000000000107</v>
      </c>
      <c r="AE57" s="167">
        <f t="shared" si="1"/>
        <v>-4.5197740112994267E-2</v>
      </c>
    </row>
    <row r="58" spans="15:31" x14ac:dyDescent="0.25">
      <c r="P58" s="105">
        <v>0.93</v>
      </c>
      <c r="Q58" s="105">
        <f t="shared" si="2"/>
        <v>7.4307000000000007</v>
      </c>
      <c r="W58" s="162">
        <v>42237</v>
      </c>
      <c r="X58" s="12">
        <v>9.9700000000000006</v>
      </c>
      <c r="Y58" s="12">
        <v>10.94</v>
      </c>
      <c r="Z58" s="12">
        <v>9.91</v>
      </c>
      <c r="AA58" s="12">
        <v>10.62</v>
      </c>
      <c r="AB58" s="117">
        <v>458800</v>
      </c>
      <c r="AC58" s="12">
        <v>10.62</v>
      </c>
      <c r="AD58" s="2">
        <f t="shared" si="0"/>
        <v>1.0299999999999994</v>
      </c>
      <c r="AE58" s="167">
        <f t="shared" si="1"/>
        <v>3.5087719298245501E-2</v>
      </c>
    </row>
    <row r="59" spans="15:31" x14ac:dyDescent="0.25">
      <c r="P59" s="105">
        <v>0.92</v>
      </c>
      <c r="Q59" s="105">
        <f t="shared" si="2"/>
        <v>7.3508000000000004</v>
      </c>
      <c r="W59" s="162">
        <v>42236</v>
      </c>
      <c r="X59" s="12">
        <v>10.69</v>
      </c>
      <c r="Y59" s="12">
        <v>10.93</v>
      </c>
      <c r="Z59" s="12">
        <v>10.18</v>
      </c>
      <c r="AA59" s="12">
        <v>10.26</v>
      </c>
      <c r="AB59" s="117">
        <v>701200</v>
      </c>
      <c r="AC59" s="12">
        <v>10.26</v>
      </c>
      <c r="AD59" s="2">
        <f t="shared" si="0"/>
        <v>0.75</v>
      </c>
      <c r="AE59" s="167">
        <f t="shared" si="1"/>
        <v>-5.3505535055350606E-2</v>
      </c>
    </row>
    <row r="60" spans="15:31" x14ac:dyDescent="0.25">
      <c r="P60" s="105">
        <v>0.91</v>
      </c>
      <c r="Q60" s="105">
        <f t="shared" si="2"/>
        <v>7.2709000000000001</v>
      </c>
      <c r="W60" s="162">
        <v>42235</v>
      </c>
      <c r="X60" s="12">
        <v>10.91</v>
      </c>
      <c r="Y60" s="12">
        <v>11.16</v>
      </c>
      <c r="Z60" s="12">
        <v>10.36</v>
      </c>
      <c r="AA60" s="12">
        <v>10.84</v>
      </c>
      <c r="AB60" s="117">
        <v>866400</v>
      </c>
      <c r="AC60" s="12">
        <v>10.84</v>
      </c>
      <c r="AD60" s="2">
        <f t="shared" si="0"/>
        <v>0.80000000000000071</v>
      </c>
      <c r="AE60" s="167">
        <f t="shared" si="1"/>
        <v>-1.9004524886877872E-2</v>
      </c>
    </row>
    <row r="61" spans="15:31" x14ac:dyDescent="0.25">
      <c r="P61" s="105">
        <v>0.9</v>
      </c>
      <c r="Q61" s="105">
        <f t="shared" si="2"/>
        <v>7.1910000000000007</v>
      </c>
      <c r="W61" s="162">
        <v>42234</v>
      </c>
      <c r="X61" s="12">
        <v>10.8</v>
      </c>
      <c r="Y61" s="12">
        <v>11.51</v>
      </c>
      <c r="Z61" s="12">
        <v>10.8</v>
      </c>
      <c r="AA61" s="12">
        <v>11.05</v>
      </c>
      <c r="AB61" s="117">
        <v>729100</v>
      </c>
      <c r="AC61" s="12">
        <v>11.05</v>
      </c>
      <c r="AD61" s="2">
        <f t="shared" si="0"/>
        <v>0.70999999999999908</v>
      </c>
      <c r="AE61" s="167">
        <f t="shared" si="1"/>
        <v>5.4595086442219554E-3</v>
      </c>
    </row>
    <row r="62" spans="15:31" x14ac:dyDescent="0.25">
      <c r="W62" s="162">
        <v>42233</v>
      </c>
      <c r="X62" s="12">
        <v>10.5</v>
      </c>
      <c r="Y62" s="12">
        <v>11.4</v>
      </c>
      <c r="Z62" s="12">
        <v>10.11</v>
      </c>
      <c r="AA62" s="12">
        <v>10.99</v>
      </c>
      <c r="AB62" s="117">
        <v>2069000</v>
      </c>
      <c r="AC62" s="12">
        <v>10.99</v>
      </c>
      <c r="AD62" s="2">
        <f t="shared" si="0"/>
        <v>1.2900000000000009</v>
      </c>
      <c r="AE62" s="167">
        <f t="shared" si="1"/>
        <v>9.7902097902097918E-2</v>
      </c>
    </row>
    <row r="63" spans="15:31" x14ac:dyDescent="0.25">
      <c r="W63" s="162">
        <v>42230</v>
      </c>
      <c r="X63" s="12">
        <v>11.64</v>
      </c>
      <c r="Y63" s="12">
        <v>12.25</v>
      </c>
      <c r="Z63" s="12">
        <v>9.36</v>
      </c>
      <c r="AA63" s="12">
        <v>10.01</v>
      </c>
      <c r="AB63" s="117">
        <v>6515400</v>
      </c>
      <c r="AC63" s="12">
        <v>10.01</v>
      </c>
      <c r="AD63" s="2">
        <f t="shared" si="0"/>
        <v>2.8900000000000006</v>
      </c>
      <c r="AE63" s="167">
        <f t="shared" si="1"/>
        <v>-0.27621113521330443</v>
      </c>
    </row>
    <row r="64" spans="15:31" x14ac:dyDescent="0.25">
      <c r="W64" s="162">
        <v>42229</v>
      </c>
      <c r="X64" s="12">
        <v>14.28</v>
      </c>
      <c r="Y64" s="12">
        <v>14.84</v>
      </c>
      <c r="Z64" s="12">
        <v>13.82</v>
      </c>
      <c r="AA64" s="12">
        <v>13.83</v>
      </c>
      <c r="AB64" s="117">
        <v>446200</v>
      </c>
      <c r="AC64" s="12">
        <v>13.83</v>
      </c>
      <c r="AD64" s="2">
        <f t="shared" si="0"/>
        <v>1.0199999999999996</v>
      </c>
      <c r="AE64" s="167">
        <f t="shared" si="1"/>
        <v>-3.48918353105373E-2</v>
      </c>
    </row>
    <row r="65" spans="23:31" x14ac:dyDescent="0.25">
      <c r="W65" s="162">
        <v>42228</v>
      </c>
      <c r="X65" s="12">
        <v>13.8</v>
      </c>
      <c r="Y65" s="12">
        <v>14.53</v>
      </c>
      <c r="Z65" s="12">
        <v>13.75</v>
      </c>
      <c r="AA65" s="12">
        <v>14.33</v>
      </c>
      <c r="AB65" s="117">
        <v>368600</v>
      </c>
      <c r="AC65" s="12">
        <v>14.33</v>
      </c>
      <c r="AD65" s="2">
        <f t="shared" si="0"/>
        <v>0.77999999999999936</v>
      </c>
      <c r="AE65" s="167">
        <f t="shared" si="1"/>
        <v>2.871500358937551E-2</v>
      </c>
    </row>
    <row r="66" spans="23:31" x14ac:dyDescent="0.25">
      <c r="W66" s="162">
        <v>42227</v>
      </c>
      <c r="X66" s="12">
        <v>14.42</v>
      </c>
      <c r="Y66" s="12">
        <v>14.85</v>
      </c>
      <c r="Z66" s="12">
        <v>13.85</v>
      </c>
      <c r="AA66" s="12">
        <v>13.93</v>
      </c>
      <c r="AB66" s="117">
        <v>317300</v>
      </c>
      <c r="AC66" s="12">
        <v>13.93</v>
      </c>
      <c r="AD66" s="2">
        <f t="shared" si="0"/>
        <v>1</v>
      </c>
      <c r="AE66" s="167">
        <f t="shared" si="1"/>
        <v>-4.0633608815426991E-2</v>
      </c>
    </row>
    <row r="67" spans="23:31" x14ac:dyDescent="0.25">
      <c r="W67" s="162">
        <v>42226</v>
      </c>
      <c r="X67" s="12">
        <v>13.97</v>
      </c>
      <c r="Y67" s="12">
        <v>14.87</v>
      </c>
      <c r="Z67" s="12">
        <v>13.93</v>
      </c>
      <c r="AA67" s="12">
        <v>14.52</v>
      </c>
      <c r="AB67" s="117">
        <v>251700</v>
      </c>
      <c r="AC67" s="12">
        <v>14.52</v>
      </c>
      <c r="AD67" s="2">
        <f t="shared" ref="AD67:AD68" si="3">Y67-Z67</f>
        <v>0.9399999999999995</v>
      </c>
      <c r="AE67" s="167" t="e">
        <f t="shared" ref="AE67:AE68" si="4">AC67/AC68-1</f>
        <v>#DIV/0!</v>
      </c>
    </row>
    <row r="68" spans="23:31" x14ac:dyDescent="0.25">
      <c r="W68" s="12" t="s">
        <v>144</v>
      </c>
      <c r="X68" s="12"/>
      <c r="Y68" s="12"/>
      <c r="Z68" s="12"/>
      <c r="AA68" s="12"/>
      <c r="AB68" s="12"/>
      <c r="AC68" s="12"/>
      <c r="AD68" s="2">
        <f t="shared" si="3"/>
        <v>0</v>
      </c>
      <c r="AE68" s="167" t="e">
        <f t="shared" si="4"/>
        <v>#DIV/0!</v>
      </c>
    </row>
  </sheetData>
  <conditionalFormatting sqref="Q7">
    <cfRule type="expression" dxfId="7" priority="8">
      <formula>Q7&gt;0</formula>
    </cfRule>
    <cfRule type="expression" dxfId="6" priority="9">
      <formula>Q7&lt;0</formula>
    </cfRule>
  </conditionalFormatting>
  <conditionalFormatting sqref="P41:P61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1:Q61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{2F8309E7-746A-4578-8081-DAC609293461}</x14:id>
        </ext>
      </extLst>
    </cfRule>
  </conditionalFormatting>
  <conditionalFormatting sqref="AE1:AE68">
    <cfRule type="iconSet" priority="3">
      <iconSet iconSet="3Arrows">
        <cfvo type="percent" val="0"/>
        <cfvo type="num" val="0"/>
        <cfvo type="num" val="0"/>
      </iconSet>
    </cfRule>
  </conditionalFormatting>
  <conditionalFormatting sqref="F12">
    <cfRule type="expression" dxfId="5" priority="1">
      <formula>F12&gt;0</formula>
    </cfRule>
    <cfRule type="expression" dxfId="4" priority="2">
      <formula>F12&lt;0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F8309E7-746A-4578-8081-DAC609293461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AE68"/>
  <sheetViews>
    <sheetView workbookViewId="0">
      <pane ySplit="1" topLeftCell="A2" activePane="bottomLeft" state="frozen"/>
      <selection activeCell="J11" sqref="J11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9" max="11" width="9.140625" style="2"/>
    <col min="18" max="18" width="19.140625" style="47" customWidth="1"/>
    <col min="20" max="20" width="18.5703125" bestFit="1" customWidth="1"/>
    <col min="21" max="21" width="35.28515625" style="47" bestFit="1" customWidth="1"/>
    <col min="23" max="23" width="12.28515625" customWidth="1"/>
    <col min="24" max="27" width="7" bestFit="1" customWidth="1"/>
    <col min="29" max="29" width="10.28515625" bestFit="1" customWidth="1"/>
    <col min="31" max="31" width="10.140625" bestFit="1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/>
      <c r="F1" s="24" t="s">
        <v>60</v>
      </c>
      <c r="G1" s="13" t="s">
        <v>3</v>
      </c>
      <c r="H1" s="13" t="s">
        <v>6</v>
      </c>
      <c r="I1" s="24" t="s">
        <v>7</v>
      </c>
      <c r="J1" s="24"/>
      <c r="K1" s="24" t="s">
        <v>61</v>
      </c>
      <c r="L1" s="13" t="s">
        <v>80</v>
      </c>
      <c r="M1" s="13" t="s">
        <v>38</v>
      </c>
      <c r="R1" s="46"/>
      <c r="T1" s="13" t="s">
        <v>107</v>
      </c>
      <c r="U1" s="46"/>
      <c r="W1" s="130" t="s">
        <v>136</v>
      </c>
      <c r="X1" s="130" t="s">
        <v>137</v>
      </c>
      <c r="Y1" s="130" t="s">
        <v>138</v>
      </c>
      <c r="Z1" s="130" t="s">
        <v>139</v>
      </c>
      <c r="AA1" s="130" t="s">
        <v>140</v>
      </c>
      <c r="AB1" s="130" t="s">
        <v>141</v>
      </c>
      <c r="AC1" s="130" t="s">
        <v>142</v>
      </c>
      <c r="AD1" s="13" t="s">
        <v>165</v>
      </c>
      <c r="AE1" s="13" t="s">
        <v>167</v>
      </c>
    </row>
    <row r="2" spans="1:31" x14ac:dyDescent="0.25">
      <c r="A2" s="6" t="s">
        <v>11</v>
      </c>
      <c r="B2" s="1">
        <v>42150</v>
      </c>
      <c r="C2" s="7">
        <v>5</v>
      </c>
      <c r="D2" s="57">
        <v>169</v>
      </c>
      <c r="E2" s="57">
        <v>0</v>
      </c>
      <c r="F2" s="57">
        <f>C2*D2+E2</f>
        <v>845</v>
      </c>
      <c r="G2" s="1">
        <v>42186</v>
      </c>
      <c r="H2" s="7">
        <v>100</v>
      </c>
      <c r="I2" s="57">
        <v>167</v>
      </c>
      <c r="J2" s="57">
        <v>0.31</v>
      </c>
      <c r="K2" s="57">
        <f t="shared" ref="K2:K8" si="0">H2*I2-J2</f>
        <v>16699.689999999999</v>
      </c>
      <c r="L2" t="s">
        <v>84</v>
      </c>
      <c r="O2" s="13" t="s">
        <v>57</v>
      </c>
      <c r="Q2">
        <f>C22-H22</f>
        <v>200</v>
      </c>
      <c r="W2" s="132">
        <v>42318</v>
      </c>
      <c r="X2" s="11">
        <v>75.19</v>
      </c>
      <c r="Y2" s="11">
        <v>75.989999999999995</v>
      </c>
      <c r="Z2" s="11">
        <v>72.61</v>
      </c>
      <c r="AA2" s="11">
        <v>75.23</v>
      </c>
      <c r="AB2" s="126">
        <v>989700</v>
      </c>
      <c r="AC2" s="11">
        <v>75.23</v>
      </c>
      <c r="AD2">
        <f>Y2-Z2</f>
        <v>3.3799999999999955</v>
      </c>
      <c r="AE2" s="167">
        <f>AC2/AC3-1</f>
        <v>-1.1302405046655251E-2</v>
      </c>
    </row>
    <row r="3" spans="1:31" x14ac:dyDescent="0.25">
      <c r="A3" s="26" t="s">
        <v>74</v>
      </c>
      <c r="B3" s="1">
        <v>42150</v>
      </c>
      <c r="C3" s="7">
        <v>10</v>
      </c>
      <c r="D3" s="57">
        <v>166.5</v>
      </c>
      <c r="E3" s="57">
        <v>0</v>
      </c>
      <c r="F3" s="57">
        <f t="shared" ref="F3:F19" si="1">C3*D3+E3</f>
        <v>1665</v>
      </c>
      <c r="G3" s="1">
        <v>42186</v>
      </c>
      <c r="H3" s="7">
        <v>100</v>
      </c>
      <c r="I3" s="57">
        <v>167</v>
      </c>
      <c r="J3" s="57">
        <v>0.31</v>
      </c>
      <c r="K3" s="57">
        <f t="shared" si="0"/>
        <v>16699.689999999999</v>
      </c>
      <c r="O3" s="13" t="s">
        <v>58</v>
      </c>
      <c r="Q3" s="2">
        <f>IF(Q2=0, Q4, (F22-K22)/Q2)</f>
        <v>102.60894999999996</v>
      </c>
      <c r="T3" s="1">
        <v>42265</v>
      </c>
      <c r="U3" s="47" t="s">
        <v>155</v>
      </c>
      <c r="W3" s="132">
        <v>42317</v>
      </c>
      <c r="X3" s="11">
        <v>72.989999999999995</v>
      </c>
      <c r="Y3" s="11">
        <v>77</v>
      </c>
      <c r="Z3" s="11">
        <v>72.599999999999994</v>
      </c>
      <c r="AA3" s="11">
        <v>76.09</v>
      </c>
      <c r="AB3" s="126">
        <v>1440200</v>
      </c>
      <c r="AC3" s="11">
        <v>76.09</v>
      </c>
      <c r="AD3">
        <f t="shared" ref="AD3:AD66" si="2">Y3-Z3</f>
        <v>4.4000000000000057</v>
      </c>
      <c r="AE3" s="167">
        <f t="shared" ref="AE3:AE66" si="3">AC3/AC4-1</f>
        <v>3.3269961977186346E-2</v>
      </c>
    </row>
    <row r="4" spans="1:31" x14ac:dyDescent="0.25">
      <c r="B4" s="1">
        <v>42150</v>
      </c>
      <c r="C4" s="7">
        <v>30</v>
      </c>
      <c r="D4" s="57">
        <v>165.4</v>
      </c>
      <c r="E4" s="57">
        <v>0</v>
      </c>
      <c r="F4" s="57">
        <f t="shared" si="1"/>
        <v>4962</v>
      </c>
      <c r="G4" s="1">
        <v>42186</v>
      </c>
      <c r="H4" s="7">
        <v>50</v>
      </c>
      <c r="I4" s="57">
        <v>168.5</v>
      </c>
      <c r="J4" s="57">
        <v>0.16</v>
      </c>
      <c r="K4" s="57">
        <f t="shared" si="0"/>
        <v>8424.84</v>
      </c>
      <c r="O4" s="13" t="s">
        <v>66</v>
      </c>
      <c r="Q4" s="70">
        <v>75.23</v>
      </c>
      <c r="T4" s="1">
        <v>42278</v>
      </c>
      <c r="U4" s="47" t="s">
        <v>116</v>
      </c>
      <c r="W4" s="132">
        <v>42314</v>
      </c>
      <c r="X4" s="11">
        <v>72.47</v>
      </c>
      <c r="Y4" s="11">
        <v>76.430000000000007</v>
      </c>
      <c r="Z4" s="11">
        <v>69.28</v>
      </c>
      <c r="AA4" s="11">
        <v>73.64</v>
      </c>
      <c r="AB4" s="126">
        <v>2788000</v>
      </c>
      <c r="AC4" s="11">
        <v>73.64</v>
      </c>
      <c r="AD4">
        <f t="shared" si="2"/>
        <v>7.1500000000000057</v>
      </c>
      <c r="AE4" s="167">
        <f t="shared" si="3"/>
        <v>4.6617396247868204E-2</v>
      </c>
    </row>
    <row r="5" spans="1:31" x14ac:dyDescent="0.25">
      <c r="B5" s="1">
        <v>42150</v>
      </c>
      <c r="C5" s="7">
        <v>10</v>
      </c>
      <c r="D5" s="57">
        <v>164.85</v>
      </c>
      <c r="E5" s="57">
        <v>0</v>
      </c>
      <c r="F5" s="57">
        <f t="shared" si="1"/>
        <v>1648.5</v>
      </c>
      <c r="G5" s="1">
        <v>42236</v>
      </c>
      <c r="H5" s="7">
        <v>10</v>
      </c>
      <c r="I5" s="57">
        <v>133.19999999999999</v>
      </c>
      <c r="J5" s="57">
        <v>0.02</v>
      </c>
      <c r="K5" s="57">
        <f t="shared" si="0"/>
        <v>1331.98</v>
      </c>
      <c r="O5" s="13" t="s">
        <v>67</v>
      </c>
      <c r="Q5" s="3">
        <f>Q4*Q2</f>
        <v>15046</v>
      </c>
      <c r="W5" s="132">
        <v>42313</v>
      </c>
      <c r="X5" s="11">
        <v>76.53</v>
      </c>
      <c r="Y5" s="11">
        <v>77.25</v>
      </c>
      <c r="Z5" s="11">
        <v>66.510000000000005</v>
      </c>
      <c r="AA5" s="11">
        <v>70.36</v>
      </c>
      <c r="AB5" s="126">
        <v>8211200</v>
      </c>
      <c r="AC5" s="11">
        <v>70.36</v>
      </c>
      <c r="AD5">
        <f t="shared" si="2"/>
        <v>10.739999999999995</v>
      </c>
      <c r="AE5" s="167">
        <f t="shared" si="3"/>
        <v>-0.21952301719356637</v>
      </c>
    </row>
    <row r="6" spans="1:31" x14ac:dyDescent="0.25">
      <c r="B6" s="1">
        <v>42186</v>
      </c>
      <c r="C6" s="7">
        <v>145</v>
      </c>
      <c r="D6" s="57">
        <v>166</v>
      </c>
      <c r="E6" s="57">
        <v>0</v>
      </c>
      <c r="F6" s="57">
        <f t="shared" si="1"/>
        <v>24070</v>
      </c>
      <c r="G6" s="1">
        <v>42240</v>
      </c>
      <c r="H6" s="7">
        <v>20</v>
      </c>
      <c r="I6" s="57">
        <v>130</v>
      </c>
      <c r="J6" s="57">
        <v>0.05</v>
      </c>
      <c r="K6" s="57">
        <f t="shared" si="0"/>
        <v>2599.9499999999998</v>
      </c>
      <c r="O6" s="13" t="s">
        <v>64</v>
      </c>
      <c r="Q6" s="2">
        <f>Q3*Q2</f>
        <v>20521.789999999994</v>
      </c>
      <c r="T6" s="201">
        <v>42315</v>
      </c>
      <c r="U6" s="108" t="s">
        <v>224</v>
      </c>
      <c r="W6" s="132">
        <v>42312</v>
      </c>
      <c r="X6" s="11">
        <v>96.01</v>
      </c>
      <c r="Y6" s="11">
        <v>99.7</v>
      </c>
      <c r="Z6" s="11">
        <v>88.7</v>
      </c>
      <c r="AA6" s="11">
        <v>90.15</v>
      </c>
      <c r="AB6" s="126">
        <v>1205200</v>
      </c>
      <c r="AC6" s="11">
        <v>90.15</v>
      </c>
      <c r="AD6">
        <f t="shared" si="2"/>
        <v>11</v>
      </c>
      <c r="AE6" s="167">
        <f t="shared" si="3"/>
        <v>-3.7270397266125577E-2</v>
      </c>
    </row>
    <row r="7" spans="1:31" ht="15.75" x14ac:dyDescent="0.25">
      <c r="B7" s="1">
        <v>42186</v>
      </c>
      <c r="C7" s="7">
        <v>100</v>
      </c>
      <c r="D7" s="57">
        <v>164</v>
      </c>
      <c r="E7" s="57">
        <v>0</v>
      </c>
      <c r="F7" s="57">
        <f t="shared" si="1"/>
        <v>16400</v>
      </c>
      <c r="G7" s="1">
        <v>42270</v>
      </c>
      <c r="H7" s="7">
        <v>50</v>
      </c>
      <c r="I7" s="57">
        <v>141.19999999999999</v>
      </c>
      <c r="J7" s="57">
        <v>0.13</v>
      </c>
      <c r="K7" s="57">
        <f t="shared" si="0"/>
        <v>7059.869999999999</v>
      </c>
      <c r="O7" s="13" t="s">
        <v>65</v>
      </c>
      <c r="Q7" s="2">
        <f>IF(Q2=0, K22-F22, Q5-Q6)</f>
        <v>-5475.7899999999936</v>
      </c>
      <c r="R7" s="203"/>
      <c r="T7" s="1">
        <v>42320</v>
      </c>
      <c r="U7" s="47" t="s">
        <v>117</v>
      </c>
      <c r="W7" s="132">
        <v>42311</v>
      </c>
      <c r="X7" s="11">
        <v>84.36</v>
      </c>
      <c r="Y7" s="11">
        <v>95.46</v>
      </c>
      <c r="Z7" s="11">
        <v>83.26</v>
      </c>
      <c r="AA7" s="11">
        <v>93.64</v>
      </c>
      <c r="AB7" s="126">
        <v>1886700</v>
      </c>
      <c r="AC7" s="11">
        <v>93.64</v>
      </c>
      <c r="AD7">
        <f t="shared" si="2"/>
        <v>12.199999999999989</v>
      </c>
      <c r="AE7" s="167">
        <f t="shared" si="3"/>
        <v>0.10974164493955918</v>
      </c>
    </row>
    <row r="8" spans="1:31" x14ac:dyDescent="0.25">
      <c r="B8" s="1">
        <v>42235</v>
      </c>
      <c r="C8" s="7">
        <v>10</v>
      </c>
      <c r="D8" s="57">
        <v>124</v>
      </c>
      <c r="E8" s="57">
        <v>0</v>
      </c>
      <c r="F8" s="57">
        <f t="shared" si="1"/>
        <v>1240</v>
      </c>
      <c r="G8" s="1">
        <v>42305</v>
      </c>
      <c r="H8" s="7">
        <v>150</v>
      </c>
      <c r="I8" s="57">
        <v>82</v>
      </c>
      <c r="J8" s="57">
        <v>0.23</v>
      </c>
      <c r="K8" s="57">
        <f t="shared" si="0"/>
        <v>12299.77</v>
      </c>
      <c r="W8" s="132">
        <v>42310</v>
      </c>
      <c r="X8" s="11">
        <v>77.59</v>
      </c>
      <c r="Y8" s="11">
        <v>85.98</v>
      </c>
      <c r="Z8" s="11">
        <v>77.12</v>
      </c>
      <c r="AA8" s="11">
        <v>84.38</v>
      </c>
      <c r="AB8" s="126">
        <v>1367600</v>
      </c>
      <c r="AC8" s="11">
        <v>84.38</v>
      </c>
      <c r="AD8">
        <f t="shared" si="2"/>
        <v>8.86</v>
      </c>
      <c r="AE8" s="167">
        <f t="shared" si="3"/>
        <v>9.3997147672760351E-2</v>
      </c>
    </row>
    <row r="9" spans="1:31" x14ac:dyDescent="0.25">
      <c r="B9" s="1">
        <v>42240</v>
      </c>
      <c r="C9" s="7">
        <v>20</v>
      </c>
      <c r="D9" s="57">
        <v>123</v>
      </c>
      <c r="E9" s="57">
        <v>0</v>
      </c>
      <c r="F9" s="57">
        <f t="shared" si="1"/>
        <v>2460</v>
      </c>
      <c r="G9" s="1">
        <v>42307</v>
      </c>
      <c r="H9" s="7">
        <v>120</v>
      </c>
      <c r="I9" s="57">
        <v>85.8</v>
      </c>
      <c r="J9" s="57">
        <v>7.14</v>
      </c>
      <c r="K9" s="57">
        <f>H9*I9-J9</f>
        <v>10288.86</v>
      </c>
      <c r="W9" s="132">
        <v>42307</v>
      </c>
      <c r="X9" s="11">
        <v>80</v>
      </c>
      <c r="Y9" s="11">
        <v>80.3</v>
      </c>
      <c r="Z9" s="11">
        <v>76.400000000000006</v>
      </c>
      <c r="AA9" s="11">
        <v>77.13</v>
      </c>
      <c r="AB9" s="126">
        <v>1108700</v>
      </c>
      <c r="AC9" s="11">
        <v>77.13</v>
      </c>
      <c r="AD9">
        <f t="shared" si="2"/>
        <v>3.8999999999999915</v>
      </c>
      <c r="AE9" s="167">
        <f t="shared" si="3"/>
        <v>-2.4781894044759278E-2</v>
      </c>
    </row>
    <row r="10" spans="1:31" x14ac:dyDescent="0.25">
      <c r="B10" s="1">
        <v>42271</v>
      </c>
      <c r="C10">
        <v>50</v>
      </c>
      <c r="D10" s="2">
        <v>123.05</v>
      </c>
      <c r="E10" s="2">
        <v>0</v>
      </c>
      <c r="F10" s="3">
        <f t="shared" si="1"/>
        <v>6152.5</v>
      </c>
      <c r="G10" s="1">
        <v>42313</v>
      </c>
      <c r="H10" s="7">
        <v>80</v>
      </c>
      <c r="I10" s="57">
        <v>83</v>
      </c>
      <c r="J10" s="57">
        <v>0.12</v>
      </c>
      <c r="K10" s="57">
        <f>H10*I10-J10</f>
        <v>6639.88</v>
      </c>
      <c r="W10" s="132">
        <v>42306</v>
      </c>
      <c r="X10" s="11">
        <v>85.75</v>
      </c>
      <c r="Y10" s="11">
        <v>87.89</v>
      </c>
      <c r="Z10" s="11">
        <v>78.83</v>
      </c>
      <c r="AA10" s="11">
        <v>79.09</v>
      </c>
      <c r="AB10" s="126">
        <v>1450800</v>
      </c>
      <c r="AC10" s="11">
        <v>79.09</v>
      </c>
      <c r="AD10">
        <f t="shared" si="2"/>
        <v>9.0600000000000023</v>
      </c>
      <c r="AE10" s="167">
        <f t="shared" si="3"/>
        <v>-7.734484367708816E-2</v>
      </c>
    </row>
    <row r="11" spans="1:31" x14ac:dyDescent="0.25">
      <c r="B11" s="1">
        <v>42271</v>
      </c>
      <c r="C11" s="4">
        <v>50</v>
      </c>
      <c r="D11" s="3">
        <v>138.5</v>
      </c>
      <c r="E11" s="3">
        <v>0</v>
      </c>
      <c r="F11" s="3">
        <f t="shared" si="1"/>
        <v>6925</v>
      </c>
      <c r="G11" s="2">
        <v>0.91666666666666663</v>
      </c>
      <c r="H11" s="7">
        <v>200</v>
      </c>
      <c r="I11" s="57">
        <v>73.5</v>
      </c>
      <c r="J11" s="57">
        <v>0.27</v>
      </c>
      <c r="K11" s="57">
        <f>H11*I11-J11</f>
        <v>14699.73</v>
      </c>
      <c r="W11" s="132">
        <v>42305</v>
      </c>
      <c r="X11" s="11">
        <v>85.51</v>
      </c>
      <c r="Y11" s="11">
        <v>85.93</v>
      </c>
      <c r="Z11" s="11">
        <v>81.3</v>
      </c>
      <c r="AA11" s="11">
        <v>85.72</v>
      </c>
      <c r="AB11" s="126">
        <v>884300</v>
      </c>
      <c r="AC11" s="11">
        <v>85.72</v>
      </c>
      <c r="AD11">
        <f t="shared" si="2"/>
        <v>4.6300000000000097</v>
      </c>
      <c r="AE11" s="167">
        <f t="shared" si="3"/>
        <v>1.1679514132212354E-3</v>
      </c>
    </row>
    <row r="12" spans="1:31" x14ac:dyDescent="0.25">
      <c r="B12" s="1">
        <v>42277</v>
      </c>
      <c r="C12" s="4">
        <v>10</v>
      </c>
      <c r="D12" s="3">
        <v>101.5</v>
      </c>
      <c r="E12" s="3">
        <v>0</v>
      </c>
      <c r="F12" s="3">
        <f t="shared" si="1"/>
        <v>1015</v>
      </c>
      <c r="W12" s="132">
        <v>42304</v>
      </c>
      <c r="X12" s="11">
        <v>83.26</v>
      </c>
      <c r="Y12" s="11">
        <v>85.86</v>
      </c>
      <c r="Z12" s="11">
        <v>82.54</v>
      </c>
      <c r="AA12" s="11">
        <v>85.62</v>
      </c>
      <c r="AB12" s="126">
        <v>875300</v>
      </c>
      <c r="AC12" s="11">
        <v>85.62</v>
      </c>
      <c r="AD12">
        <f t="shared" si="2"/>
        <v>3.3199999999999932</v>
      </c>
      <c r="AE12" s="167">
        <f t="shared" si="3"/>
        <v>2.7727763773856662E-2</v>
      </c>
    </row>
    <row r="13" spans="1:31" x14ac:dyDescent="0.25">
      <c r="B13" s="1">
        <v>42278</v>
      </c>
      <c r="C13" s="4">
        <v>10</v>
      </c>
      <c r="D13" s="3">
        <v>93.95</v>
      </c>
      <c r="E13" s="3">
        <v>0</v>
      </c>
      <c r="F13" s="3">
        <f t="shared" si="1"/>
        <v>939.5</v>
      </c>
      <c r="W13" s="132">
        <v>42303</v>
      </c>
      <c r="X13" s="11">
        <v>82.11</v>
      </c>
      <c r="Y13" s="11">
        <v>85.59</v>
      </c>
      <c r="Z13" s="11">
        <v>81.86</v>
      </c>
      <c r="AA13" s="11">
        <v>83.31</v>
      </c>
      <c r="AB13" s="126">
        <v>957800</v>
      </c>
      <c r="AC13" s="11">
        <v>83.31</v>
      </c>
      <c r="AD13">
        <f t="shared" si="2"/>
        <v>3.730000000000004</v>
      </c>
      <c r="AE13" s="167">
        <f t="shared" si="3"/>
        <v>2.5270758122744041E-3</v>
      </c>
    </row>
    <row r="14" spans="1:31" x14ac:dyDescent="0.25">
      <c r="B14" s="1">
        <v>42286</v>
      </c>
      <c r="C14" s="7">
        <v>30</v>
      </c>
      <c r="D14" s="57">
        <v>89.5</v>
      </c>
      <c r="E14" s="57">
        <v>0</v>
      </c>
      <c r="F14" s="57">
        <f t="shared" si="1"/>
        <v>2685</v>
      </c>
      <c r="W14" s="132">
        <v>42300</v>
      </c>
      <c r="X14" s="11">
        <v>77.52</v>
      </c>
      <c r="Y14" s="11">
        <v>83.59</v>
      </c>
      <c r="Z14" s="11">
        <v>77.52</v>
      </c>
      <c r="AA14" s="11">
        <v>83.1</v>
      </c>
      <c r="AB14" s="126">
        <v>1637500</v>
      </c>
      <c r="AC14" s="11">
        <v>83.1</v>
      </c>
      <c r="AD14">
        <f t="shared" si="2"/>
        <v>6.0700000000000074</v>
      </c>
      <c r="AE14" s="167">
        <f t="shared" si="3"/>
        <v>8.8123608746889959E-2</v>
      </c>
    </row>
    <row r="15" spans="1:31" x14ac:dyDescent="0.25">
      <c r="B15" s="1">
        <v>42299</v>
      </c>
      <c r="C15" s="7">
        <v>50</v>
      </c>
      <c r="D15" s="57">
        <v>74.3</v>
      </c>
      <c r="E15" s="57">
        <v>0</v>
      </c>
      <c r="F15" s="57">
        <f t="shared" si="1"/>
        <v>3715</v>
      </c>
      <c r="W15" s="132">
        <v>42299</v>
      </c>
      <c r="X15" s="11">
        <v>80.5</v>
      </c>
      <c r="Y15" s="11">
        <v>83</v>
      </c>
      <c r="Z15" s="11">
        <v>75.75</v>
      </c>
      <c r="AA15" s="11">
        <v>76.37</v>
      </c>
      <c r="AB15" s="126">
        <v>1277700</v>
      </c>
      <c r="AC15" s="11">
        <v>76.37</v>
      </c>
      <c r="AD15">
        <f t="shared" si="2"/>
        <v>7.25</v>
      </c>
      <c r="AE15" s="167">
        <f t="shared" si="3"/>
        <v>-5.4592720970537245E-2</v>
      </c>
    </row>
    <row r="16" spans="1:31" x14ac:dyDescent="0.25">
      <c r="B16" s="1">
        <v>42305</v>
      </c>
      <c r="C16" s="7">
        <v>150</v>
      </c>
      <c r="D16" s="57">
        <v>79.5</v>
      </c>
      <c r="E16" s="57">
        <v>0</v>
      </c>
      <c r="F16" s="57">
        <f t="shared" si="1"/>
        <v>11925</v>
      </c>
      <c r="M16" s="2"/>
      <c r="W16" s="132">
        <v>42298</v>
      </c>
      <c r="X16" s="11">
        <v>81.709999999999994</v>
      </c>
      <c r="Y16" s="11">
        <v>82.94</v>
      </c>
      <c r="Z16" s="11">
        <v>77</v>
      </c>
      <c r="AA16" s="11">
        <v>80.78</v>
      </c>
      <c r="AB16" s="126">
        <v>1414000</v>
      </c>
      <c r="AC16" s="11">
        <v>80.78</v>
      </c>
      <c r="AD16">
        <f t="shared" si="2"/>
        <v>5.9399999999999977</v>
      </c>
      <c r="AE16" s="167">
        <f t="shared" si="3"/>
        <v>1.8603497457523321E-3</v>
      </c>
    </row>
    <row r="17" spans="1:31" x14ac:dyDescent="0.25">
      <c r="B17" s="1">
        <v>42310</v>
      </c>
      <c r="C17" s="7">
        <v>120</v>
      </c>
      <c r="D17" s="57">
        <v>82</v>
      </c>
      <c r="E17" s="57">
        <v>6.95</v>
      </c>
      <c r="F17" s="57">
        <f t="shared" si="1"/>
        <v>9846.9500000000007</v>
      </c>
      <c r="G17" s="2"/>
      <c r="W17" s="132">
        <v>42297</v>
      </c>
      <c r="X17" s="11">
        <v>83.59</v>
      </c>
      <c r="Y17" s="11">
        <v>86.83</v>
      </c>
      <c r="Z17" s="11">
        <v>80.22</v>
      </c>
      <c r="AA17" s="11">
        <v>80.63</v>
      </c>
      <c r="AB17" s="126">
        <v>1327700</v>
      </c>
      <c r="AC17" s="11">
        <v>80.63</v>
      </c>
      <c r="AD17">
        <f t="shared" si="2"/>
        <v>6.6099999999999994</v>
      </c>
      <c r="AE17" s="167">
        <f t="shared" si="3"/>
        <v>-1.4664548454112247E-2</v>
      </c>
    </row>
    <row r="18" spans="1:31" x14ac:dyDescent="0.25">
      <c r="B18" s="1">
        <v>42318</v>
      </c>
      <c r="C18" s="4">
        <v>80</v>
      </c>
      <c r="D18" s="3">
        <v>77.12</v>
      </c>
      <c r="E18" s="3">
        <v>0</v>
      </c>
      <c r="F18" s="3">
        <f t="shared" si="1"/>
        <v>6169.6</v>
      </c>
      <c r="W18" s="132">
        <v>42296</v>
      </c>
      <c r="X18" s="11">
        <v>85.24</v>
      </c>
      <c r="Y18" s="11">
        <v>91.91</v>
      </c>
      <c r="Z18" s="11">
        <v>70.569999999999993</v>
      </c>
      <c r="AA18" s="11">
        <v>81.83</v>
      </c>
      <c r="AB18" s="126">
        <v>6697200</v>
      </c>
      <c r="AC18" s="11">
        <v>81.83</v>
      </c>
      <c r="AD18">
        <f t="shared" si="2"/>
        <v>21.340000000000003</v>
      </c>
      <c r="AE18" s="167">
        <f t="shared" si="3"/>
        <v>-4.3706906626153952E-2</v>
      </c>
    </row>
    <row r="19" spans="1:31" x14ac:dyDescent="0.25">
      <c r="B19" s="1">
        <v>42320</v>
      </c>
      <c r="C19" s="7">
        <v>200</v>
      </c>
      <c r="D19" s="57">
        <v>73.010000000000005</v>
      </c>
      <c r="E19" s="57">
        <v>0</v>
      </c>
      <c r="F19" s="57">
        <f t="shared" si="1"/>
        <v>14602.000000000002</v>
      </c>
      <c r="G19" s="2"/>
      <c r="W19" s="132">
        <v>42293</v>
      </c>
      <c r="X19" s="11">
        <v>85.61</v>
      </c>
      <c r="Y19" s="11">
        <v>89.98</v>
      </c>
      <c r="Z19" s="11">
        <v>83.26</v>
      </c>
      <c r="AA19" s="11">
        <v>85.57</v>
      </c>
      <c r="AB19" s="126">
        <v>1362200</v>
      </c>
      <c r="AC19" s="11">
        <v>85.57</v>
      </c>
      <c r="AD19">
        <f t="shared" si="2"/>
        <v>6.7199999999999989</v>
      </c>
      <c r="AE19" s="167">
        <f t="shared" si="3"/>
        <v>-3.0292438541302813E-3</v>
      </c>
    </row>
    <row r="20" spans="1:31" x14ac:dyDescent="0.25">
      <c r="W20" s="132">
        <v>42292</v>
      </c>
      <c r="X20" s="11">
        <v>80.06</v>
      </c>
      <c r="Y20" s="11">
        <v>86.5</v>
      </c>
      <c r="Z20" s="11">
        <v>78.510000000000005</v>
      </c>
      <c r="AA20" s="11">
        <v>85.83</v>
      </c>
      <c r="AB20" s="126">
        <v>1699300</v>
      </c>
      <c r="AC20" s="11">
        <v>85.83</v>
      </c>
      <c r="AD20">
        <f t="shared" si="2"/>
        <v>7.9899999999999949</v>
      </c>
      <c r="AE20" s="167">
        <f t="shared" si="3"/>
        <v>6.015316205533594E-2</v>
      </c>
    </row>
    <row r="21" spans="1:31" x14ac:dyDescent="0.25">
      <c r="W21" s="132">
        <v>42291</v>
      </c>
      <c r="X21" s="11">
        <v>83</v>
      </c>
      <c r="Y21" s="11">
        <v>84.98</v>
      </c>
      <c r="Z21" s="11">
        <v>78.92</v>
      </c>
      <c r="AA21" s="11">
        <v>80.959999999999994</v>
      </c>
      <c r="AB21" s="126">
        <v>1330900</v>
      </c>
      <c r="AC21" s="11">
        <v>80.959999999999994</v>
      </c>
      <c r="AD21">
        <f t="shared" si="2"/>
        <v>6.0600000000000023</v>
      </c>
      <c r="AE21" s="167">
        <f t="shared" si="3"/>
        <v>-1.4800197335964604E-3</v>
      </c>
    </row>
    <row r="22" spans="1:31" x14ac:dyDescent="0.25">
      <c r="A22" s="170" t="s">
        <v>85</v>
      </c>
      <c r="B22" s="171"/>
      <c r="C22" s="171">
        <f>SUM(C2:C21)</f>
        <v>1080</v>
      </c>
      <c r="D22" s="172"/>
      <c r="E22" s="172"/>
      <c r="F22" s="172">
        <f>SUM(F2:F21)</f>
        <v>117266.05</v>
      </c>
      <c r="G22" s="171"/>
      <c r="H22" s="171">
        <f>SUM(H2:H21)</f>
        <v>880</v>
      </c>
      <c r="I22" s="172"/>
      <c r="J22" s="172"/>
      <c r="K22" s="172">
        <f>SUM(K2:K21)</f>
        <v>96744.260000000009</v>
      </c>
      <c r="L22" s="171"/>
      <c r="M22" s="171"/>
      <c r="W22" s="132">
        <v>42290</v>
      </c>
      <c r="X22" s="11">
        <v>86.68</v>
      </c>
      <c r="Y22" s="11">
        <v>88.56</v>
      </c>
      <c r="Z22" s="11">
        <v>80.959999999999994</v>
      </c>
      <c r="AA22" s="11">
        <v>81.08</v>
      </c>
      <c r="AB22" s="126">
        <v>1191500</v>
      </c>
      <c r="AC22" s="11">
        <v>81.08</v>
      </c>
      <c r="AD22">
        <f t="shared" si="2"/>
        <v>7.6000000000000085</v>
      </c>
      <c r="AE22" s="167">
        <f t="shared" si="3"/>
        <v>-6.9543263713564452E-2</v>
      </c>
    </row>
    <row r="23" spans="1:31" x14ac:dyDescent="0.25">
      <c r="W23" s="132">
        <v>42289</v>
      </c>
      <c r="X23" s="11">
        <v>89.66</v>
      </c>
      <c r="Y23" s="11">
        <v>90.44</v>
      </c>
      <c r="Z23" s="11">
        <v>86.02</v>
      </c>
      <c r="AA23" s="11">
        <v>87.14</v>
      </c>
      <c r="AB23" s="126">
        <v>796600</v>
      </c>
      <c r="AC23" s="11">
        <v>87.14</v>
      </c>
      <c r="AD23">
        <f t="shared" si="2"/>
        <v>4.4200000000000017</v>
      </c>
      <c r="AE23" s="167">
        <f t="shared" si="3"/>
        <v>-1.8693693693693669E-2</v>
      </c>
    </row>
    <row r="24" spans="1:31" x14ac:dyDescent="0.25">
      <c r="W24" s="132">
        <v>42286</v>
      </c>
      <c r="X24" s="11">
        <v>88.57</v>
      </c>
      <c r="Y24" s="11">
        <v>90.5</v>
      </c>
      <c r="Z24" s="11">
        <v>85.55</v>
      </c>
      <c r="AA24" s="11">
        <v>88.8</v>
      </c>
      <c r="AB24" s="126">
        <v>1058800</v>
      </c>
      <c r="AC24" s="11">
        <v>88.8</v>
      </c>
      <c r="AD24">
        <f t="shared" si="2"/>
        <v>4.9500000000000028</v>
      </c>
      <c r="AE24" s="167">
        <f t="shared" si="3"/>
        <v>3.3898305084745228E-3</v>
      </c>
    </row>
    <row r="25" spans="1:31" x14ac:dyDescent="0.25">
      <c r="W25" s="132">
        <v>42285</v>
      </c>
      <c r="X25" s="11">
        <v>93.67</v>
      </c>
      <c r="Y25" s="11">
        <v>94.2</v>
      </c>
      <c r="Z25" s="11">
        <v>86.62</v>
      </c>
      <c r="AA25" s="11">
        <v>88.5</v>
      </c>
      <c r="AB25" s="126">
        <v>1269600</v>
      </c>
      <c r="AC25" s="11">
        <v>88.5</v>
      </c>
      <c r="AD25">
        <f t="shared" si="2"/>
        <v>7.5799999999999983</v>
      </c>
      <c r="AE25" s="167">
        <f t="shared" si="3"/>
        <v>-6.1505832449628817E-2</v>
      </c>
    </row>
    <row r="26" spans="1:31" x14ac:dyDescent="0.25">
      <c r="B26" s="297" t="s">
        <v>136</v>
      </c>
      <c r="C26" s="297" t="s">
        <v>235</v>
      </c>
      <c r="D26" s="298" t="s">
        <v>234</v>
      </c>
      <c r="E26" s="299" t="s">
        <v>236</v>
      </c>
      <c r="F26" s="300" t="s">
        <v>65</v>
      </c>
      <c r="G26" s="304" t="s">
        <v>258</v>
      </c>
      <c r="W26" s="132">
        <v>42284</v>
      </c>
      <c r="X26" s="11">
        <v>94.33</v>
      </c>
      <c r="Y26" s="11">
        <v>96.65</v>
      </c>
      <c r="Z26" s="11">
        <v>90.26</v>
      </c>
      <c r="AA26" s="11">
        <v>94.3</v>
      </c>
      <c r="AB26" s="126">
        <v>1129400</v>
      </c>
      <c r="AC26" s="11">
        <v>94.3</v>
      </c>
      <c r="AD26">
        <f t="shared" si="2"/>
        <v>6.3900000000000006</v>
      </c>
      <c r="AE26" s="167">
        <f t="shared" si="3"/>
        <v>-5.2742616033755185E-3</v>
      </c>
    </row>
    <row r="27" spans="1:31" x14ac:dyDescent="0.25">
      <c r="A27" s="1"/>
      <c r="B27" s="302">
        <v>42303</v>
      </c>
      <c r="C27" s="301">
        <v>200</v>
      </c>
      <c r="D27" s="303">
        <v>107.69</v>
      </c>
      <c r="E27" s="303">
        <v>83.31</v>
      </c>
      <c r="F27" s="303">
        <v>-4876</v>
      </c>
      <c r="G27" s="303">
        <f>D27*C27</f>
        <v>21538</v>
      </c>
      <c r="H27" s="2"/>
      <c r="W27" s="132">
        <v>42283</v>
      </c>
      <c r="X27" s="11">
        <v>97.65</v>
      </c>
      <c r="Y27" s="11">
        <v>98.44</v>
      </c>
      <c r="Z27" s="11">
        <v>88.07</v>
      </c>
      <c r="AA27" s="11">
        <v>94.8</v>
      </c>
      <c r="AB27" s="126">
        <v>1192400</v>
      </c>
      <c r="AC27" s="11">
        <v>94.8</v>
      </c>
      <c r="AD27">
        <f t="shared" si="2"/>
        <v>10.370000000000005</v>
      </c>
      <c r="AE27" s="167">
        <f t="shared" si="3"/>
        <v>-3.7954130302415345E-2</v>
      </c>
    </row>
    <row r="28" spans="1:31" x14ac:dyDescent="0.25">
      <c r="B28" s="302">
        <v>42304</v>
      </c>
      <c r="C28" s="301">
        <v>80</v>
      </c>
      <c r="D28" s="303">
        <v>140.54</v>
      </c>
      <c r="E28" s="303">
        <v>85.62</v>
      </c>
      <c r="F28" s="303">
        <v>-4393.25</v>
      </c>
      <c r="G28" s="303">
        <f t="shared" ref="G28:G32" si="4">D28*C28</f>
        <v>11243.199999999999</v>
      </c>
      <c r="W28" s="132">
        <v>42282</v>
      </c>
      <c r="X28" s="11">
        <v>100.9</v>
      </c>
      <c r="Y28" s="11">
        <v>106.95</v>
      </c>
      <c r="Z28" s="11">
        <v>95.58</v>
      </c>
      <c r="AA28" s="11">
        <v>98.54</v>
      </c>
      <c r="AB28" s="126">
        <v>2228600</v>
      </c>
      <c r="AC28" s="11">
        <v>98.54</v>
      </c>
      <c r="AD28">
        <f t="shared" si="2"/>
        <v>11.370000000000005</v>
      </c>
      <c r="AE28" s="167">
        <f t="shared" si="3"/>
        <v>4.7517805889231601E-2</v>
      </c>
    </row>
    <row r="29" spans="1:31" x14ac:dyDescent="0.25">
      <c r="B29" s="302">
        <v>42305</v>
      </c>
      <c r="C29" s="301">
        <v>200</v>
      </c>
      <c r="D29" s="303">
        <v>105.45</v>
      </c>
      <c r="E29" s="303">
        <v>85.72</v>
      </c>
      <c r="F29" s="303">
        <v>-3945.8</v>
      </c>
      <c r="G29" s="303">
        <f t="shared" si="4"/>
        <v>21090</v>
      </c>
      <c r="W29" s="132">
        <v>42279</v>
      </c>
      <c r="X29" s="11">
        <v>86.1</v>
      </c>
      <c r="Y29" s="11">
        <v>95.31</v>
      </c>
      <c r="Z29" s="11">
        <v>85.45</v>
      </c>
      <c r="AA29" s="11">
        <v>94.07</v>
      </c>
      <c r="AB29" s="126">
        <v>1544500</v>
      </c>
      <c r="AC29" s="11">
        <v>94.07</v>
      </c>
      <c r="AD29">
        <f t="shared" si="2"/>
        <v>9.86</v>
      </c>
      <c r="AE29" s="167">
        <f t="shared" si="3"/>
        <v>4.9536985384357912E-2</v>
      </c>
    </row>
    <row r="30" spans="1:31" x14ac:dyDescent="0.25">
      <c r="B30" s="302">
        <v>42310</v>
      </c>
      <c r="C30" s="301">
        <v>120</v>
      </c>
      <c r="D30" s="303">
        <v>120.42</v>
      </c>
      <c r="E30" s="303">
        <v>84.38</v>
      </c>
      <c r="F30" s="303">
        <v>-4324.32</v>
      </c>
      <c r="G30" s="303">
        <f t="shared" si="4"/>
        <v>14450.4</v>
      </c>
      <c r="W30" s="132">
        <v>42278</v>
      </c>
      <c r="X30" s="11">
        <v>85.55</v>
      </c>
      <c r="Y30" s="11">
        <v>89.93</v>
      </c>
      <c r="Z30" s="11">
        <v>83</v>
      </c>
      <c r="AA30" s="11">
        <v>89.63</v>
      </c>
      <c r="AB30" s="126">
        <v>1763600</v>
      </c>
      <c r="AC30" s="11">
        <v>89.63</v>
      </c>
      <c r="AD30">
        <f t="shared" si="2"/>
        <v>6.9300000000000068</v>
      </c>
      <c r="AE30" s="167">
        <f t="shared" si="3"/>
        <v>4.7691408533021562E-2</v>
      </c>
    </row>
    <row r="31" spans="1:31" x14ac:dyDescent="0.25">
      <c r="B31" s="302">
        <v>42313</v>
      </c>
      <c r="C31" s="301">
        <v>200</v>
      </c>
      <c r="D31" s="303">
        <v>103.1</v>
      </c>
      <c r="E31" s="303">
        <v>70.36</v>
      </c>
      <c r="F31" s="303">
        <v>-6547.52</v>
      </c>
      <c r="G31" s="303">
        <f t="shared" si="4"/>
        <v>20620</v>
      </c>
      <c r="W31" s="132">
        <v>42277</v>
      </c>
      <c r="X31" s="11">
        <v>89.45</v>
      </c>
      <c r="Y31" s="11">
        <v>92.45</v>
      </c>
      <c r="Z31" s="11">
        <v>82.05</v>
      </c>
      <c r="AA31" s="11">
        <v>85.55</v>
      </c>
      <c r="AB31" s="126">
        <v>1840700</v>
      </c>
      <c r="AC31" s="11">
        <v>85.55</v>
      </c>
      <c r="AD31">
        <f t="shared" si="2"/>
        <v>10.400000000000006</v>
      </c>
      <c r="AE31" s="167">
        <f t="shared" si="3"/>
        <v>-1.598803772716817E-2</v>
      </c>
    </row>
    <row r="32" spans="1:31" x14ac:dyDescent="0.25">
      <c r="B32" s="302">
        <v>42314</v>
      </c>
      <c r="C32" s="301">
        <v>200</v>
      </c>
      <c r="D32" s="303">
        <v>102.61</v>
      </c>
      <c r="E32" s="303">
        <v>73.64</v>
      </c>
      <c r="F32" s="303">
        <v>-5793.79</v>
      </c>
      <c r="G32" s="303">
        <f t="shared" si="4"/>
        <v>20522</v>
      </c>
      <c r="W32" s="132">
        <v>42276</v>
      </c>
      <c r="X32" s="11">
        <v>87.44</v>
      </c>
      <c r="Y32" s="11">
        <v>94.74</v>
      </c>
      <c r="Z32" s="11">
        <v>84</v>
      </c>
      <c r="AA32" s="11">
        <v>86.94</v>
      </c>
      <c r="AB32" s="126">
        <v>1682900</v>
      </c>
      <c r="AC32" s="11">
        <v>86.94</v>
      </c>
      <c r="AD32">
        <f t="shared" si="2"/>
        <v>10.739999999999995</v>
      </c>
      <c r="AE32" s="167">
        <f t="shared" si="3"/>
        <v>1.1503508570109844E-4</v>
      </c>
    </row>
    <row r="33" spans="2:31" x14ac:dyDescent="0.25">
      <c r="B33" s="301"/>
      <c r="C33" s="301"/>
      <c r="D33" s="303"/>
      <c r="E33" s="303"/>
      <c r="F33" s="303"/>
      <c r="G33" s="303"/>
      <c r="W33" s="132">
        <v>42275</v>
      </c>
      <c r="X33" s="11">
        <v>99.97</v>
      </c>
      <c r="Y33" s="11">
        <v>101.82</v>
      </c>
      <c r="Z33" s="11">
        <v>85.27</v>
      </c>
      <c r="AA33" s="11">
        <v>86.93</v>
      </c>
      <c r="AB33" s="126">
        <v>2588400</v>
      </c>
      <c r="AC33" s="11">
        <v>86.93</v>
      </c>
      <c r="AD33">
        <f t="shared" si="2"/>
        <v>16.549999999999997</v>
      </c>
      <c r="AE33" s="167">
        <f t="shared" si="3"/>
        <v>-0.13252170442071642</v>
      </c>
    </row>
    <row r="34" spans="2:31" x14ac:dyDescent="0.25">
      <c r="B34" s="301"/>
      <c r="C34" s="301"/>
      <c r="D34" s="303"/>
      <c r="E34" s="303"/>
      <c r="F34" s="303"/>
      <c r="G34" s="303"/>
      <c r="W34" s="132">
        <v>42272</v>
      </c>
      <c r="X34" s="11">
        <v>112.28</v>
      </c>
      <c r="Y34" s="11">
        <v>113.26</v>
      </c>
      <c r="Z34" s="11">
        <v>96.28</v>
      </c>
      <c r="AA34" s="11">
        <v>100.21</v>
      </c>
      <c r="AB34" s="126">
        <v>1829100</v>
      </c>
      <c r="AC34" s="11">
        <v>100.21</v>
      </c>
      <c r="AD34">
        <f t="shared" si="2"/>
        <v>16.980000000000004</v>
      </c>
      <c r="AE34" s="167">
        <f t="shared" si="3"/>
        <v>-9.7369843271482681E-2</v>
      </c>
    </row>
    <row r="35" spans="2:31" x14ac:dyDescent="0.25">
      <c r="B35" s="301"/>
      <c r="C35" s="301"/>
      <c r="D35" s="303"/>
      <c r="E35" s="303"/>
      <c r="F35" s="303"/>
      <c r="G35" s="303"/>
      <c r="W35" s="132">
        <v>42271</v>
      </c>
      <c r="X35" s="11">
        <v>112.99</v>
      </c>
      <c r="Y35" s="11">
        <v>112.99</v>
      </c>
      <c r="Z35" s="11">
        <v>104.48</v>
      </c>
      <c r="AA35" s="11">
        <v>111.02</v>
      </c>
      <c r="AB35" s="126">
        <v>1081200</v>
      </c>
      <c r="AC35" s="11">
        <v>111.02</v>
      </c>
      <c r="AD35">
        <f t="shared" si="2"/>
        <v>8.5099999999999909</v>
      </c>
      <c r="AE35" s="167">
        <f t="shared" si="3"/>
        <v>-2.0728587809826338E-2</v>
      </c>
    </row>
    <row r="36" spans="2:31" x14ac:dyDescent="0.25">
      <c r="B36" s="301"/>
      <c r="C36" s="301"/>
      <c r="D36" s="303"/>
      <c r="E36" s="303"/>
      <c r="F36" s="303"/>
      <c r="G36" s="303"/>
      <c r="W36" s="132">
        <v>42270</v>
      </c>
      <c r="X36" s="11">
        <v>120.3</v>
      </c>
      <c r="Y36" s="11">
        <v>120.5</v>
      </c>
      <c r="Z36" s="11">
        <v>112</v>
      </c>
      <c r="AA36" s="11">
        <v>113.37</v>
      </c>
      <c r="AB36" s="126">
        <v>1169800</v>
      </c>
      <c r="AC36" s="11">
        <v>113.37</v>
      </c>
      <c r="AD36">
        <f t="shared" si="2"/>
        <v>8.5</v>
      </c>
      <c r="AE36" s="167">
        <f t="shared" si="3"/>
        <v>-5.3988651535380461E-2</v>
      </c>
    </row>
    <row r="37" spans="2:31" x14ac:dyDescent="0.25">
      <c r="B37" s="4"/>
      <c r="C37" s="4"/>
      <c r="D37" s="3"/>
      <c r="E37" s="3"/>
      <c r="W37" s="132">
        <v>42269</v>
      </c>
      <c r="X37" s="11">
        <v>125.17</v>
      </c>
      <c r="Y37" s="11">
        <v>127.03</v>
      </c>
      <c r="Z37" s="11">
        <v>117.51</v>
      </c>
      <c r="AA37" s="11">
        <v>119.84</v>
      </c>
      <c r="AB37" s="126">
        <v>1038100</v>
      </c>
      <c r="AC37" s="11">
        <v>119.84</v>
      </c>
      <c r="AD37">
        <f t="shared" si="2"/>
        <v>9.519999999999996</v>
      </c>
      <c r="AE37" s="167">
        <f t="shared" si="3"/>
        <v>-5.9635907093534168E-2</v>
      </c>
    </row>
    <row r="38" spans="2:31" x14ac:dyDescent="0.25">
      <c r="B38" s="4"/>
      <c r="C38" s="4"/>
      <c r="D38" s="3"/>
      <c r="E38" s="3"/>
      <c r="W38" s="132">
        <v>42268</v>
      </c>
      <c r="X38" s="11">
        <v>142.5</v>
      </c>
      <c r="Y38" s="11">
        <v>143.08000000000001</v>
      </c>
      <c r="Z38" s="11">
        <v>123</v>
      </c>
      <c r="AA38" s="11">
        <v>127.44</v>
      </c>
      <c r="AB38" s="126">
        <v>1597000</v>
      </c>
      <c r="AC38" s="11">
        <v>127.44</v>
      </c>
      <c r="AD38">
        <f t="shared" si="2"/>
        <v>20.080000000000013</v>
      </c>
      <c r="AE38" s="167">
        <f t="shared" si="3"/>
        <v>-9.7066742241745718E-2</v>
      </c>
    </row>
    <row r="39" spans="2:31" x14ac:dyDescent="0.25">
      <c r="B39" s="4"/>
      <c r="C39" s="4"/>
      <c r="D39" s="3"/>
      <c r="E39" s="3"/>
      <c r="W39" s="132">
        <v>42265</v>
      </c>
      <c r="X39" s="11">
        <v>136.94999999999999</v>
      </c>
      <c r="Y39" s="11">
        <v>142</v>
      </c>
      <c r="Z39" s="11">
        <v>136.16999999999999</v>
      </c>
      <c r="AA39" s="11">
        <v>141.13999999999999</v>
      </c>
      <c r="AB39" s="126">
        <v>1033700</v>
      </c>
      <c r="AC39" s="11">
        <v>141.13999999999999</v>
      </c>
      <c r="AD39">
        <f t="shared" si="2"/>
        <v>5.8300000000000125</v>
      </c>
      <c r="AE39" s="167">
        <f t="shared" si="3"/>
        <v>2.2161066048667299E-2</v>
      </c>
    </row>
    <row r="40" spans="2:31" x14ac:dyDescent="0.25">
      <c r="B40" s="4"/>
      <c r="C40" s="4"/>
      <c r="D40" s="3"/>
      <c r="E40" s="3"/>
      <c r="W40" s="132">
        <v>42264</v>
      </c>
      <c r="X40" s="11">
        <v>131.69999999999999</v>
      </c>
      <c r="Y40" s="11">
        <v>140.68</v>
      </c>
      <c r="Z40" s="11">
        <v>130.61000000000001</v>
      </c>
      <c r="AA40" s="11">
        <v>138.08000000000001</v>
      </c>
      <c r="AB40" s="126">
        <v>555100</v>
      </c>
      <c r="AC40" s="11">
        <v>138.08000000000001</v>
      </c>
      <c r="AD40">
        <f t="shared" si="2"/>
        <v>10.069999999999993</v>
      </c>
      <c r="AE40" s="167">
        <f t="shared" si="3"/>
        <v>4.0307390944021915E-2</v>
      </c>
    </row>
    <row r="41" spans="2:31" x14ac:dyDescent="0.25">
      <c r="B41" s="4"/>
      <c r="C41" s="4"/>
      <c r="D41" s="3"/>
      <c r="E41" s="3"/>
      <c r="W41" s="132">
        <v>42263</v>
      </c>
      <c r="X41" s="11">
        <v>132.15</v>
      </c>
      <c r="Y41" s="11">
        <v>133.94999999999999</v>
      </c>
      <c r="Z41" s="11">
        <v>129.06</v>
      </c>
      <c r="AA41" s="11">
        <v>132.72999999999999</v>
      </c>
      <c r="AB41" s="126">
        <v>389900</v>
      </c>
      <c r="AC41" s="11">
        <v>132.72999999999999</v>
      </c>
      <c r="AD41">
        <f t="shared" si="2"/>
        <v>4.8899999999999864</v>
      </c>
      <c r="AE41" s="167">
        <f t="shared" si="3"/>
        <v>1.6602520564485967E-3</v>
      </c>
    </row>
    <row r="42" spans="2:31" ht="20.25" thickBot="1" x14ac:dyDescent="0.35">
      <c r="B42" s="4"/>
      <c r="C42" s="4"/>
      <c r="D42" s="3"/>
      <c r="E42" s="3"/>
      <c r="O42" s="322" t="s">
        <v>81</v>
      </c>
      <c r="P42" s="322"/>
      <c r="T42" s="127" t="s">
        <v>105</v>
      </c>
      <c r="W42" s="132">
        <v>42262</v>
      </c>
      <c r="X42" s="11">
        <v>130.66999999999999</v>
      </c>
      <c r="Y42" s="11">
        <v>134.65</v>
      </c>
      <c r="Z42" s="11">
        <v>128.69999999999999</v>
      </c>
      <c r="AA42" s="11">
        <v>132.51</v>
      </c>
      <c r="AB42" s="126">
        <v>397900</v>
      </c>
      <c r="AC42" s="11">
        <v>132.51</v>
      </c>
      <c r="AD42">
        <f t="shared" si="2"/>
        <v>5.9500000000000171</v>
      </c>
      <c r="AE42" s="167">
        <f t="shared" si="3"/>
        <v>1.8445930366612684E-2</v>
      </c>
    </row>
    <row r="43" spans="2:31" ht="15.75" thickTop="1" x14ac:dyDescent="0.25">
      <c r="B43" s="4"/>
      <c r="C43" s="4"/>
      <c r="D43" s="3"/>
      <c r="E43" s="3"/>
      <c r="O43" s="105">
        <v>1.1000000000000001</v>
      </c>
      <c r="P43" s="105">
        <f>O43*$Q$4</f>
        <v>82.753000000000014</v>
      </c>
      <c r="Q43" s="2"/>
      <c r="T43" s="168" t="s">
        <v>119</v>
      </c>
      <c r="U43" s="169">
        <v>76.09</v>
      </c>
      <c r="W43" s="132">
        <v>42261</v>
      </c>
      <c r="X43" s="11">
        <v>133.35</v>
      </c>
      <c r="Y43" s="11">
        <v>133.77000000000001</v>
      </c>
      <c r="Z43" s="11">
        <v>129.82</v>
      </c>
      <c r="AA43" s="11">
        <v>130.11000000000001</v>
      </c>
      <c r="AB43" s="126">
        <v>333800</v>
      </c>
      <c r="AC43" s="11">
        <v>130.11000000000001</v>
      </c>
      <c r="AD43">
        <f t="shared" si="2"/>
        <v>3.9500000000000171</v>
      </c>
      <c r="AE43" s="167">
        <f t="shared" si="3"/>
        <v>-2.018224263875279E-2</v>
      </c>
    </row>
    <row r="44" spans="2:31" x14ac:dyDescent="0.25">
      <c r="B44" s="4"/>
      <c r="C44" s="4"/>
      <c r="D44" s="3"/>
      <c r="E44" s="3"/>
      <c r="O44" s="105">
        <v>1.0900000000000001</v>
      </c>
      <c r="P44" s="105">
        <f t="shared" ref="P44:P63" si="5">O44*$Q$4</f>
        <v>82.000700000000009</v>
      </c>
      <c r="Q44" s="2"/>
      <c r="T44" s="130" t="s">
        <v>120</v>
      </c>
      <c r="U44" s="128">
        <v>75.19</v>
      </c>
      <c r="W44" s="132">
        <v>42258</v>
      </c>
      <c r="X44" s="11">
        <v>129.54</v>
      </c>
      <c r="Y44" s="11">
        <v>133.44999999999999</v>
      </c>
      <c r="Z44" s="11">
        <v>127.55</v>
      </c>
      <c r="AA44" s="11">
        <v>132.79</v>
      </c>
      <c r="AB44" s="126">
        <v>426500</v>
      </c>
      <c r="AC44" s="11">
        <v>132.79</v>
      </c>
      <c r="AD44">
        <f t="shared" si="2"/>
        <v>5.8999999999999915</v>
      </c>
      <c r="AE44" s="167">
        <f t="shared" si="3"/>
        <v>1.4361011381865296E-2</v>
      </c>
    </row>
    <row r="45" spans="2:31" x14ac:dyDescent="0.25">
      <c r="B45" s="4"/>
      <c r="C45" s="4"/>
      <c r="D45" s="3"/>
      <c r="E45" s="3"/>
      <c r="O45" s="105">
        <v>1.08</v>
      </c>
      <c r="P45" s="105">
        <f t="shared" si="5"/>
        <v>81.248400000000004</v>
      </c>
      <c r="Q45" s="2"/>
      <c r="T45" s="130" t="s">
        <v>121</v>
      </c>
      <c r="U45" s="128" t="s">
        <v>372</v>
      </c>
      <c r="W45" s="132">
        <v>42257</v>
      </c>
      <c r="X45" s="11">
        <v>130.33000000000001</v>
      </c>
      <c r="Y45" s="11">
        <v>133.36000000000001</v>
      </c>
      <c r="Z45" s="11">
        <v>127.72</v>
      </c>
      <c r="AA45" s="11">
        <v>130.91</v>
      </c>
      <c r="AB45" s="126">
        <v>467200</v>
      </c>
      <c r="AC45" s="11">
        <v>130.91</v>
      </c>
      <c r="AD45">
        <f t="shared" si="2"/>
        <v>5.6400000000000148</v>
      </c>
      <c r="AE45" s="167">
        <f t="shared" si="3"/>
        <v>4.6044048806690441E-3</v>
      </c>
    </row>
    <row r="46" spans="2:31" x14ac:dyDescent="0.25">
      <c r="B46" s="4"/>
      <c r="C46" s="4"/>
      <c r="D46" s="3"/>
      <c r="E46" s="3"/>
      <c r="O46" s="105">
        <v>1.07</v>
      </c>
      <c r="P46" s="105">
        <f t="shared" si="5"/>
        <v>80.496100000000013</v>
      </c>
      <c r="Q46" s="2"/>
      <c r="T46" s="130" t="s">
        <v>122</v>
      </c>
      <c r="U46" s="128" t="s">
        <v>373</v>
      </c>
      <c r="W46" s="132">
        <v>42256</v>
      </c>
      <c r="X46" s="11">
        <v>138.74</v>
      </c>
      <c r="Y46" s="11">
        <v>138.97999999999999</v>
      </c>
      <c r="Z46" s="11">
        <v>130.01</v>
      </c>
      <c r="AA46" s="11">
        <v>130.31</v>
      </c>
      <c r="AB46" s="126">
        <v>605700</v>
      </c>
      <c r="AC46" s="11">
        <v>130.31</v>
      </c>
      <c r="AD46">
        <f t="shared" si="2"/>
        <v>8.9699999999999989</v>
      </c>
      <c r="AE46" s="167">
        <f t="shared" si="3"/>
        <v>-5.6408399710354717E-2</v>
      </c>
    </row>
    <row r="47" spans="2:31" x14ac:dyDescent="0.25">
      <c r="B47" s="4"/>
      <c r="C47" s="4"/>
      <c r="D47" s="3"/>
      <c r="E47" s="3"/>
      <c r="O47" s="105">
        <v>1.06</v>
      </c>
      <c r="P47" s="105">
        <f t="shared" si="5"/>
        <v>79.743800000000007</v>
      </c>
      <c r="Q47" s="2"/>
      <c r="T47" s="130" t="s">
        <v>123</v>
      </c>
      <c r="U47" s="128">
        <v>160</v>
      </c>
      <c r="W47" s="132">
        <v>42255</v>
      </c>
      <c r="X47" s="11">
        <v>132.54</v>
      </c>
      <c r="Y47" s="11">
        <v>138.83000000000001</v>
      </c>
      <c r="Z47" s="11">
        <v>130.01</v>
      </c>
      <c r="AA47" s="11">
        <v>138.1</v>
      </c>
      <c r="AB47" s="126">
        <v>1323500</v>
      </c>
      <c r="AC47" s="11">
        <v>138.1</v>
      </c>
      <c r="AD47">
        <f t="shared" si="2"/>
        <v>8.8200000000000216</v>
      </c>
      <c r="AE47" s="167">
        <f t="shared" si="3"/>
        <v>6.7893597278069873E-2</v>
      </c>
    </row>
    <row r="48" spans="2:31" x14ac:dyDescent="0.25">
      <c r="B48" s="4"/>
      <c r="C48" s="4"/>
      <c r="D48" s="3"/>
      <c r="E48" s="3"/>
      <c r="O48" s="105">
        <v>1.05</v>
      </c>
      <c r="P48" s="105">
        <f t="shared" si="5"/>
        <v>78.991500000000002</v>
      </c>
      <c r="Q48" s="2"/>
      <c r="T48" s="130" t="s">
        <v>124</v>
      </c>
      <c r="U48" s="128">
        <v>0.78248700000000004</v>
      </c>
      <c r="W48" s="132">
        <v>42251</v>
      </c>
      <c r="X48" s="11">
        <v>126.35</v>
      </c>
      <c r="Y48" s="11">
        <v>133.87</v>
      </c>
      <c r="Z48" s="11">
        <v>125.72</v>
      </c>
      <c r="AA48" s="11">
        <v>129.32</v>
      </c>
      <c r="AB48" s="126">
        <v>416600</v>
      </c>
      <c r="AC48" s="11">
        <v>129.32</v>
      </c>
      <c r="AD48">
        <f t="shared" si="2"/>
        <v>8.1500000000000057</v>
      </c>
      <c r="AE48" s="167">
        <f t="shared" si="3"/>
        <v>9.6814490943160081E-3</v>
      </c>
    </row>
    <row r="49" spans="2:31" x14ac:dyDescent="0.25">
      <c r="B49" s="4"/>
      <c r="C49" s="4"/>
      <c r="D49" s="3"/>
      <c r="E49" s="3"/>
      <c r="O49" s="105">
        <v>1.04</v>
      </c>
      <c r="P49" s="105">
        <f t="shared" si="5"/>
        <v>78.239200000000011</v>
      </c>
      <c r="Q49" s="2"/>
      <c r="T49" s="130" t="s">
        <v>125</v>
      </c>
      <c r="U49" s="128" t="s">
        <v>168</v>
      </c>
      <c r="W49" s="132">
        <v>42250</v>
      </c>
      <c r="X49" s="11">
        <v>132.63999999999999</v>
      </c>
      <c r="Y49" s="11">
        <v>135.9</v>
      </c>
      <c r="Z49" s="11">
        <v>126.73</v>
      </c>
      <c r="AA49" s="11">
        <v>128.08000000000001</v>
      </c>
      <c r="AB49" s="126">
        <v>487400</v>
      </c>
      <c r="AC49" s="11">
        <v>128.08000000000001</v>
      </c>
      <c r="AD49">
        <f t="shared" si="2"/>
        <v>9.1700000000000017</v>
      </c>
      <c r="AE49" s="167">
        <f t="shared" si="3"/>
        <v>-2.8224582701062206E-2</v>
      </c>
    </row>
    <row r="50" spans="2:31" x14ac:dyDescent="0.25">
      <c r="B50" s="4"/>
      <c r="C50" s="4"/>
      <c r="D50" s="3"/>
      <c r="E50" s="3"/>
      <c r="O50" s="105">
        <v>1.03</v>
      </c>
      <c r="P50" s="105">
        <f t="shared" si="5"/>
        <v>77.486900000000006</v>
      </c>
      <c r="Q50" s="2"/>
      <c r="T50" s="130"/>
      <c r="U50" s="128"/>
      <c r="W50" s="132">
        <v>42249</v>
      </c>
      <c r="X50" s="11">
        <v>130.61000000000001</v>
      </c>
      <c r="Y50" s="11">
        <v>132.94</v>
      </c>
      <c r="Z50" s="11">
        <v>127.51</v>
      </c>
      <c r="AA50" s="11">
        <v>131.80000000000001</v>
      </c>
      <c r="AB50" s="126">
        <v>470300</v>
      </c>
      <c r="AC50" s="11">
        <v>131.80000000000001</v>
      </c>
      <c r="AD50">
        <f t="shared" si="2"/>
        <v>5.4299999999999926</v>
      </c>
      <c r="AE50" s="167">
        <f t="shared" si="3"/>
        <v>2.281545863728085E-2</v>
      </c>
    </row>
    <row r="51" spans="2:31" x14ac:dyDescent="0.25">
      <c r="O51" s="105">
        <v>1.02</v>
      </c>
      <c r="P51" s="105">
        <f t="shared" si="5"/>
        <v>76.7346</v>
      </c>
      <c r="Q51" s="2"/>
      <c r="T51" s="130" t="s">
        <v>126</v>
      </c>
      <c r="U51" s="128" t="s">
        <v>374</v>
      </c>
      <c r="W51" s="132">
        <v>42248</v>
      </c>
      <c r="X51" s="11">
        <v>127.95</v>
      </c>
      <c r="Y51" s="11">
        <v>133.63</v>
      </c>
      <c r="Z51" s="11">
        <v>125</v>
      </c>
      <c r="AA51" s="11">
        <v>128.86000000000001</v>
      </c>
      <c r="AB51" s="126">
        <v>599400</v>
      </c>
      <c r="AC51" s="11">
        <v>128.86000000000001</v>
      </c>
      <c r="AD51">
        <f t="shared" si="2"/>
        <v>8.6299999999999955</v>
      </c>
      <c r="AE51" s="167">
        <f t="shared" si="3"/>
        <v>-3.1637484030961005E-2</v>
      </c>
    </row>
    <row r="52" spans="2:31" x14ac:dyDescent="0.25">
      <c r="O52" s="105">
        <v>1.01</v>
      </c>
      <c r="P52" s="105">
        <f t="shared" si="5"/>
        <v>75.982300000000009</v>
      </c>
      <c r="Q52" s="2"/>
      <c r="T52" s="130" t="s">
        <v>127</v>
      </c>
      <c r="U52" s="128" t="s">
        <v>257</v>
      </c>
      <c r="W52" s="132">
        <v>42247</v>
      </c>
      <c r="X52" s="11">
        <v>136.16999999999999</v>
      </c>
      <c r="Y52" s="11">
        <v>138.94</v>
      </c>
      <c r="Z52" s="11">
        <v>132.07</v>
      </c>
      <c r="AA52" s="11">
        <v>133.07</v>
      </c>
      <c r="AB52" s="126">
        <v>756700</v>
      </c>
      <c r="AC52" s="11">
        <v>133.07</v>
      </c>
      <c r="AD52">
        <f t="shared" si="2"/>
        <v>6.8700000000000045</v>
      </c>
      <c r="AE52" s="167">
        <f t="shared" si="3"/>
        <v>-3.2006983341820061E-2</v>
      </c>
    </row>
    <row r="53" spans="2:31" x14ac:dyDescent="0.25">
      <c r="O53" s="105">
        <v>1</v>
      </c>
      <c r="P53" s="105">
        <f t="shared" si="5"/>
        <v>75.23</v>
      </c>
      <c r="Q53" s="2"/>
      <c r="T53" s="130" t="s">
        <v>128</v>
      </c>
      <c r="U53" s="129">
        <v>989895</v>
      </c>
      <c r="W53" s="132">
        <v>42244</v>
      </c>
      <c r="X53" s="11">
        <v>133.26</v>
      </c>
      <c r="Y53" s="11">
        <v>138.66999999999999</v>
      </c>
      <c r="Z53" s="11">
        <v>131.63999999999999</v>
      </c>
      <c r="AA53" s="11">
        <v>137.47</v>
      </c>
      <c r="AB53" s="126">
        <v>584700</v>
      </c>
      <c r="AC53" s="11">
        <v>137.47</v>
      </c>
      <c r="AD53">
        <f t="shared" si="2"/>
        <v>7.0300000000000011</v>
      </c>
      <c r="AE53" s="167">
        <f t="shared" si="3"/>
        <v>3.0818836232753277E-2</v>
      </c>
    </row>
    <row r="54" spans="2:31" x14ac:dyDescent="0.25">
      <c r="O54" s="105">
        <v>0.99</v>
      </c>
      <c r="P54" s="105">
        <f t="shared" si="5"/>
        <v>74.477699999999999</v>
      </c>
      <c r="Q54" s="2"/>
      <c r="T54" s="130" t="s">
        <v>132</v>
      </c>
      <c r="U54" s="129">
        <v>1314720</v>
      </c>
      <c r="W54" s="132">
        <v>42243</v>
      </c>
      <c r="X54" s="11">
        <v>130.83000000000001</v>
      </c>
      <c r="Y54" s="11">
        <v>134.97999999999999</v>
      </c>
      <c r="Z54" s="11">
        <v>129.51</v>
      </c>
      <c r="AA54" s="11">
        <v>133.36000000000001</v>
      </c>
      <c r="AB54" s="126">
        <v>722600</v>
      </c>
      <c r="AC54" s="11">
        <v>133.36000000000001</v>
      </c>
      <c r="AD54">
        <f t="shared" si="2"/>
        <v>5.4699999999999989</v>
      </c>
      <c r="AE54" s="167">
        <f t="shared" si="3"/>
        <v>2.8456852008946099E-2</v>
      </c>
    </row>
    <row r="55" spans="2:31" x14ac:dyDescent="0.25">
      <c r="O55" s="105">
        <v>0.98</v>
      </c>
      <c r="P55" s="105">
        <f t="shared" si="5"/>
        <v>73.725400000000008</v>
      </c>
      <c r="Q55" s="2"/>
      <c r="T55" s="130" t="s">
        <v>129</v>
      </c>
      <c r="U55" s="128" t="s">
        <v>375</v>
      </c>
      <c r="W55" s="132">
        <v>42242</v>
      </c>
      <c r="X55" s="11">
        <v>129.9</v>
      </c>
      <c r="Y55" s="11">
        <v>130</v>
      </c>
      <c r="Z55" s="11">
        <v>121.81</v>
      </c>
      <c r="AA55" s="11">
        <v>129.66999999999999</v>
      </c>
      <c r="AB55" s="126">
        <v>828300</v>
      </c>
      <c r="AC55" s="11">
        <v>129.66999999999999</v>
      </c>
      <c r="AD55">
        <f t="shared" si="2"/>
        <v>8.1899999999999977</v>
      </c>
      <c r="AE55" s="167">
        <f t="shared" si="3"/>
        <v>3.6779403534020982E-2</v>
      </c>
    </row>
    <row r="56" spans="2:31" x14ac:dyDescent="0.25">
      <c r="O56" s="105">
        <v>0.97</v>
      </c>
      <c r="P56" s="105">
        <f t="shared" si="5"/>
        <v>72.973100000000002</v>
      </c>
      <c r="T56" s="130" t="s">
        <v>133</v>
      </c>
      <c r="U56" s="128" t="s">
        <v>168</v>
      </c>
      <c r="W56" s="132">
        <v>42241</v>
      </c>
      <c r="X56" s="11">
        <v>125.73</v>
      </c>
      <c r="Y56" s="11">
        <v>127.98</v>
      </c>
      <c r="Z56" s="11">
        <v>122.36</v>
      </c>
      <c r="AA56" s="11">
        <v>125.07</v>
      </c>
      <c r="AB56" s="126">
        <v>864800</v>
      </c>
      <c r="AC56" s="11">
        <v>125.07</v>
      </c>
      <c r="AD56">
        <f t="shared" si="2"/>
        <v>5.6200000000000045</v>
      </c>
      <c r="AE56" s="167">
        <f t="shared" si="3"/>
        <v>4.2163153070577275E-2</v>
      </c>
    </row>
    <row r="57" spans="2:31" x14ac:dyDescent="0.25">
      <c r="O57" s="105">
        <v>0.96</v>
      </c>
      <c r="P57" s="105">
        <f t="shared" si="5"/>
        <v>72.220799999999997</v>
      </c>
      <c r="T57" s="130" t="s">
        <v>134</v>
      </c>
      <c r="U57" s="128">
        <v>-4.24</v>
      </c>
      <c r="W57" s="132">
        <v>42240</v>
      </c>
      <c r="X57" s="11">
        <v>115.96</v>
      </c>
      <c r="Y57" s="11">
        <v>120.01</v>
      </c>
      <c r="Z57" s="11">
        <v>113.5</v>
      </c>
      <c r="AA57" s="11">
        <v>120.01</v>
      </c>
      <c r="AB57" s="126">
        <v>1180800</v>
      </c>
      <c r="AC57" s="11">
        <v>120.01</v>
      </c>
      <c r="AD57">
        <f t="shared" si="2"/>
        <v>6.5100000000000051</v>
      </c>
      <c r="AE57" s="167">
        <f t="shared" si="3"/>
        <v>-3.0535584457549114E-2</v>
      </c>
    </row>
    <row r="58" spans="2:31" x14ac:dyDescent="0.25">
      <c r="O58" s="105">
        <v>0.95</v>
      </c>
      <c r="P58" s="105">
        <f t="shared" si="5"/>
        <v>71.468500000000006</v>
      </c>
      <c r="T58" s="130" t="s">
        <v>130</v>
      </c>
      <c r="U58" s="128" t="s">
        <v>148</v>
      </c>
      <c r="W58" s="132">
        <v>42237</v>
      </c>
      <c r="X58" s="11">
        <v>118.85</v>
      </c>
      <c r="Y58" s="11">
        <v>128.71</v>
      </c>
      <c r="Z58" s="11">
        <v>117.56</v>
      </c>
      <c r="AA58" s="11">
        <v>123.79</v>
      </c>
      <c r="AB58" s="126">
        <v>985100</v>
      </c>
      <c r="AC58" s="11">
        <v>123.79</v>
      </c>
      <c r="AD58">
        <f t="shared" si="2"/>
        <v>11.150000000000006</v>
      </c>
      <c r="AE58" s="167">
        <f t="shared" si="3"/>
        <v>2.0948453608247375E-2</v>
      </c>
    </row>
    <row r="59" spans="2:31" x14ac:dyDescent="0.25">
      <c r="O59" s="105">
        <v>0.94</v>
      </c>
      <c r="P59" s="105">
        <f t="shared" si="5"/>
        <v>70.716200000000001</v>
      </c>
      <c r="W59" s="132">
        <v>42236</v>
      </c>
      <c r="X59" s="11">
        <v>126.35</v>
      </c>
      <c r="Y59" s="11">
        <v>131.47</v>
      </c>
      <c r="Z59" s="11">
        <v>121.11</v>
      </c>
      <c r="AA59" s="11">
        <v>121.25</v>
      </c>
      <c r="AB59" s="126">
        <v>916100</v>
      </c>
      <c r="AC59" s="11">
        <v>121.25</v>
      </c>
      <c r="AD59">
        <f t="shared" si="2"/>
        <v>10.36</v>
      </c>
      <c r="AE59" s="167">
        <f t="shared" si="3"/>
        <v>-4.5350759782694317E-2</v>
      </c>
    </row>
    <row r="60" spans="2:31" x14ac:dyDescent="0.25">
      <c r="O60" s="105">
        <v>0.93</v>
      </c>
      <c r="P60" s="105">
        <f t="shared" si="5"/>
        <v>69.96390000000001</v>
      </c>
      <c r="W60" s="132">
        <v>42235</v>
      </c>
      <c r="X60" s="11">
        <v>128.41</v>
      </c>
      <c r="Y60" s="11">
        <v>130.5</v>
      </c>
      <c r="Z60" s="11">
        <v>122.51</v>
      </c>
      <c r="AA60" s="11">
        <v>127.01</v>
      </c>
      <c r="AB60" s="126">
        <v>738600</v>
      </c>
      <c r="AC60" s="11">
        <v>127.01</v>
      </c>
      <c r="AD60">
        <f t="shared" si="2"/>
        <v>7.9899999999999949</v>
      </c>
      <c r="AE60" s="167">
        <f t="shared" si="3"/>
        <v>-2.006018054162495E-2</v>
      </c>
    </row>
    <row r="61" spans="2:31" x14ac:dyDescent="0.25">
      <c r="O61" s="105">
        <v>0.92</v>
      </c>
      <c r="P61" s="105">
        <f t="shared" si="5"/>
        <v>69.211600000000004</v>
      </c>
      <c r="W61" s="132">
        <v>42234</v>
      </c>
      <c r="X61" s="11">
        <v>130.01</v>
      </c>
      <c r="Y61" s="11">
        <v>134</v>
      </c>
      <c r="Z61" s="11">
        <v>128.81</v>
      </c>
      <c r="AA61" s="11">
        <v>129.61000000000001</v>
      </c>
      <c r="AB61" s="126">
        <v>481300</v>
      </c>
      <c r="AC61" s="11">
        <v>129.61000000000001</v>
      </c>
      <c r="AD61">
        <f t="shared" si="2"/>
        <v>5.1899999999999977</v>
      </c>
      <c r="AE61" s="167">
        <f t="shared" si="3"/>
        <v>-1.5794669299111441E-2</v>
      </c>
    </row>
    <row r="62" spans="2:31" x14ac:dyDescent="0.25">
      <c r="O62" s="105">
        <v>0.91</v>
      </c>
      <c r="P62" s="105">
        <f t="shared" si="5"/>
        <v>68.459299999999999</v>
      </c>
      <c r="W62" s="132">
        <v>42233</v>
      </c>
      <c r="X62" s="11">
        <v>127.48</v>
      </c>
      <c r="Y62" s="11">
        <v>133.37</v>
      </c>
      <c r="Z62" s="11">
        <v>124.51</v>
      </c>
      <c r="AA62" s="11">
        <v>131.69</v>
      </c>
      <c r="AB62" s="126">
        <v>728300</v>
      </c>
      <c r="AC62" s="11">
        <v>131.69</v>
      </c>
      <c r="AD62">
        <f t="shared" si="2"/>
        <v>8.86</v>
      </c>
      <c r="AE62" s="167">
        <f t="shared" si="3"/>
        <v>3.027695196369895E-2</v>
      </c>
    </row>
    <row r="63" spans="2:31" x14ac:dyDescent="0.25">
      <c r="O63" s="105">
        <v>0.9</v>
      </c>
      <c r="P63" s="105">
        <f t="shared" si="5"/>
        <v>67.707000000000008</v>
      </c>
      <c r="W63" s="132">
        <v>42230</v>
      </c>
      <c r="X63" s="11">
        <v>131.9</v>
      </c>
      <c r="Y63" s="11">
        <v>132.99</v>
      </c>
      <c r="Z63" s="11">
        <v>123.1</v>
      </c>
      <c r="AA63" s="11">
        <v>127.82</v>
      </c>
      <c r="AB63" s="126">
        <v>828100</v>
      </c>
      <c r="AC63" s="11">
        <v>127.82</v>
      </c>
      <c r="AD63">
        <f t="shared" si="2"/>
        <v>9.8900000000000148</v>
      </c>
      <c r="AE63" s="167">
        <f t="shared" si="3"/>
        <v>-3.1005988931847472E-2</v>
      </c>
    </row>
    <row r="64" spans="2:31" x14ac:dyDescent="0.25">
      <c r="W64" s="132">
        <v>42229</v>
      </c>
      <c r="X64" s="11">
        <v>135.36000000000001</v>
      </c>
      <c r="Y64" s="11">
        <v>139.13</v>
      </c>
      <c r="Z64" s="11">
        <v>130.77000000000001</v>
      </c>
      <c r="AA64" s="11">
        <v>131.91</v>
      </c>
      <c r="AB64" s="126">
        <v>447200</v>
      </c>
      <c r="AC64" s="11">
        <v>131.91</v>
      </c>
      <c r="AD64">
        <f t="shared" si="2"/>
        <v>8.3599999999999852</v>
      </c>
      <c r="AE64" s="167">
        <f t="shared" si="3"/>
        <v>-2.1874536556429014E-2</v>
      </c>
    </row>
    <row r="65" spans="23:31" x14ac:dyDescent="0.25">
      <c r="W65" s="132">
        <v>42228</v>
      </c>
      <c r="X65" s="11">
        <v>133.03</v>
      </c>
      <c r="Y65" s="11">
        <v>140</v>
      </c>
      <c r="Z65" s="11">
        <v>124.73</v>
      </c>
      <c r="AA65" s="11">
        <v>134.86000000000001</v>
      </c>
      <c r="AB65" s="126">
        <v>1701600</v>
      </c>
      <c r="AC65" s="11">
        <v>134.86000000000001</v>
      </c>
      <c r="AD65">
        <f t="shared" si="2"/>
        <v>15.269999999999996</v>
      </c>
      <c r="AE65" s="167">
        <f t="shared" si="3"/>
        <v>-7.5796600191329055E-3</v>
      </c>
    </row>
    <row r="66" spans="23:31" x14ac:dyDescent="0.25">
      <c r="W66" s="132">
        <v>42227</v>
      </c>
      <c r="X66" s="11">
        <v>136.02000000000001</v>
      </c>
      <c r="Y66" s="11">
        <v>143.30000000000001</v>
      </c>
      <c r="Z66" s="11">
        <v>132.01</v>
      </c>
      <c r="AA66" s="11">
        <v>135.88999999999999</v>
      </c>
      <c r="AB66" s="126">
        <v>978000</v>
      </c>
      <c r="AC66" s="11">
        <v>135.88999999999999</v>
      </c>
      <c r="AD66">
        <f t="shared" si="2"/>
        <v>11.29000000000002</v>
      </c>
      <c r="AE66" s="167">
        <f t="shared" si="3"/>
        <v>-2.398908281261225E-2</v>
      </c>
    </row>
    <row r="67" spans="23:31" x14ac:dyDescent="0.25">
      <c r="W67" s="132">
        <v>42226</v>
      </c>
      <c r="X67" s="11">
        <v>153.4</v>
      </c>
      <c r="Y67" s="11">
        <v>153.99</v>
      </c>
      <c r="Z67" s="11">
        <v>136.01</v>
      </c>
      <c r="AA67" s="11">
        <v>139.22999999999999</v>
      </c>
      <c r="AB67" s="126">
        <v>2165900</v>
      </c>
      <c r="AC67" s="11">
        <v>139.22999999999999</v>
      </c>
      <c r="AD67">
        <f>Y67-Z67</f>
        <v>17.980000000000018</v>
      </c>
      <c r="AE67" s="167" t="e">
        <f>AC67/AC68-1</f>
        <v>#DIV/0!</v>
      </c>
    </row>
    <row r="68" spans="23:31" x14ac:dyDescent="0.25">
      <c r="W68" s="11" t="s">
        <v>144</v>
      </c>
      <c r="X68" s="11"/>
      <c r="Y68" s="11"/>
      <c r="Z68" s="11"/>
      <c r="AA68" s="11"/>
      <c r="AB68" s="11"/>
      <c r="AC68" s="11"/>
      <c r="AD68">
        <f>Y68-Z68</f>
        <v>0</v>
      </c>
      <c r="AE68" s="167" t="e">
        <f>AC68/AC69-1</f>
        <v>#DIV/0!</v>
      </c>
    </row>
  </sheetData>
  <mergeCells count="1">
    <mergeCell ref="O42:P42"/>
  </mergeCells>
  <conditionalFormatting sqref="Q7">
    <cfRule type="expression" dxfId="3" priority="10">
      <formula>Q7&gt;0</formula>
    </cfRule>
    <cfRule type="expression" dxfId="2" priority="11">
      <formula>Q7&lt;0</formula>
    </cfRule>
  </conditionalFormatting>
  <conditionalFormatting sqref="O43:O63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{B0DA198E-AF19-415C-A32A-2FAEA279BBCA}</x14:id>
        </ext>
      </extLst>
    </cfRule>
  </conditionalFormatting>
  <conditionalFormatting sqref="AE1:AE1048576">
    <cfRule type="iconSet" priority="5">
      <iconSet iconSet="3Arrows">
        <cfvo type="percent" val="0"/>
        <cfvo type="num" val="0"/>
        <cfvo type="num" val="0"/>
      </iconSet>
    </cfRule>
  </conditionalFormatting>
  <conditionalFormatting sqref="F27:F36">
    <cfRule type="expression" dxfId="1" priority="1">
      <formula>F27&gt;0</formula>
    </cfRule>
    <cfRule type="expression" dxfId="0" priority="2">
      <formula>F27&lt;0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0DA198E-AF19-415C-A32A-2FAEA279BBC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28</vt:i4>
      </vt:variant>
      <vt:variant>
        <vt:lpstr>Named Ranges</vt:lpstr>
      </vt:variant>
      <vt:variant>
        <vt:i4>54</vt:i4>
      </vt:variant>
    </vt:vector>
  </HeadingPairs>
  <TitlesOfParts>
    <vt:vector size="82" baseType="lpstr">
      <vt:lpstr>Balance</vt:lpstr>
      <vt:lpstr>CLOSED</vt:lpstr>
      <vt:lpstr>ACTIVE</vt:lpstr>
      <vt:lpstr>MRO</vt:lpstr>
      <vt:lpstr>CPN</vt:lpstr>
      <vt:lpstr>MU</vt:lpstr>
      <vt:lpstr>INTC</vt:lpstr>
      <vt:lpstr>HES</vt:lpstr>
      <vt:lpstr>UNP</vt:lpstr>
      <vt:lpstr>AA</vt:lpstr>
      <vt:lpstr>KATE</vt:lpstr>
      <vt:lpstr>KORS</vt:lpstr>
      <vt:lpstr>ALL</vt:lpstr>
      <vt:lpstr>NSC</vt:lpstr>
      <vt:lpstr>SCTY</vt:lpstr>
      <vt:lpstr>ATE</vt:lpstr>
      <vt:lpstr>AVGO</vt:lpstr>
      <vt:lpstr>DIS</vt:lpstr>
      <vt:lpstr>GILD</vt:lpstr>
      <vt:lpstr>WWD</vt:lpstr>
      <vt:lpstr>GM</vt:lpstr>
      <vt:lpstr>TKR</vt:lpstr>
      <vt:lpstr>ONCS</vt:lpstr>
      <vt:lpstr>UTX</vt:lpstr>
      <vt:lpstr>UNH</vt:lpstr>
      <vt:lpstr>BIIB</vt:lpstr>
      <vt:lpstr>AAVL</vt:lpstr>
      <vt:lpstr>BLUE</vt:lpstr>
      <vt:lpstr>AA!hp?s_AA_Historical_Prices_1</vt:lpstr>
      <vt:lpstr>AAVL!hp?s_AAVL</vt:lpstr>
      <vt:lpstr>ALL!hp?s_ALL_Historical_Prices</vt:lpstr>
      <vt:lpstr>ATE!hp?s_ATE</vt:lpstr>
      <vt:lpstr>AVGO!hp?s_AVGO</vt:lpstr>
      <vt:lpstr>BIIB!hp?s_BIIB</vt:lpstr>
      <vt:lpstr>BLUE!hp?s_BLUE</vt:lpstr>
      <vt:lpstr>CPN!hp?s_CPN_Historical_Prices</vt:lpstr>
      <vt:lpstr>DIS!hp?s_DIS</vt:lpstr>
      <vt:lpstr>GILD!hp?s_GILD</vt:lpstr>
      <vt:lpstr>GM!hp?s_GM</vt:lpstr>
      <vt:lpstr>HES!hp?s_HES</vt:lpstr>
      <vt:lpstr>INTC!hp?s_INTC_Historical_Prices</vt:lpstr>
      <vt:lpstr>KATE!hp?s_KATE</vt:lpstr>
      <vt:lpstr>KORS!hp?s_KORS</vt:lpstr>
      <vt:lpstr>MRO!hp?s_MRO</vt:lpstr>
      <vt:lpstr>MU!hp?s_MU</vt:lpstr>
      <vt:lpstr>NSC!hp?s_NSC</vt:lpstr>
      <vt:lpstr>ONCS!hp?s_ONCS</vt:lpstr>
      <vt:lpstr>SCTY!hp?s_SCTY</vt:lpstr>
      <vt:lpstr>TKR!hp?s_TKR</vt:lpstr>
      <vt:lpstr>UNH!hp?s_UNH</vt:lpstr>
      <vt:lpstr>UNP!hp?s_UNP</vt:lpstr>
      <vt:lpstr>UTX!hp?s_UTX</vt:lpstr>
      <vt:lpstr>WWD!hp?s_WWD</vt:lpstr>
      <vt:lpstr>AA!PL</vt:lpstr>
      <vt:lpstr>AAVL!PL</vt:lpstr>
      <vt:lpstr>MRO!PL</vt:lpstr>
      <vt:lpstr>PL</vt:lpstr>
      <vt:lpstr>AA!q?s_aa_ql_1</vt:lpstr>
      <vt:lpstr>AAVL!q?s_AAVL</vt:lpstr>
      <vt:lpstr>ALL!q?s_ALL</vt:lpstr>
      <vt:lpstr>ATE!q?s_ATE</vt:lpstr>
      <vt:lpstr>AVGO!q?s_AVGO</vt:lpstr>
      <vt:lpstr>BIIB!q?s_BIIB</vt:lpstr>
      <vt:lpstr>BLUE!q?s_BLUE</vt:lpstr>
      <vt:lpstr>CPN!q?s_CPN</vt:lpstr>
      <vt:lpstr>DIS!q?s_DIS</vt:lpstr>
      <vt:lpstr>GILD!q?s_GILD</vt:lpstr>
      <vt:lpstr>GM!q?s_GM</vt:lpstr>
      <vt:lpstr>HES!q?s_HES</vt:lpstr>
      <vt:lpstr>INTC!q?s_INTC</vt:lpstr>
      <vt:lpstr>KATE!q?s_KATE</vt:lpstr>
      <vt:lpstr>KORS!q?s_KORS</vt:lpstr>
      <vt:lpstr>MRO!q?s_MRO</vt:lpstr>
      <vt:lpstr>MU!q?s_MU</vt:lpstr>
      <vt:lpstr>NSC!q?s_nsc</vt:lpstr>
      <vt:lpstr>UNP!q?s_NSC</vt:lpstr>
      <vt:lpstr>ONCS!q?s_ONCS</vt:lpstr>
      <vt:lpstr>SCTY!q?s_SCTY</vt:lpstr>
      <vt:lpstr>TKR!q?s_TKR</vt:lpstr>
      <vt:lpstr>UNH!q?s_UNH</vt:lpstr>
      <vt:lpstr>UTX!q?s_UTX</vt:lpstr>
      <vt:lpstr>WWD!q?s_WWD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minqiang</cp:lastModifiedBy>
  <dcterms:created xsi:type="dcterms:W3CDTF">2015-07-30T23:45:25Z</dcterms:created>
  <dcterms:modified xsi:type="dcterms:W3CDTF">2015-11-11T12:56:00Z</dcterms:modified>
</cp:coreProperties>
</file>