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1" i="35"/>
  <c r="N52" i="35"/>
  <c r="N35" i="35"/>
  <c r="N10" i="35"/>
  <c r="N58" i="35"/>
  <c r="N6" i="35"/>
  <c r="N8" i="35"/>
  <c r="N31" i="35"/>
  <c r="N17" i="35"/>
  <c r="N30" i="35"/>
  <c r="N27" i="35"/>
  <c r="N53" i="35"/>
  <c r="N23" i="35"/>
  <c r="N46" i="35"/>
  <c r="N22" i="35"/>
  <c r="N41" i="35"/>
  <c r="N47" i="35"/>
  <c r="N11" i="35"/>
  <c r="N9" i="35"/>
  <c r="N40" i="35"/>
  <c r="N19" i="35"/>
  <c r="N13" i="35"/>
  <c r="N29" i="35"/>
  <c r="N50" i="35"/>
  <c r="N49" i="35"/>
  <c r="N44" i="35"/>
  <c r="N55" i="35"/>
  <c r="N36" i="35"/>
  <c r="N37" i="35"/>
  <c r="N38" i="35"/>
  <c r="N5" i="35"/>
  <c r="N57" i="35"/>
  <c r="N14" i="35"/>
  <c r="N45" i="35"/>
  <c r="N32" i="35"/>
  <c r="N3" i="35"/>
  <c r="N39" i="35"/>
  <c r="N33" i="35"/>
  <c r="N4" i="35"/>
  <c r="N2" i="35"/>
  <c r="N16" i="35"/>
  <c r="N18" i="35"/>
  <c r="N21" i="35"/>
  <c r="N26" i="35"/>
  <c r="N28" i="35"/>
  <c r="N42" i="35"/>
  <c r="N15" i="35"/>
  <c r="N34" i="35"/>
  <c r="N48" i="35"/>
  <c r="N12" i="35"/>
  <c r="N24" i="35"/>
  <c r="N20" i="35"/>
  <c r="N7" i="35"/>
  <c r="N43" i="35"/>
  <c r="N25" i="35"/>
  <c r="F38" i="61"/>
  <c r="G38" i="61"/>
  <c r="H38" i="61"/>
  <c r="F8" i="61"/>
  <c r="F38" i="43"/>
  <c r="H38" i="43"/>
  <c r="G38" i="43"/>
  <c r="F6" i="43"/>
  <c r="L57" i="17"/>
  <c r="F57" i="17"/>
  <c r="H57" i="17"/>
  <c r="G57" i="17"/>
  <c r="F8" i="17"/>
  <c r="D405" i="38"/>
  <c r="E405" i="38"/>
  <c r="G405" i="38"/>
  <c r="H405" i="38"/>
  <c r="K405" i="38"/>
  <c r="L405" i="38"/>
  <c r="O405" i="38" s="1"/>
  <c r="P405" i="38" s="1"/>
  <c r="M405" i="38"/>
  <c r="T405" i="38" s="1"/>
  <c r="N405" i="38"/>
  <c r="W405" i="38" s="1"/>
  <c r="R405" i="38"/>
  <c r="U405" i="38"/>
  <c r="V405" i="38"/>
  <c r="D404" i="38" l="1"/>
  <c r="E404" i="38"/>
  <c r="G404" i="38"/>
  <c r="H404" i="38"/>
  <c r="K404" i="38"/>
  <c r="L404" i="38"/>
  <c r="O404" i="38" s="1"/>
  <c r="P404" i="38" s="1"/>
  <c r="M404" i="38"/>
  <c r="T404" i="38" s="1"/>
  <c r="N404" i="38"/>
  <c r="R404" i="38"/>
  <c r="U404" i="38"/>
  <c r="V404" i="38"/>
  <c r="L56" i="17"/>
  <c r="F56" i="17"/>
  <c r="H56" i="17"/>
  <c r="G56" i="17"/>
  <c r="K2" i="17"/>
  <c r="F258" i="7"/>
  <c r="H258" i="7"/>
  <c r="G258" i="7"/>
  <c r="F111" i="7"/>
  <c r="W404" i="38" l="1"/>
  <c r="F55" i="25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L403" i="38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Q11" i="76"/>
  <c r="AE10" i="76"/>
  <c r="AE9" i="76"/>
  <c r="AE8" i="76"/>
  <c r="AE7" i="76"/>
  <c r="AE6" i="76"/>
  <c r="AE5" i="76"/>
  <c r="AE4" i="76"/>
  <c r="AE3" i="76"/>
  <c r="AE2" i="76"/>
  <c r="K18" i="76"/>
  <c r="K19" i="76"/>
  <c r="F19" i="76"/>
  <c r="H19" i="76"/>
  <c r="M19" i="76"/>
  <c r="C19" i="76"/>
  <c r="Q2" i="76" l="1"/>
  <c r="Q5" i="76" s="1"/>
  <c r="Q8" i="76"/>
  <c r="Q7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3" i="76" l="1"/>
  <c r="Q6" i="76" s="1"/>
  <c r="Q9" i="76" s="1"/>
  <c r="O401" i="38"/>
  <c r="N401" i="38"/>
  <c r="F48" i="69"/>
  <c r="H48" i="69"/>
  <c r="G48" i="69"/>
  <c r="F54" i="25" l="1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6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H1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O384" i="38" l="1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H93" i="68"/>
  <c r="M93" i="68"/>
  <c r="C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C94" i="52"/>
  <c r="C19" i="59"/>
  <c r="H407" i="17"/>
  <c r="M120" i="57"/>
  <c r="H19" i="61"/>
  <c r="F19" i="3"/>
  <c r="C19" i="64"/>
  <c r="M19" i="57"/>
  <c r="M19" i="64"/>
  <c r="F32" i="31"/>
  <c r="H19" i="52"/>
  <c r="C19" i="34"/>
  <c r="K19" i="53"/>
  <c r="F55" i="50"/>
  <c r="M75" i="41"/>
  <c r="K94" i="52"/>
  <c r="H19" i="71"/>
  <c r="H19" i="66"/>
  <c r="C65" i="71"/>
  <c r="M19" i="45"/>
  <c r="F19" i="60"/>
  <c r="H19" i="45"/>
  <c r="C19" i="58"/>
  <c r="F103" i="58"/>
  <c r="M19" i="41"/>
  <c r="F19" i="50"/>
  <c r="H19" i="55"/>
  <c r="M63" i="66"/>
  <c r="C29" i="51"/>
  <c r="M29" i="51"/>
  <c r="K19" i="68"/>
  <c r="H63" i="66"/>
  <c r="F19" i="52"/>
  <c r="F29" i="51"/>
  <c r="C19" i="54"/>
  <c r="F407" i="17"/>
  <c r="M86" i="53"/>
  <c r="K19" i="63"/>
  <c r="M19" i="73"/>
  <c r="C19" i="72"/>
  <c r="M30" i="49"/>
  <c r="M73" i="61"/>
  <c r="F19" i="45"/>
  <c r="M119" i="7"/>
  <c r="F19" i="66"/>
  <c r="M19" i="68"/>
  <c r="C19" i="63"/>
  <c r="C30" i="49"/>
  <c r="C19" i="73"/>
  <c r="H19" i="60"/>
  <c r="M19" i="52"/>
  <c r="M19" i="34"/>
  <c r="K103" i="58"/>
  <c r="H19" i="73"/>
  <c r="H119" i="7"/>
  <c r="F19" i="71"/>
  <c r="K19" i="75"/>
  <c r="H19" i="69"/>
  <c r="M65" i="63"/>
  <c r="M85" i="64"/>
  <c r="M19" i="70"/>
  <c r="H85" i="64"/>
  <c r="C19" i="68"/>
  <c r="C63" i="66"/>
  <c r="M23" i="17"/>
  <c r="H19" i="70"/>
  <c r="H30" i="49"/>
  <c r="K32" i="25"/>
  <c r="M67" i="60"/>
  <c r="C19" i="3"/>
  <c r="H90" i="72"/>
  <c r="F19" i="68"/>
  <c r="H65" i="71"/>
  <c r="H67" i="60"/>
  <c r="F19" i="69"/>
  <c r="C86" i="53"/>
  <c r="K100" i="34"/>
  <c r="K19" i="52"/>
  <c r="K19" i="66"/>
  <c r="H19" i="68"/>
  <c r="H94" i="52"/>
  <c r="C19" i="52"/>
  <c r="K19" i="34"/>
  <c r="C19" i="69"/>
  <c r="K119" i="7"/>
  <c r="C111" i="54"/>
  <c r="F30" i="49"/>
  <c r="C19" i="53"/>
  <c r="M103" i="58"/>
  <c r="M19" i="66"/>
  <c r="F65" i="63"/>
  <c r="C90" i="72"/>
  <c r="M407" i="17"/>
  <c r="K19" i="41"/>
  <c r="F94" i="52"/>
  <c r="H55" i="50"/>
  <c r="F19" i="54"/>
  <c r="H75" i="41"/>
  <c r="C19" i="41"/>
  <c r="K111" i="54"/>
  <c r="C19" i="70"/>
  <c r="M19" i="63"/>
  <c r="H19" i="34"/>
  <c r="C72" i="70"/>
  <c r="H72" i="70"/>
  <c r="M65" i="71"/>
  <c r="F111" i="54"/>
  <c r="F72" i="59"/>
  <c r="K30" i="49"/>
  <c r="H103" i="58"/>
  <c r="M90" i="72"/>
  <c r="M19" i="54"/>
  <c r="C407" i="17"/>
  <c r="K75" i="41"/>
  <c r="C19" i="71"/>
  <c r="H19" i="53"/>
  <c r="C148" i="45"/>
  <c r="C19" i="62"/>
  <c r="C156" i="49"/>
  <c r="H156" i="49"/>
  <c r="K19" i="62"/>
  <c r="C72" i="59"/>
  <c r="F24" i="40"/>
  <c r="F19" i="53"/>
  <c r="K19" i="73"/>
  <c r="F19" i="64"/>
  <c r="H19" i="75"/>
  <c r="H19" i="54"/>
  <c r="C100" i="34"/>
  <c r="K72" i="70"/>
  <c r="F86" i="53"/>
  <c r="H73" i="61"/>
  <c r="C120" i="57"/>
  <c r="K90" i="72"/>
  <c r="F32" i="25"/>
  <c r="F19" i="41"/>
  <c r="M19" i="53"/>
  <c r="H32" i="25"/>
  <c r="M19" i="3"/>
  <c r="M24" i="40"/>
  <c r="C19" i="57"/>
  <c r="K19" i="3"/>
  <c r="K148" i="45"/>
  <c r="K65" i="71"/>
  <c r="M156" i="49"/>
  <c r="K24" i="40"/>
  <c r="F63" i="66"/>
  <c r="H148" i="45"/>
  <c r="K19" i="50"/>
  <c r="F19" i="62"/>
  <c r="H19" i="62"/>
  <c r="F19" i="58"/>
  <c r="K19" i="69"/>
  <c r="K55" i="50"/>
  <c r="C19" i="50"/>
  <c r="H111" i="54"/>
  <c r="M72" i="59"/>
  <c r="H19" i="64"/>
  <c r="F19" i="59"/>
  <c r="H19" i="59"/>
  <c r="H19" i="58"/>
  <c r="K67" i="60"/>
  <c r="M19" i="50"/>
  <c r="K32" i="31"/>
  <c r="K85" i="64"/>
  <c r="K72" i="59"/>
  <c r="M55" i="50"/>
  <c r="F72" i="70"/>
  <c r="M19" i="61"/>
  <c r="C19" i="66"/>
  <c r="K19" i="57"/>
  <c r="H19" i="41"/>
  <c r="F100" i="34"/>
  <c r="M19" i="58"/>
  <c r="F19" i="70"/>
  <c r="C19" i="75"/>
  <c r="C65" i="63"/>
  <c r="F73" i="61"/>
  <c r="K19" i="55"/>
  <c r="K407" i="17"/>
  <c r="C19" i="55"/>
  <c r="M19" i="62"/>
  <c r="H19" i="57"/>
  <c r="K19" i="58"/>
  <c r="H19" i="72"/>
  <c r="K65" i="63"/>
  <c r="M19" i="69"/>
  <c r="H29" i="51"/>
  <c r="F148" i="45"/>
  <c r="K29" i="51"/>
  <c r="M19" i="71"/>
  <c r="C32" i="31"/>
  <c r="K156" i="49"/>
  <c r="K19" i="71"/>
  <c r="F85" i="64"/>
  <c r="K19" i="70"/>
  <c r="M100" i="34"/>
  <c r="F19" i="75"/>
  <c r="F19" i="34"/>
  <c r="H19" i="3"/>
  <c r="F19" i="55"/>
  <c r="K86" i="53"/>
  <c r="H19" i="50"/>
  <c r="H24" i="40"/>
  <c r="M19" i="55"/>
  <c r="F65" i="71"/>
  <c r="H65" i="63"/>
  <c r="M148" i="45"/>
  <c r="C85" i="64"/>
  <c r="C24" i="40"/>
  <c r="H19" i="63"/>
  <c r="F19" i="72"/>
  <c r="M19" i="75"/>
  <c r="M32" i="31"/>
  <c r="C19" i="60"/>
  <c r="K19" i="45"/>
  <c r="H72" i="59"/>
  <c r="K19" i="59"/>
  <c r="H100" i="34"/>
  <c r="K19" i="60"/>
  <c r="C73" i="61"/>
  <c r="H120" i="57"/>
  <c r="M72" i="70"/>
  <c r="M94" i="52"/>
  <c r="M32" i="25"/>
  <c r="F90" i="72"/>
  <c r="H32" i="31"/>
  <c r="C32" i="25"/>
  <c r="F156" i="49"/>
  <c r="F19" i="57"/>
  <c r="K73" i="61"/>
  <c r="C55" i="50"/>
  <c r="C103" i="58"/>
  <c r="H86" i="53"/>
  <c r="C75" i="41"/>
  <c r="K19" i="72"/>
  <c r="C67" i="60"/>
  <c r="K19" i="54"/>
  <c r="M19" i="59"/>
  <c r="M111" i="54"/>
  <c r="K19" i="64"/>
  <c r="K120" i="57"/>
  <c r="F120" i="57"/>
  <c r="F19" i="63"/>
  <c r="M19" i="72"/>
  <c r="F67" i="60"/>
  <c r="C19" i="45"/>
  <c r="K19" i="61"/>
  <c r="K63" i="66"/>
  <c r="F19" i="73"/>
  <c r="M19" i="60"/>
  <c r="K23" i="17"/>
  <c r="H23" i="17"/>
  <c r="F119" i="7"/>
  <c r="C119" i="7"/>
  <c r="F19" i="61"/>
  <c r="C19" i="61"/>
  <c r="F23" i="17"/>
  <c r="C23" i="17"/>
  <c r="K18" i="70" l="1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V403" i="38" s="1"/>
  <c r="W40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1" i="38" l="1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01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8" i="38" l="1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4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5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6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7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8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9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0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1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2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3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4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5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6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7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8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7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0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1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8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4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5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7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5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6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7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9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<sst xmlns="http://schemas.openxmlformats.org/spreadsheetml/2006/main" count="5580" uniqueCount="783">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</sst>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1"/>
      <tableStyleElement type="headerRow" dxfId="131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73416"/>
        <c:axId val="511072632"/>
      </c:scatterChart>
      <c:valAx>
        <c:axId val="5110734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2632"/>
        <c:crosses val="autoZero"/>
        <c:crossBetween val="midCat"/>
      </c:valAx>
      <c:valAx>
        <c:axId val="511072632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74200"/>
        <c:axId val="511074592"/>
      </c:scatterChart>
      <c:valAx>
        <c:axId val="5110742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4592"/>
        <c:crosses val="autoZero"/>
        <c:crossBetween val="midCat"/>
      </c:valAx>
      <c:valAx>
        <c:axId val="5110745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4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75376"/>
        <c:axId val="511075768"/>
      </c:scatterChart>
      <c:valAx>
        <c:axId val="5110753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5768"/>
        <c:crosses val="autoZero"/>
        <c:crossBetween val="midCat"/>
      </c:valAx>
      <c:valAx>
        <c:axId val="5110757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76552"/>
        <c:axId val="511076944"/>
      </c:scatterChart>
      <c:valAx>
        <c:axId val="5110765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6944"/>
        <c:crosses val="autoZero"/>
        <c:crossBetween val="midCat"/>
      </c:valAx>
      <c:valAx>
        <c:axId val="51107694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6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77728"/>
        <c:axId val="511078120"/>
      </c:scatterChart>
      <c:valAx>
        <c:axId val="5110777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8120"/>
        <c:crosses val="autoZero"/>
        <c:crossBetween val="midCat"/>
      </c:valAx>
      <c:valAx>
        <c:axId val="51107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78904"/>
        <c:axId val="645832776"/>
      </c:scatterChart>
      <c:valAx>
        <c:axId val="5110789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32776"/>
        <c:crosses val="autoZero"/>
        <c:crossBetween val="midCat"/>
      </c:valAx>
      <c:valAx>
        <c:axId val="64583277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78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833560"/>
        <c:axId val="645833952"/>
      </c:scatterChart>
      <c:valAx>
        <c:axId val="6458335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33952"/>
        <c:crosses val="autoZero"/>
        <c:crossBetween val="midCat"/>
      </c:valAx>
      <c:valAx>
        <c:axId val="645833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335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35912"/>
        <c:axId val="645836304"/>
      </c:lineChart>
      <c:dateAx>
        <c:axId val="64583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36304"/>
        <c:crosses val="autoZero"/>
        <c:auto val="1"/>
        <c:lblOffset val="100"/>
        <c:baseTimeUnit val="days"/>
      </c:dateAx>
      <c:valAx>
        <c:axId val="6458363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3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38264"/>
        <c:axId val="645838656"/>
      </c:lineChart>
      <c:dateAx>
        <c:axId val="64583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38656"/>
        <c:crosses val="autoZero"/>
        <c:auto val="1"/>
        <c:lblOffset val="100"/>
        <c:baseTimeUnit val="days"/>
      </c:dateAx>
      <c:valAx>
        <c:axId val="6458386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40616"/>
        <c:axId val="645841008"/>
      </c:lineChart>
      <c:dateAx>
        <c:axId val="64584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41008"/>
        <c:crosses val="autoZero"/>
        <c:auto val="1"/>
        <c:lblOffset val="100"/>
        <c:baseTimeUnit val="days"/>
      </c:dateAx>
      <c:valAx>
        <c:axId val="645841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4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42968"/>
        <c:axId val="645843360"/>
      </c:lineChart>
      <c:dateAx>
        <c:axId val="64584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43360"/>
        <c:crosses val="autoZero"/>
        <c:auto val="1"/>
        <c:lblOffset val="100"/>
        <c:baseTimeUnit val="days"/>
      </c:dateAx>
      <c:valAx>
        <c:axId val="6458433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4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45320"/>
        <c:axId val="645845712"/>
      </c:lineChart>
      <c:dateAx>
        <c:axId val="645845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45712"/>
        <c:crosses val="autoZero"/>
        <c:auto val="1"/>
        <c:lblOffset val="100"/>
        <c:baseTimeUnit val="days"/>
      </c:dateAx>
      <c:valAx>
        <c:axId val="6458457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4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47672"/>
        <c:axId val="645848064"/>
      </c:lineChart>
      <c:dateAx>
        <c:axId val="64584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48064"/>
        <c:crosses val="autoZero"/>
        <c:auto val="1"/>
        <c:lblOffset val="100"/>
        <c:baseTimeUnit val="days"/>
      </c:dateAx>
      <c:valAx>
        <c:axId val="645848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4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14344"/>
        <c:axId val="647714736"/>
      </c:lineChart>
      <c:dateAx>
        <c:axId val="64771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4736"/>
        <c:crosses val="autoZero"/>
        <c:auto val="1"/>
        <c:lblOffset val="100"/>
        <c:baseTimeUnit val="days"/>
      </c:dateAx>
      <c:valAx>
        <c:axId val="64771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16696"/>
        <c:axId val="647717088"/>
      </c:lineChart>
      <c:dateAx>
        <c:axId val="64771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7088"/>
        <c:crosses val="autoZero"/>
        <c:auto val="1"/>
        <c:lblOffset val="100"/>
        <c:baseTimeUnit val="days"/>
      </c:dateAx>
      <c:valAx>
        <c:axId val="6477170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19048"/>
        <c:axId val="647719440"/>
      </c:lineChart>
      <c:dateAx>
        <c:axId val="64771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9440"/>
        <c:crosses val="autoZero"/>
        <c:auto val="1"/>
        <c:lblOffset val="100"/>
        <c:baseTimeUnit val="days"/>
      </c:dateAx>
      <c:valAx>
        <c:axId val="647719440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21400"/>
        <c:axId val="647721792"/>
      </c:lineChart>
      <c:dateAx>
        <c:axId val="64772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1792"/>
        <c:crosses val="autoZero"/>
        <c:auto val="1"/>
        <c:lblOffset val="100"/>
        <c:baseTimeUnit val="days"/>
      </c:dateAx>
      <c:valAx>
        <c:axId val="6477217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23752"/>
        <c:axId val="647724144"/>
      </c:lineChart>
      <c:dateAx>
        <c:axId val="647723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4144"/>
        <c:crosses val="autoZero"/>
        <c:auto val="1"/>
        <c:lblOffset val="100"/>
        <c:baseTimeUnit val="days"/>
      </c:dateAx>
      <c:valAx>
        <c:axId val="6477241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26104"/>
        <c:axId val="647726496"/>
      </c:lineChart>
      <c:dateAx>
        <c:axId val="64772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6496"/>
        <c:crosses val="autoZero"/>
        <c:auto val="1"/>
        <c:lblOffset val="100"/>
        <c:baseTimeUnit val="days"/>
      </c:dateAx>
      <c:valAx>
        <c:axId val="6477264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28456"/>
        <c:axId val="647728848"/>
      </c:lineChart>
      <c:dateAx>
        <c:axId val="64772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8848"/>
        <c:crosses val="autoZero"/>
        <c:auto val="1"/>
        <c:lblOffset val="100"/>
        <c:baseTimeUnit val="days"/>
      </c:dateAx>
      <c:valAx>
        <c:axId val="647728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80160"/>
        <c:axId val="650080552"/>
      </c:lineChart>
      <c:catAx>
        <c:axId val="65008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80552"/>
        <c:crosses val="autoZero"/>
        <c:auto val="1"/>
        <c:lblAlgn val="ctr"/>
        <c:lblOffset val="100"/>
        <c:noMultiLvlLbl val="0"/>
      </c:catAx>
      <c:valAx>
        <c:axId val="6500805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82512"/>
        <c:axId val="650082904"/>
      </c:lineChart>
      <c:dateAx>
        <c:axId val="650082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82904"/>
        <c:crosses val="autoZero"/>
        <c:auto val="1"/>
        <c:lblOffset val="100"/>
        <c:baseTimeUnit val="days"/>
      </c:dateAx>
      <c:valAx>
        <c:axId val="650082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8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84864"/>
        <c:axId val="650085256"/>
      </c:lineChart>
      <c:dateAx>
        <c:axId val="6500848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85256"/>
        <c:crosses val="autoZero"/>
        <c:auto val="1"/>
        <c:lblOffset val="100"/>
        <c:baseTimeUnit val="days"/>
      </c:dateAx>
      <c:valAx>
        <c:axId val="6500852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8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86824"/>
        <c:axId val="650087216"/>
      </c:lineChart>
      <c:dateAx>
        <c:axId val="65008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87216"/>
        <c:crosses val="autoZero"/>
        <c:auto val="1"/>
        <c:lblOffset val="100"/>
        <c:baseTimeUnit val="days"/>
      </c:dateAx>
      <c:valAx>
        <c:axId val="6500872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8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88784"/>
        <c:axId val="650089176"/>
      </c:lineChart>
      <c:catAx>
        <c:axId val="65008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89176"/>
        <c:crosses val="autoZero"/>
        <c:auto val="1"/>
        <c:lblAlgn val="ctr"/>
        <c:lblOffset val="100"/>
        <c:noMultiLvlLbl val="1"/>
      </c:catAx>
      <c:valAx>
        <c:axId val="65008917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8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91136"/>
        <c:axId val="650091528"/>
      </c:lineChart>
      <c:dateAx>
        <c:axId val="65009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91528"/>
        <c:crosses val="autoZero"/>
        <c:auto val="1"/>
        <c:lblOffset val="100"/>
        <c:baseTimeUnit val="days"/>
      </c:dateAx>
      <c:valAx>
        <c:axId val="65009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9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93488"/>
        <c:axId val="650093880"/>
      </c:lineChart>
      <c:dateAx>
        <c:axId val="650093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93880"/>
        <c:crosses val="autoZero"/>
        <c:auto val="1"/>
        <c:lblOffset val="100"/>
        <c:baseTimeUnit val="days"/>
      </c:dateAx>
      <c:valAx>
        <c:axId val="6500938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9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52104"/>
        <c:axId val="659652496"/>
      </c:lineChart>
      <c:dateAx>
        <c:axId val="659652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2496"/>
        <c:crosses val="autoZero"/>
        <c:auto val="1"/>
        <c:lblOffset val="100"/>
        <c:baseTimeUnit val="days"/>
      </c:dateAx>
      <c:valAx>
        <c:axId val="6596524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54456"/>
        <c:axId val="659654848"/>
      </c:lineChart>
      <c:dateAx>
        <c:axId val="65965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4848"/>
        <c:crosses val="autoZero"/>
        <c:auto val="1"/>
        <c:lblOffset val="100"/>
        <c:baseTimeUnit val="days"/>
      </c:dateAx>
      <c:valAx>
        <c:axId val="6596548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56808"/>
        <c:axId val="659657200"/>
      </c:lineChart>
      <c:dateAx>
        <c:axId val="659656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7200"/>
        <c:crosses val="autoZero"/>
        <c:auto val="1"/>
        <c:lblOffset val="100"/>
        <c:baseTimeUnit val="days"/>
      </c:dateAx>
      <c:valAx>
        <c:axId val="6596572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59160"/>
        <c:axId val="659659552"/>
      </c:lineChart>
      <c:catAx>
        <c:axId val="659659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9552"/>
        <c:crosses val="autoZero"/>
        <c:auto val="1"/>
        <c:lblAlgn val="ctr"/>
        <c:lblOffset val="100"/>
        <c:noMultiLvlLbl val="0"/>
      </c:catAx>
      <c:valAx>
        <c:axId val="659659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61512"/>
        <c:axId val="659661904"/>
      </c:lineChart>
      <c:dateAx>
        <c:axId val="65966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61904"/>
        <c:crosses val="autoZero"/>
        <c:auto val="1"/>
        <c:lblOffset val="100"/>
        <c:baseTimeUnit val="days"/>
      </c:dateAx>
      <c:valAx>
        <c:axId val="6596619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6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63864"/>
        <c:axId val="659664256"/>
      </c:lineChart>
      <c:dateAx>
        <c:axId val="659663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64256"/>
        <c:crosses val="autoZero"/>
        <c:auto val="1"/>
        <c:lblOffset val="100"/>
        <c:baseTimeUnit val="days"/>
      </c:dateAx>
      <c:valAx>
        <c:axId val="659664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6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66216"/>
        <c:axId val="659666608"/>
      </c:lineChart>
      <c:catAx>
        <c:axId val="659666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66608"/>
        <c:crosses val="autoZero"/>
        <c:auto val="1"/>
        <c:lblAlgn val="ctr"/>
        <c:lblOffset val="100"/>
        <c:noMultiLvlLbl val="0"/>
      </c:catAx>
      <c:valAx>
        <c:axId val="6596666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6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30408"/>
        <c:axId val="689030800"/>
      </c:lineChart>
      <c:dateAx>
        <c:axId val="68903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30800"/>
        <c:crosses val="autoZero"/>
        <c:auto val="1"/>
        <c:lblOffset val="100"/>
        <c:baseTimeUnit val="days"/>
      </c:dateAx>
      <c:valAx>
        <c:axId val="689030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3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32760"/>
        <c:axId val="689033152"/>
      </c:lineChart>
      <c:catAx>
        <c:axId val="689032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33152"/>
        <c:crosses val="autoZero"/>
        <c:auto val="1"/>
        <c:lblAlgn val="ctr"/>
        <c:lblOffset val="100"/>
        <c:noMultiLvlLbl val="0"/>
      </c:catAx>
      <c:valAx>
        <c:axId val="689033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3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35112"/>
        <c:axId val="689035504"/>
      </c:lineChart>
      <c:dateAx>
        <c:axId val="68903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35504"/>
        <c:crosses val="autoZero"/>
        <c:auto val="1"/>
        <c:lblOffset val="100"/>
        <c:baseTimeUnit val="days"/>
      </c:dateAx>
      <c:valAx>
        <c:axId val="6890355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3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37464"/>
        <c:axId val="689037856"/>
      </c:lineChart>
      <c:dateAx>
        <c:axId val="68903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37856"/>
        <c:crosses val="autoZero"/>
        <c:auto val="1"/>
        <c:lblOffset val="100"/>
        <c:baseTimeUnit val="days"/>
      </c:dateAx>
      <c:valAx>
        <c:axId val="6890378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3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39816"/>
        <c:axId val="689040208"/>
      </c:lineChart>
      <c:dateAx>
        <c:axId val="68903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0208"/>
        <c:crosses val="autoZero"/>
        <c:auto val="1"/>
        <c:lblOffset val="100"/>
        <c:baseTimeUnit val="days"/>
      </c:dateAx>
      <c:valAx>
        <c:axId val="689040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3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42168"/>
        <c:axId val="689042560"/>
      </c:lineChart>
      <c:dateAx>
        <c:axId val="689042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2560"/>
        <c:crosses val="autoZero"/>
        <c:auto val="1"/>
        <c:lblOffset val="100"/>
        <c:baseTimeUnit val="days"/>
      </c:dateAx>
      <c:valAx>
        <c:axId val="689042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44520"/>
        <c:axId val="689044912"/>
      </c:lineChart>
      <c:dateAx>
        <c:axId val="689044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4912"/>
        <c:crosses val="autoZero"/>
        <c:auto val="1"/>
        <c:lblOffset val="100"/>
        <c:baseTimeUnit val="days"/>
      </c:dateAx>
      <c:valAx>
        <c:axId val="6890449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4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438616"/>
        <c:axId val="717439008"/>
      </c:lineChart>
      <c:dateAx>
        <c:axId val="7174386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39008"/>
        <c:crosses val="autoZero"/>
        <c:auto val="0"/>
        <c:lblOffset val="100"/>
        <c:baseTimeUnit val="days"/>
      </c:dateAx>
      <c:valAx>
        <c:axId val="7174390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38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440968"/>
        <c:axId val="717441360"/>
      </c:lineChart>
      <c:dateAx>
        <c:axId val="71744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41360"/>
        <c:crosses val="autoZero"/>
        <c:auto val="1"/>
        <c:lblOffset val="100"/>
        <c:baseTimeUnit val="days"/>
      </c:dateAx>
      <c:valAx>
        <c:axId val="7174413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4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442928"/>
        <c:axId val="717443320"/>
      </c:lineChart>
      <c:catAx>
        <c:axId val="71744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43320"/>
        <c:crosses val="autoZero"/>
        <c:auto val="1"/>
        <c:lblAlgn val="ctr"/>
        <c:lblOffset val="100"/>
        <c:noMultiLvlLbl val="1"/>
      </c:catAx>
      <c:valAx>
        <c:axId val="7174433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4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445280"/>
        <c:axId val="717445672"/>
      </c:lineChart>
      <c:dateAx>
        <c:axId val="71744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45672"/>
        <c:crosses val="autoZero"/>
        <c:auto val="1"/>
        <c:lblOffset val="100"/>
        <c:baseTimeUnit val="days"/>
      </c:dateAx>
      <c:valAx>
        <c:axId val="7174456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4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447632"/>
        <c:axId val="717448024"/>
      </c:lineChart>
      <c:dateAx>
        <c:axId val="717447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48024"/>
        <c:crosses val="autoZero"/>
        <c:auto val="1"/>
        <c:lblOffset val="100"/>
        <c:baseTimeUnit val="days"/>
      </c:dateAx>
      <c:valAx>
        <c:axId val="7174480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4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449984"/>
        <c:axId val="717450376"/>
      </c:lineChart>
      <c:dateAx>
        <c:axId val="717449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50376"/>
        <c:crosses val="autoZero"/>
        <c:auto val="1"/>
        <c:lblOffset val="100"/>
        <c:baseTimeUnit val="days"/>
      </c:dateAx>
      <c:valAx>
        <c:axId val="7174503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4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452336"/>
        <c:axId val="717452728"/>
      </c:lineChart>
      <c:catAx>
        <c:axId val="717452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52728"/>
        <c:crosses val="autoZero"/>
        <c:auto val="1"/>
        <c:lblAlgn val="ctr"/>
        <c:lblOffset val="100"/>
        <c:noMultiLvlLbl val="0"/>
      </c:catAx>
      <c:valAx>
        <c:axId val="717452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45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59584"/>
        <c:axId val="726859976"/>
      </c:lineChart>
      <c:catAx>
        <c:axId val="726859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59976"/>
        <c:crosses val="autoZero"/>
        <c:auto val="1"/>
        <c:lblAlgn val="ctr"/>
        <c:lblOffset val="100"/>
        <c:noMultiLvlLbl val="0"/>
      </c:catAx>
      <c:valAx>
        <c:axId val="7268599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5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61936"/>
        <c:axId val="726862328"/>
      </c:lineChart>
      <c:catAx>
        <c:axId val="72686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62328"/>
        <c:crosses val="autoZero"/>
        <c:auto val="1"/>
        <c:lblAlgn val="ctr"/>
        <c:lblOffset val="100"/>
        <c:noMultiLvlLbl val="0"/>
      </c:catAx>
      <c:valAx>
        <c:axId val="726862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6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64288"/>
        <c:axId val="726864680"/>
      </c:lineChart>
      <c:dateAx>
        <c:axId val="726864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64680"/>
        <c:crosses val="autoZero"/>
        <c:auto val="1"/>
        <c:lblOffset val="100"/>
        <c:baseTimeUnit val="days"/>
      </c:dateAx>
      <c:valAx>
        <c:axId val="726864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6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66640"/>
        <c:axId val="726867032"/>
      </c:lineChart>
      <c:dateAx>
        <c:axId val="72686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67032"/>
        <c:crosses val="autoZero"/>
        <c:auto val="1"/>
        <c:lblOffset val="100"/>
        <c:baseTimeUnit val="days"/>
      </c:dateAx>
      <c:valAx>
        <c:axId val="72686703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6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68992"/>
        <c:axId val="726869384"/>
      </c:lineChart>
      <c:dateAx>
        <c:axId val="72686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69384"/>
        <c:crosses val="autoZero"/>
        <c:auto val="1"/>
        <c:lblOffset val="100"/>
        <c:baseTimeUnit val="days"/>
      </c:dateAx>
      <c:valAx>
        <c:axId val="7268693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6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70952"/>
        <c:axId val="726871344"/>
      </c:lineChart>
      <c:catAx>
        <c:axId val="726870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71344"/>
        <c:crosses val="autoZero"/>
        <c:auto val="1"/>
        <c:lblAlgn val="ctr"/>
        <c:lblOffset val="100"/>
        <c:noMultiLvlLbl val="1"/>
      </c:catAx>
      <c:valAx>
        <c:axId val="7268713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7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73304"/>
        <c:axId val="726873696"/>
      </c:lineChart>
      <c:dateAx>
        <c:axId val="726873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73696"/>
        <c:crosses val="autoZero"/>
        <c:auto val="1"/>
        <c:lblOffset val="100"/>
        <c:baseTimeUnit val="days"/>
      </c:dateAx>
      <c:valAx>
        <c:axId val="7268736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7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88920"/>
        <c:axId val="729189312"/>
      </c:lineChart>
      <c:dateAx>
        <c:axId val="729188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89312"/>
        <c:crosses val="autoZero"/>
        <c:auto val="1"/>
        <c:lblOffset val="100"/>
        <c:baseTimeUnit val="days"/>
      </c:dateAx>
      <c:valAx>
        <c:axId val="72918931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8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91272"/>
        <c:axId val="729191664"/>
      </c:lineChart>
      <c:catAx>
        <c:axId val="729191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91664"/>
        <c:crosses val="autoZero"/>
        <c:auto val="1"/>
        <c:lblAlgn val="ctr"/>
        <c:lblOffset val="100"/>
        <c:noMultiLvlLbl val="0"/>
      </c:catAx>
      <c:valAx>
        <c:axId val="72919166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9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93624"/>
        <c:axId val="729194016"/>
      </c:lineChart>
      <c:dateAx>
        <c:axId val="729193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94016"/>
        <c:crosses val="autoZero"/>
        <c:auto val="1"/>
        <c:lblOffset val="100"/>
        <c:baseTimeUnit val="days"/>
      </c:dateAx>
      <c:valAx>
        <c:axId val="7291940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9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95976"/>
        <c:axId val="729196368"/>
      </c:lineChart>
      <c:dateAx>
        <c:axId val="72919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96368"/>
        <c:crosses val="autoZero"/>
        <c:auto val="1"/>
        <c:lblOffset val="100"/>
        <c:baseTimeUnit val="days"/>
      </c:dateAx>
      <c:valAx>
        <c:axId val="729196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9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98328"/>
        <c:axId val="729198720"/>
      </c:lineChart>
      <c:catAx>
        <c:axId val="729198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98720"/>
        <c:crosses val="autoZero"/>
        <c:auto val="1"/>
        <c:lblAlgn val="ctr"/>
        <c:lblOffset val="100"/>
        <c:noMultiLvlLbl val="0"/>
      </c:catAx>
      <c:valAx>
        <c:axId val="7291987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19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200680"/>
        <c:axId val="729201072"/>
      </c:lineChart>
      <c:catAx>
        <c:axId val="729200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01072"/>
        <c:crosses val="autoZero"/>
        <c:auto val="1"/>
        <c:lblAlgn val="ctr"/>
        <c:lblOffset val="100"/>
        <c:noMultiLvlLbl val="0"/>
      </c:catAx>
      <c:valAx>
        <c:axId val="729201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0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203032"/>
        <c:axId val="729203424"/>
      </c:lineChart>
      <c:catAx>
        <c:axId val="729203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03424"/>
        <c:crosses val="autoZero"/>
        <c:auto val="1"/>
        <c:lblAlgn val="ctr"/>
        <c:lblOffset val="100"/>
        <c:noMultiLvlLbl val="0"/>
      </c:catAx>
      <c:valAx>
        <c:axId val="729203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0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205384"/>
        <c:axId val="729205776"/>
      </c:lineChart>
      <c:dateAx>
        <c:axId val="729205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05776"/>
        <c:crosses val="autoZero"/>
        <c:auto val="1"/>
        <c:lblOffset val="100"/>
        <c:baseTimeUnit val="days"/>
      </c:dateAx>
      <c:valAx>
        <c:axId val="729205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0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207736"/>
        <c:axId val="729208128"/>
      </c:lineChart>
      <c:dateAx>
        <c:axId val="729207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08128"/>
        <c:crosses val="autoZero"/>
        <c:auto val="1"/>
        <c:lblOffset val="100"/>
        <c:baseTimeUnit val="days"/>
      </c:dateAx>
      <c:valAx>
        <c:axId val="7292081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0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0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backgroundRefresh="0" connectionId="10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jnj" backgroundRefresh="0" adjustColumnWidth="0" connectionId="10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KE" backgroundRefresh="0" connectionId="1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vgk" backgroundRefresh="0" connectionId="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backgroundRefresh="0" adjustColumnWidth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IP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NTC" backgroundRefres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HES" backgroundRefresh="0" connectionId="8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HES" backgroundRefresh="0" adjustColumnWidt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clh" backgroundRefresh="0" adjustColumnWidth="0" connectionId="10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FC" backgroundRefresh="0" adjustColumnWidt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F" backgroundRefres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CAH" backgroundRefresh="0" adjustColumnWidt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CAH" backgroundRefresh="0" connectionId="4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AL" backgroundRefresh="0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M" backgroundRefresh="0" adjustColumnWidth="0" connectionId="3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5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7.xml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queryTable" Target="../queryTables/queryTable108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U8" sqref="U8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1" ht="21.95" customHeight="1" x14ac:dyDescent="0.25">
      <c r="A2" s="51"/>
      <c r="B2" s="51"/>
      <c r="C2" s="52"/>
      <c r="E2" s="23" t="s">
        <v>50</v>
      </c>
      <c r="F2" s="247">
        <v>15.16</v>
      </c>
      <c r="G2" s="247">
        <v>16.334723437499996</v>
      </c>
      <c r="H2" s="335">
        <v>6400</v>
      </c>
      <c r="I2" s="49">
        <v>104542.22999999997</v>
      </c>
      <c r="J2" s="373">
        <v>-7518.2299999999814</v>
      </c>
      <c r="K2" s="359">
        <v>-7.1915722478848726E-2</v>
      </c>
      <c r="L2" s="373">
        <v>7097.3410000016447</v>
      </c>
      <c r="M2">
        <v>5700</v>
      </c>
      <c r="N2" s="370" t="str">
        <f>HYPERLINK("http://finance.yahoo.com/q?s=" &amp; E2, "Link")</f>
        <v>Link</v>
      </c>
      <c r="O2" s="369">
        <v>1.2699999999999999E-2</v>
      </c>
      <c r="P2" s="369">
        <v>4.5999999999999999E-3</v>
      </c>
      <c r="Q2" s="151"/>
      <c r="S2" s="49"/>
    </row>
    <row r="3" spans="1:21" ht="21.95" customHeight="1" x14ac:dyDescent="0.25">
      <c r="A3" s="61"/>
      <c r="B3" s="62"/>
      <c r="C3" s="61"/>
      <c r="E3" s="23" t="s">
        <v>17</v>
      </c>
      <c r="F3" s="247">
        <v>10.17</v>
      </c>
      <c r="G3" s="247">
        <v>21.653684000000077</v>
      </c>
      <c r="H3" s="335">
        <v>2500</v>
      </c>
      <c r="I3" s="49">
        <v>54134.210000000188</v>
      </c>
      <c r="J3" s="373">
        <v>-28709.210000000196</v>
      </c>
      <c r="K3" s="359">
        <v>-0.53033396072465244</v>
      </c>
      <c r="L3" s="373">
        <v>-28709.210000000196</v>
      </c>
      <c r="M3">
        <v>1900</v>
      </c>
      <c r="N3" s="370" t="str">
        <f>HYPERLINK("http://finance.yahoo.com/q?s=" &amp; E3, "Link")</f>
        <v>Link</v>
      </c>
      <c r="O3" s="369">
        <v>0</v>
      </c>
      <c r="P3" s="369">
        <v>8.8999999999999999E-3</v>
      </c>
      <c r="Q3" s="151"/>
      <c r="R3" s="49"/>
      <c r="S3" s="49"/>
      <c r="T3" s="49"/>
    </row>
    <row r="4" spans="1:21" ht="21.95" customHeight="1" x14ac:dyDescent="0.25">
      <c r="A4" s="51"/>
      <c r="B4" s="51"/>
      <c r="C4" s="52"/>
      <c r="E4" s="23" t="s">
        <v>199</v>
      </c>
      <c r="F4" s="247">
        <v>29.95</v>
      </c>
      <c r="G4" s="247">
        <v>31.861853333333332</v>
      </c>
      <c r="H4" s="335">
        <v>1500</v>
      </c>
      <c r="I4" s="49">
        <v>47792.78</v>
      </c>
      <c r="J4" s="373">
        <v>-2867.7799999999988</v>
      </c>
      <c r="K4" s="359">
        <v>-6.000446092485099E-2</v>
      </c>
      <c r="L4" s="373">
        <v>-1119.8100000000049</v>
      </c>
      <c r="M4">
        <v>1500</v>
      </c>
      <c r="N4" s="370" t="str">
        <f>HYPERLINK("http://finance.yahoo.com/q?s=" &amp; E4, "Link")</f>
        <v>Link</v>
      </c>
      <c r="O4" s="369">
        <v>1.6299999999999999E-2</v>
      </c>
      <c r="P4" s="369">
        <v>8.0999999999999996E-3</v>
      </c>
      <c r="Q4" s="49"/>
      <c r="R4" s="49"/>
      <c r="U4" s="49"/>
    </row>
    <row r="5" spans="1:21" ht="21.95" customHeight="1" x14ac:dyDescent="0.25">
      <c r="A5" s="51"/>
      <c r="B5" s="51"/>
      <c r="C5" s="52"/>
      <c r="E5" s="23" t="s">
        <v>34</v>
      </c>
      <c r="F5" s="247">
        <v>27.32</v>
      </c>
      <c r="G5" s="247">
        <v>25.48695</v>
      </c>
      <c r="H5" s="335">
        <v>1200</v>
      </c>
      <c r="I5" s="49">
        <v>30584.34</v>
      </c>
      <c r="J5" s="373">
        <v>2199.66</v>
      </c>
      <c r="K5" s="359">
        <v>7.1921120416526887E-2</v>
      </c>
      <c r="L5" s="373">
        <v>17695.526999999853</v>
      </c>
      <c r="M5">
        <v>700</v>
      </c>
      <c r="N5" s="370" t="str">
        <f>HYPERLINK("http://finance.yahoo.com/q?s=" &amp; E5, "Link")</f>
        <v>Link</v>
      </c>
      <c r="O5" s="369">
        <v>0</v>
      </c>
      <c r="P5" s="369">
        <v>-2.29E-2</v>
      </c>
      <c r="R5" s="49"/>
      <c r="S5" s="49"/>
    </row>
    <row r="6" spans="1:21" ht="21.95" customHeight="1" x14ac:dyDescent="0.25">
      <c r="A6" s="52"/>
      <c r="B6" s="52"/>
      <c r="C6" s="52"/>
      <c r="E6" s="23" t="s">
        <v>55</v>
      </c>
      <c r="F6" s="247">
        <v>65.930000000000007</v>
      </c>
      <c r="G6" s="247">
        <v>78.163960000000031</v>
      </c>
      <c r="H6" s="335">
        <v>250</v>
      </c>
      <c r="I6" s="49">
        <v>19540.990000000009</v>
      </c>
      <c r="J6" s="373">
        <v>-3058.4900000000052</v>
      </c>
      <c r="K6" s="359">
        <v>-0.15651663503230925</v>
      </c>
      <c r="L6" s="373">
        <v>-3058.4900000000052</v>
      </c>
      <c r="M6">
        <v>250</v>
      </c>
      <c r="N6" s="370" t="str">
        <f>HYPERLINK("http://finance.yahoo.com/q?s=" &amp; E6, "Link")</f>
        <v>Link</v>
      </c>
      <c r="O6" s="369">
        <v>3.0599999999999999E-2</v>
      </c>
      <c r="P6" s="369">
        <v>-8.6E-3</v>
      </c>
      <c r="S6" s="49"/>
    </row>
    <row r="7" spans="1:21" ht="21.95" customHeight="1" x14ac:dyDescent="0.25">
      <c r="A7" s="51"/>
      <c r="B7" s="51"/>
      <c r="C7" s="52"/>
      <c r="E7" s="23" t="s">
        <v>218</v>
      </c>
      <c r="F7" s="247">
        <v>66.14</v>
      </c>
      <c r="G7" s="247">
        <v>71.599450000000019</v>
      </c>
      <c r="H7" s="335">
        <v>200</v>
      </c>
      <c r="I7" s="49">
        <v>14319.890000000003</v>
      </c>
      <c r="J7" s="373">
        <v>-1091.8900000000031</v>
      </c>
      <c r="K7" s="359">
        <v>-7.6249887394386637E-2</v>
      </c>
      <c r="L7" s="373">
        <v>-415.94000000000233</v>
      </c>
      <c r="M7">
        <v>200</v>
      </c>
      <c r="N7" s="370" t="str">
        <f>HYPERLINK("http://finance.yahoo.com/q?s=" &amp; E7, "Link")</f>
        <v>Link</v>
      </c>
      <c r="O7" s="369">
        <v>1.7899999999999999E-2</v>
      </c>
      <c r="P7" s="369">
        <v>-1.8800000000000001E-2</v>
      </c>
      <c r="Q7" s="151"/>
      <c r="R7" s="49"/>
      <c r="S7" s="49"/>
    </row>
    <row r="8" spans="1:21" ht="21.95" customHeight="1" x14ac:dyDescent="0.25">
      <c r="A8" s="51"/>
      <c r="B8" s="51"/>
      <c r="C8" s="52"/>
      <c r="E8" s="23" t="s">
        <v>9</v>
      </c>
      <c r="F8" s="247">
        <v>1.94</v>
      </c>
      <c r="G8" s="247">
        <v>2.7060874999999998</v>
      </c>
      <c r="H8" s="335">
        <v>4000</v>
      </c>
      <c r="I8" s="49">
        <v>10824.349999999999</v>
      </c>
      <c r="J8" s="373">
        <v>-3064.3499999999985</v>
      </c>
      <c r="K8" s="359">
        <v>-0.28309783035470948</v>
      </c>
      <c r="L8" s="373">
        <v>-2629.4199999999983</v>
      </c>
      <c r="M8">
        <v>3000</v>
      </c>
      <c r="N8" s="370" t="str">
        <f>HYPERLINK("http://finance.yahoo.com/q?s=" &amp; E8, "Link")</f>
        <v>Link</v>
      </c>
      <c r="O8" s="369">
        <v>0.1963</v>
      </c>
      <c r="P8" s="369">
        <v>1.04E-2</v>
      </c>
      <c r="Q8" s="151"/>
      <c r="S8" s="49"/>
      <c r="U8" s="49"/>
    </row>
    <row r="9" spans="1:21" ht="21.95" customHeight="1" x14ac:dyDescent="0.25">
      <c r="A9" s="158"/>
      <c r="B9" s="51"/>
      <c r="C9" s="52"/>
      <c r="E9" s="23" t="s">
        <v>227</v>
      </c>
      <c r="F9" s="247">
        <v>26</v>
      </c>
      <c r="G9" s="247">
        <v>30.68748571428571</v>
      </c>
      <c r="H9" s="50">
        <v>350</v>
      </c>
      <c r="I9" s="49">
        <v>10740.619999999999</v>
      </c>
      <c r="J9" s="373">
        <v>-1640.619999999999</v>
      </c>
      <c r="K9" s="359">
        <v>-0.15274909642087689</v>
      </c>
      <c r="L9" s="49">
        <v>1669.8499999999949</v>
      </c>
      <c r="M9">
        <v>150</v>
      </c>
      <c r="N9" s="370" t="str">
        <f>HYPERLINK("http://finance.yahoo.com/q?s=" &amp; E9, "Link")</f>
        <v>Link</v>
      </c>
      <c r="O9" s="359">
        <v>4.0899999999999999E-2</v>
      </c>
      <c r="P9" s="359">
        <v>-2.18E-2</v>
      </c>
      <c r="Q9" s="49"/>
      <c r="R9" s="49"/>
      <c r="S9" s="49"/>
      <c r="T9" s="49"/>
    </row>
    <row r="10" spans="1:21" ht="21.95" customHeight="1" x14ac:dyDescent="0.25">
      <c r="A10" s="51"/>
      <c r="B10" s="51"/>
      <c r="C10" s="52"/>
      <c r="E10" s="23" t="s">
        <v>173</v>
      </c>
      <c r="F10" s="247">
        <v>57.73</v>
      </c>
      <c r="G10" s="247">
        <v>59.798600000000008</v>
      </c>
      <c r="H10" s="335">
        <v>150</v>
      </c>
      <c r="I10" s="49">
        <v>8969.7900000000009</v>
      </c>
      <c r="J10" s="373">
        <v>-310.29000000000087</v>
      </c>
      <c r="K10" s="359">
        <v>-3.4592783108634825E-2</v>
      </c>
      <c r="L10" s="373">
        <v>-260.34000000000106</v>
      </c>
      <c r="M10">
        <v>75</v>
      </c>
      <c r="N10" s="370" t="str">
        <f>HYPERLINK("http://finance.yahoo.com/q?s=" &amp; E10, "Link")</f>
        <v>Link</v>
      </c>
      <c r="O10" s="369">
        <v>3.2500000000000001E-2</v>
      </c>
      <c r="P10" s="369">
        <v>-2.5999999999999999E-3</v>
      </c>
    </row>
    <row r="11" spans="1:21" ht="21.95" customHeight="1" x14ac:dyDescent="0.25">
      <c r="A11" s="51"/>
      <c r="B11" s="52"/>
      <c r="C11" s="52"/>
      <c r="E11" s="23" t="s">
        <v>363</v>
      </c>
      <c r="F11" s="247">
        <v>54.78</v>
      </c>
      <c r="G11" s="247">
        <v>57.772307692307692</v>
      </c>
      <c r="H11" s="50">
        <v>130</v>
      </c>
      <c r="I11" s="49">
        <v>7510.4</v>
      </c>
      <c r="J11" s="373">
        <v>-388.99999999999909</v>
      </c>
      <c r="K11" s="359">
        <v>-5.1794844482317824E-2</v>
      </c>
      <c r="L11" s="49">
        <v>-388.99999999999909</v>
      </c>
      <c r="M11">
        <v>130</v>
      </c>
      <c r="N11" s="370" t="str">
        <f>HYPERLINK("http://finance.yahoo.com/q?s=" &amp; E11, "Link")</f>
        <v>Link</v>
      </c>
      <c r="O11" s="359">
        <v>4.3499999999999997E-2</v>
      </c>
      <c r="P11" s="359">
        <v>2.5999999999999999E-3</v>
      </c>
      <c r="Q11" s="151"/>
      <c r="S11" s="49"/>
    </row>
    <row r="12" spans="1:21" ht="21.95" customHeight="1" x14ac:dyDescent="0.25">
      <c r="A12" s="51"/>
      <c r="B12" s="51"/>
      <c r="C12" s="52"/>
      <c r="E12" s="23" t="s">
        <v>275</v>
      </c>
      <c r="F12" s="247">
        <v>70.72</v>
      </c>
      <c r="G12" s="247">
        <v>71.680000000000007</v>
      </c>
      <c r="H12" s="335">
        <v>100</v>
      </c>
      <c r="I12" s="49">
        <v>7168.0000000000009</v>
      </c>
      <c r="J12" s="373">
        <v>-96</v>
      </c>
      <c r="K12" s="359">
        <v>-1.3392857142857253E-2</v>
      </c>
      <c r="L12" s="373">
        <v>62.299999999999272</v>
      </c>
      <c r="M12">
        <v>100</v>
      </c>
      <c r="N12" s="370" t="str">
        <f>HYPERLINK("http://finance.yahoo.com/q?s=" &amp; E12, "Link")</f>
        <v>Link</v>
      </c>
      <c r="O12" s="369">
        <v>1.49E-2</v>
      </c>
      <c r="P12" s="369">
        <v>6.9999999999999999E-4</v>
      </c>
      <c r="Q12" s="151"/>
      <c r="S12" s="49"/>
    </row>
    <row r="13" spans="1:21" ht="21.95" customHeight="1" x14ac:dyDescent="0.25">
      <c r="A13" s="51"/>
      <c r="B13" s="51"/>
      <c r="C13" s="52"/>
      <c r="E13" s="23" t="s">
        <v>175</v>
      </c>
      <c r="F13" s="247">
        <v>53</v>
      </c>
      <c r="G13" s="247">
        <v>56.243333333333332</v>
      </c>
      <c r="H13" s="335">
        <v>120</v>
      </c>
      <c r="I13" s="49">
        <v>6749.2</v>
      </c>
      <c r="J13" s="373">
        <v>-389.19999999999982</v>
      </c>
      <c r="K13" s="359">
        <v>-5.7666093759260337E-2</v>
      </c>
      <c r="L13" s="373">
        <v>815.6800000000012</v>
      </c>
      <c r="M13">
        <v>80</v>
      </c>
      <c r="N13" s="370" t="str">
        <f>HYPERLINK("http://finance.yahoo.com/q?s=" &amp; E13, "Link")</f>
        <v>Link</v>
      </c>
      <c r="O13" s="369">
        <v>2.7300000000000001E-2</v>
      </c>
      <c r="P13" s="369">
        <v>-9.2999999999999992E-3</v>
      </c>
      <c r="S13" s="49"/>
    </row>
    <row r="14" spans="1:21" ht="21.95" customHeight="1" x14ac:dyDescent="0.25">
      <c r="A14" s="51"/>
      <c r="B14" s="51"/>
      <c r="C14" s="52"/>
      <c r="E14" s="23" t="s">
        <v>230</v>
      </c>
      <c r="F14" s="247">
        <v>26.67</v>
      </c>
      <c r="G14" s="247">
        <v>29.412799999999997</v>
      </c>
      <c r="H14" s="335">
        <v>200</v>
      </c>
      <c r="I14" s="49">
        <v>5882.5599999999995</v>
      </c>
      <c r="J14" s="373">
        <v>-548.55999999999949</v>
      </c>
      <c r="K14" s="359">
        <v>-9.3251917532502712E-2</v>
      </c>
      <c r="L14" s="373">
        <v>903.69999999999891</v>
      </c>
      <c r="M14">
        <v>100</v>
      </c>
      <c r="N14" s="370" t="str">
        <f>HYPERLINK("http://finance.yahoo.com/q?s=" &amp; E14, "Link")</f>
        <v>Link</v>
      </c>
      <c r="O14" s="369">
        <v>2.06E-2</v>
      </c>
      <c r="P14" s="369">
        <v>-1.5900000000000001E-2</v>
      </c>
      <c r="Q14" s="151"/>
      <c r="R14" s="49"/>
      <c r="S14" s="49"/>
    </row>
    <row r="15" spans="1:21" ht="21.95" customHeight="1" x14ac:dyDescent="0.25">
      <c r="A15" s="52"/>
      <c r="B15" s="158"/>
      <c r="C15" s="336"/>
      <c r="E15" s="23" t="s">
        <v>345</v>
      </c>
      <c r="F15" s="247">
        <v>21.15</v>
      </c>
      <c r="G15" s="247">
        <v>19.12970000000001</v>
      </c>
      <c r="H15" s="335">
        <v>300</v>
      </c>
      <c r="I15" s="49">
        <v>5738.9100000000035</v>
      </c>
      <c r="J15" s="373">
        <v>606.08999999999651</v>
      </c>
      <c r="K15" s="359">
        <v>0.10561064731804404</v>
      </c>
      <c r="L15" s="373">
        <v>951.06999999999698</v>
      </c>
      <c r="M15" s="30">
        <v>42849</v>
      </c>
      <c r="N15" s="370" t="str">
        <f>HYPERLINK("http://finance.yahoo.com/q?s=" &amp; E15, "Link")</f>
        <v>Link</v>
      </c>
      <c r="O15" s="369">
        <v>0</v>
      </c>
      <c r="P15" s="369">
        <v>-6.6E-3</v>
      </c>
      <c r="R15" s="49"/>
    </row>
    <row r="16" spans="1:21" ht="21.95" customHeight="1" x14ac:dyDescent="0.25">
      <c r="A16" s="51"/>
      <c r="B16" s="51"/>
      <c r="C16" s="52"/>
      <c r="E16" s="23" t="s">
        <v>285</v>
      </c>
      <c r="F16" s="247">
        <v>79.28</v>
      </c>
      <c r="G16" s="247">
        <v>79.19133333333339</v>
      </c>
      <c r="H16" s="335">
        <v>60</v>
      </c>
      <c r="I16" s="436">
        <v>4751.4800000000032</v>
      </c>
      <c r="J16" s="373">
        <v>5.3199999999969805</v>
      </c>
      <c r="K16" s="359">
        <v>1.1196511402755968E-3</v>
      </c>
      <c r="L16" s="373">
        <v>5.3199999999969805</v>
      </c>
      <c r="M16">
        <v>60</v>
      </c>
      <c r="N16" s="370" t="str">
        <f>HYPERLINK("http://finance.yahoo.com/q?s=" &amp; E16, "Link")</f>
        <v>Link</v>
      </c>
      <c r="O16" s="369">
        <v>2.5499999999999998E-2</v>
      </c>
      <c r="P16" s="369">
        <v>-1.9E-3</v>
      </c>
      <c r="Q16" s="151"/>
      <c r="S16" s="49"/>
      <c r="T16" s="49"/>
    </row>
    <row r="17" spans="1:21" ht="21.95" customHeight="1" x14ac:dyDescent="0.25">
      <c r="A17" s="52"/>
      <c r="B17" s="52"/>
      <c r="C17" s="52"/>
      <c r="E17" s="23" t="s">
        <v>349</v>
      </c>
      <c r="F17" s="247">
        <v>31.13</v>
      </c>
      <c r="G17" s="247">
        <v>31.661124999999991</v>
      </c>
      <c r="H17" s="50">
        <v>80</v>
      </c>
      <c r="I17" s="49">
        <v>2532.8899999999994</v>
      </c>
      <c r="J17" s="373">
        <v>-42.489999999999327</v>
      </c>
      <c r="K17" s="359">
        <v>-1.6775304099269764E-2</v>
      </c>
      <c r="L17" s="49">
        <v>-42.489999999999327</v>
      </c>
      <c r="M17" s="30">
        <v>42874</v>
      </c>
      <c r="N17" s="370" t="str">
        <f>HYPERLINK("http://finance.yahoo.com/q?s=" &amp; E17, "Link")</f>
        <v>Link</v>
      </c>
      <c r="O17" s="359">
        <v>4.24E-2</v>
      </c>
      <c r="P17" s="359">
        <v>1.2E-2</v>
      </c>
      <c r="R17" s="49"/>
      <c r="T17" s="49"/>
    </row>
    <row r="18" spans="1:21" ht="21.95" customHeight="1" x14ac:dyDescent="0.25">
      <c r="A18" s="51"/>
      <c r="B18" s="51"/>
      <c r="C18" s="52"/>
      <c r="E18" s="23" t="s">
        <v>782</v>
      </c>
      <c r="F18" s="247">
        <v>26</v>
      </c>
      <c r="G18" s="247">
        <v>24.68</v>
      </c>
      <c r="H18" s="335">
        <v>100</v>
      </c>
      <c r="I18" s="49">
        <v>2468</v>
      </c>
      <c r="J18" s="373">
        <v>132</v>
      </c>
      <c r="K18" s="359">
        <v>5.3484602917341986E-2</v>
      </c>
      <c r="L18" s="373">
        <v>132</v>
      </c>
      <c r="M18" s="30">
        <v>42874</v>
      </c>
      <c r="N18" s="370" t="str">
        <f>HYPERLINK("http://finance.yahoo.com/q?s=" &amp; E18, "Link")</f>
        <v>Link</v>
      </c>
      <c r="O18" s="369" t="e">
        <v>#VALUE!</v>
      </c>
      <c r="P18" s="369">
        <v>-4.1999999999999997E-3</v>
      </c>
      <c r="S18" s="49"/>
      <c r="T18" s="49"/>
    </row>
    <row r="19" spans="1:21" ht="21.95" customHeight="1" x14ac:dyDescent="0.25">
      <c r="A19" s="51"/>
      <c r="B19" s="51"/>
      <c r="C19" s="52"/>
      <c r="E19" s="23" t="s">
        <v>10</v>
      </c>
      <c r="F19" s="247">
        <v>31.7</v>
      </c>
      <c r="G19" s="247">
        <v>31.7</v>
      </c>
      <c r="H19" s="335">
        <v>0</v>
      </c>
      <c r="I19" s="49">
        <v>0</v>
      </c>
      <c r="J19" s="373">
        <v>0</v>
      </c>
      <c r="K19" s="359">
        <v>0</v>
      </c>
      <c r="L19" s="373">
        <v>1128.3800000000047</v>
      </c>
      <c r="M19">
        <v>0</v>
      </c>
      <c r="N19" s="370" t="str">
        <f>HYPERLINK("http://finance.yahoo.com/q?s=" &amp; E19, "Link")</f>
        <v>Link</v>
      </c>
      <c r="O19" s="369">
        <v>1.2500000000000001E-2</v>
      </c>
      <c r="P19" s="369">
        <v>-1.06E-2</v>
      </c>
    </row>
    <row r="20" spans="1:21" ht="21.95" customHeight="1" x14ac:dyDescent="0.25">
      <c r="A20" s="51"/>
      <c r="B20" s="51"/>
      <c r="C20" s="52"/>
      <c r="E20" s="23" t="s">
        <v>206</v>
      </c>
      <c r="F20" s="247">
        <v>142.27000000000001</v>
      </c>
      <c r="G20" s="247">
        <v>142.27000000000001</v>
      </c>
      <c r="H20" s="335">
        <v>0</v>
      </c>
      <c r="I20" s="49">
        <v>0</v>
      </c>
      <c r="J20" s="373">
        <v>0</v>
      </c>
      <c r="K20" s="359">
        <v>0</v>
      </c>
      <c r="L20" s="373">
        <v>363.09999999999945</v>
      </c>
      <c r="M20">
        <v>0</v>
      </c>
      <c r="N20" s="370" t="str">
        <f>HYPERLINK("http://finance.yahoo.com/q?s=" &amp; E20, "Link")</f>
        <v>Link</v>
      </c>
      <c r="O20" s="369">
        <v>1.5900000000000001E-2</v>
      </c>
      <c r="P20" s="369">
        <v>-1.1999999999999999E-3</v>
      </c>
      <c r="Q20" s="446"/>
      <c r="R20" s="49"/>
      <c r="S20" s="49"/>
      <c r="U20" s="49"/>
    </row>
    <row r="21" spans="1:21" ht="21.95" customHeight="1" x14ac:dyDescent="0.25">
      <c r="A21" s="51"/>
      <c r="B21" s="51"/>
      <c r="C21" s="52"/>
      <c r="E21" s="23" t="s">
        <v>255</v>
      </c>
      <c r="F21" s="247">
        <v>60.28</v>
      </c>
      <c r="G21" s="247">
        <v>60.28</v>
      </c>
      <c r="H21" s="335">
        <v>0</v>
      </c>
      <c r="I21" s="49">
        <v>0</v>
      </c>
      <c r="J21" s="373">
        <v>0</v>
      </c>
      <c r="K21" s="359">
        <v>0</v>
      </c>
      <c r="L21" s="373">
        <v>92.650000000000091</v>
      </c>
      <c r="M21">
        <v>0</v>
      </c>
      <c r="N21" s="370" t="str">
        <f>HYPERLINK("http://finance.yahoo.com/q?s=" &amp; E21, "Link")</f>
        <v>Link</v>
      </c>
      <c r="O21" s="369">
        <v>0</v>
      </c>
      <c r="P21" s="369">
        <v>1.2999999999999999E-3</v>
      </c>
      <c r="R21" s="49"/>
      <c r="S21" s="49"/>
      <c r="T21" s="49"/>
    </row>
    <row r="22" spans="1:21" ht="21.95" customHeight="1" x14ac:dyDescent="0.25">
      <c r="A22" s="51"/>
      <c r="B22" s="51"/>
      <c r="C22" s="52"/>
      <c r="E22" s="23" t="s">
        <v>45</v>
      </c>
      <c r="F22" s="247">
        <v>79.73</v>
      </c>
      <c r="G22" s="247">
        <v>79.73</v>
      </c>
      <c r="H22" s="50">
        <v>0</v>
      </c>
      <c r="I22" s="49">
        <v>0</v>
      </c>
      <c r="J22" s="373">
        <v>0</v>
      </c>
      <c r="K22" s="359">
        <v>0</v>
      </c>
      <c r="L22" s="49">
        <v>523.61999999999898</v>
      </c>
      <c r="M22">
        <v>0</v>
      </c>
      <c r="N22" s="370" t="str">
        <f>HYPERLINK("http://finance.yahoo.com/q?s=" &amp; E22, "Link")</f>
        <v>Link</v>
      </c>
      <c r="O22" s="359">
        <v>1.67E-2</v>
      </c>
      <c r="P22" s="359">
        <v>-5.1999999999999998E-3</v>
      </c>
      <c r="Q22" s="151"/>
    </row>
    <row r="23" spans="1:21" ht="21.95" customHeight="1" x14ac:dyDescent="0.25">
      <c r="A23" s="51"/>
      <c r="B23" s="51"/>
      <c r="C23" s="52"/>
      <c r="E23" s="23" t="s">
        <v>33</v>
      </c>
      <c r="F23" s="247">
        <v>217.66</v>
      </c>
      <c r="G23" s="247">
        <v>217.66</v>
      </c>
      <c r="H23" s="50">
        <v>0</v>
      </c>
      <c r="I23" s="49">
        <v>0</v>
      </c>
      <c r="J23" s="373">
        <v>0</v>
      </c>
      <c r="K23" s="359">
        <v>0</v>
      </c>
      <c r="L23" s="49">
        <v>780.73999999999796</v>
      </c>
      <c r="M23">
        <v>0</v>
      </c>
      <c r="N23" s="370" t="str">
        <f>HYPERLINK("http://finance.yahoo.com/q?s=" &amp; E23, "Link")</f>
        <v>Link</v>
      </c>
      <c r="O23" s="359">
        <v>1.8599999999999998E-2</v>
      </c>
      <c r="P23" s="359">
        <v>-2.5000000000000001E-3</v>
      </c>
      <c r="Q23" s="446"/>
      <c r="R23" s="49"/>
      <c r="S23" s="49"/>
      <c r="T23" s="49"/>
    </row>
    <row r="24" spans="1:21" ht="21.95" customHeight="1" x14ac:dyDescent="0.25">
      <c r="A24" s="52"/>
      <c r="B24" s="52"/>
      <c r="C24" s="52"/>
      <c r="E24" s="23" t="s">
        <v>229</v>
      </c>
      <c r="F24" s="247">
        <v>79.59</v>
      </c>
      <c r="G24" s="247">
        <v>79.59</v>
      </c>
      <c r="H24" s="335">
        <v>0</v>
      </c>
      <c r="I24" s="49">
        <v>0</v>
      </c>
      <c r="J24" s="373">
        <v>0</v>
      </c>
      <c r="K24" s="359">
        <v>0</v>
      </c>
      <c r="L24" s="373">
        <v>231.53999999999996</v>
      </c>
      <c r="M24">
        <v>0</v>
      </c>
      <c r="N24" s="370" t="str">
        <f>HYPERLINK("http://finance.yahoo.com/q?s=" &amp; E24, "Link")</f>
        <v>Link</v>
      </c>
      <c r="O24" s="369">
        <v>1.6199999999999999E-2</v>
      </c>
      <c r="P24" s="369">
        <v>-5.4000000000000003E-3</v>
      </c>
      <c r="Q24" s="151"/>
      <c r="R24" s="49"/>
      <c r="S24" s="49"/>
      <c r="T24" s="49"/>
    </row>
    <row r="25" spans="1:21" ht="21.95" customHeight="1" x14ac:dyDescent="0.25">
      <c r="A25" s="51"/>
      <c r="B25" s="51"/>
      <c r="C25" s="52"/>
      <c r="E25" s="23" t="s">
        <v>62</v>
      </c>
      <c r="F25" s="247">
        <v>272.94</v>
      </c>
      <c r="G25" s="247">
        <v>272.94</v>
      </c>
      <c r="H25" s="335">
        <v>0</v>
      </c>
      <c r="I25" s="49">
        <v>0</v>
      </c>
      <c r="J25" s="373">
        <v>0</v>
      </c>
      <c r="K25" s="359">
        <v>0</v>
      </c>
      <c r="L25" s="373">
        <v>1659.3600000000079</v>
      </c>
      <c r="M25">
        <v>0</v>
      </c>
      <c r="N25" s="370" t="str">
        <f>HYPERLINK("http://finance.yahoo.com/q?s=" &amp; E25, "Link")</f>
        <v>Link</v>
      </c>
      <c r="O25" s="369">
        <v>0</v>
      </c>
      <c r="P25" s="369">
        <v>1.8E-3</v>
      </c>
      <c r="R25" s="49"/>
      <c r="S25" s="49"/>
    </row>
    <row r="26" spans="1:21" ht="21.95" customHeight="1" x14ac:dyDescent="0.25">
      <c r="A26" s="52"/>
      <c r="B26" s="52"/>
      <c r="C26" s="52"/>
      <c r="E26" s="23" t="s">
        <v>311</v>
      </c>
      <c r="F26" s="247">
        <v>53.48</v>
      </c>
      <c r="G26" s="247">
        <v>53.48</v>
      </c>
      <c r="H26" s="335">
        <v>0</v>
      </c>
      <c r="I26" s="49">
        <v>0</v>
      </c>
      <c r="J26" s="373">
        <v>0</v>
      </c>
      <c r="K26" s="359">
        <v>0</v>
      </c>
      <c r="L26" s="373">
        <v>910.79999999999927</v>
      </c>
      <c r="M26">
        <v>0</v>
      </c>
      <c r="N26" s="370" t="str">
        <f>HYPERLINK("http://finance.yahoo.com/q?s=" &amp; E26, "Link")</f>
        <v>Link</v>
      </c>
      <c r="O26" s="369">
        <v>2.87E-2</v>
      </c>
      <c r="P26" s="369">
        <v>6.9999999999999999E-4</v>
      </c>
      <c r="T26" s="49"/>
    </row>
    <row r="27" spans="1:21" ht="21.95" customHeight="1" x14ac:dyDescent="0.25">
      <c r="A27" s="51"/>
      <c r="B27" s="51"/>
      <c r="C27" s="51"/>
      <c r="E27" s="23" t="s">
        <v>52</v>
      </c>
      <c r="F27" s="247">
        <v>72.5</v>
      </c>
      <c r="G27" s="247">
        <v>72.5</v>
      </c>
      <c r="H27" s="50">
        <v>0</v>
      </c>
      <c r="I27" s="49">
        <v>0</v>
      </c>
      <c r="J27" s="373">
        <v>0</v>
      </c>
      <c r="K27" s="359">
        <v>0</v>
      </c>
      <c r="L27" s="49">
        <v>1056.739999999998</v>
      </c>
      <c r="M27">
        <v>0</v>
      </c>
      <c r="N27" s="370" t="str">
        <f>HYPERLINK("http://finance.yahoo.com/q?s=" &amp; E27, "Link")</f>
        <v>Link</v>
      </c>
      <c r="O27" s="359">
        <v>2.1999999999999999E-2</v>
      </c>
      <c r="P27" s="359">
        <v>-1.0999999999999999E-2</v>
      </c>
      <c r="S27" s="49"/>
    </row>
    <row r="28" spans="1:21" ht="21.95" customHeight="1" x14ac:dyDescent="0.25">
      <c r="A28" s="51"/>
      <c r="B28" s="51"/>
      <c r="C28" s="52"/>
      <c r="E28" s="23" t="s">
        <v>330</v>
      </c>
      <c r="F28" s="247">
        <v>37.35</v>
      </c>
      <c r="G28" s="247">
        <v>37.35</v>
      </c>
      <c r="H28" s="335">
        <v>0</v>
      </c>
      <c r="I28" s="49">
        <v>0</v>
      </c>
      <c r="J28" s="373">
        <v>0</v>
      </c>
      <c r="K28" s="359">
        <v>0</v>
      </c>
      <c r="L28" s="373">
        <v>264.92000000000007</v>
      </c>
      <c r="M28">
        <v>0</v>
      </c>
      <c r="N28" s="370" t="str">
        <f>HYPERLINK("http://finance.yahoo.com/q?s=" &amp; E28, "Link")</f>
        <v>Link</v>
      </c>
      <c r="O28" s="369">
        <v>3.4200000000000001E-2</v>
      </c>
      <c r="P28" s="369">
        <v>-8.8000000000000005E-3</v>
      </c>
      <c r="Q28" s="446"/>
      <c r="R28" s="49"/>
      <c r="S28" s="49"/>
      <c r="T28" s="49"/>
    </row>
    <row r="29" spans="1:21" ht="21.95" customHeight="1" x14ac:dyDescent="0.25">
      <c r="A29" s="51"/>
      <c r="B29" s="51"/>
      <c r="C29" s="52"/>
      <c r="E29" s="23" t="s">
        <v>8</v>
      </c>
      <c r="F29" s="247">
        <v>74.72</v>
      </c>
      <c r="G29" s="247">
        <v>74.72</v>
      </c>
      <c r="H29" s="50">
        <v>0</v>
      </c>
      <c r="I29" s="49">
        <v>0</v>
      </c>
      <c r="J29" s="373">
        <v>0</v>
      </c>
      <c r="K29" s="359">
        <v>0</v>
      </c>
      <c r="L29" s="49">
        <v>121.94999999999982</v>
      </c>
      <c r="M29">
        <v>0</v>
      </c>
      <c r="N29" s="370" t="str">
        <f>HYPERLINK("http://finance.yahoo.com/q?s=" &amp; E29, "Link")</f>
        <v>Link</v>
      </c>
      <c r="O29" s="359">
        <v>1.67E-2</v>
      </c>
      <c r="P29" s="359">
        <v>3.2000000000000002E-3</v>
      </c>
    </row>
    <row r="30" spans="1:21" ht="21.95" customHeight="1" x14ac:dyDescent="0.25">
      <c r="A30" s="52"/>
      <c r="B30" s="51"/>
      <c r="C30" s="52"/>
      <c r="E30" s="23" t="s">
        <v>32</v>
      </c>
      <c r="F30" s="247">
        <v>45.53</v>
      </c>
      <c r="G30" s="247">
        <v>45.53</v>
      </c>
      <c r="H30" s="335">
        <v>0</v>
      </c>
      <c r="I30" s="49">
        <v>0</v>
      </c>
      <c r="J30" s="373">
        <v>0</v>
      </c>
      <c r="K30" s="359">
        <v>0</v>
      </c>
      <c r="L30" s="373">
        <v>1198.4699999999971</v>
      </c>
      <c r="M30">
        <v>0</v>
      </c>
      <c r="N30" s="370" t="str">
        <f>HYPERLINK("http://finance.yahoo.com/q?s=" &amp; E30, "Link")</f>
        <v>Link</v>
      </c>
      <c r="O30" s="369">
        <v>1.7600000000000001E-2</v>
      </c>
      <c r="P30" s="369">
        <v>-8.6999999999999994E-3</v>
      </c>
      <c r="Q30" s="446"/>
      <c r="R30" s="49"/>
      <c r="S30" s="49"/>
    </row>
    <row r="31" spans="1:21" ht="21.95" customHeight="1" x14ac:dyDescent="0.25">
      <c r="A31" s="51"/>
      <c r="B31" s="51"/>
      <c r="C31" s="52"/>
      <c r="E31" s="23" t="s">
        <v>63</v>
      </c>
      <c r="F31" s="247">
        <v>114.44</v>
      </c>
      <c r="G31" s="247">
        <v>114.44</v>
      </c>
      <c r="H31" s="50">
        <v>0</v>
      </c>
      <c r="I31" s="49">
        <v>0</v>
      </c>
      <c r="J31" s="373">
        <v>0</v>
      </c>
      <c r="K31" s="359">
        <v>0</v>
      </c>
      <c r="L31" s="49">
        <v>257.30999999999949</v>
      </c>
      <c r="M31">
        <v>0</v>
      </c>
      <c r="N31" s="370" t="str">
        <f>HYPERLINK("http://finance.yahoo.com/q?s=" &amp; E31, "Link")</f>
        <v>Link</v>
      </c>
      <c r="O31" s="359">
        <v>1.38E-2</v>
      </c>
      <c r="P31" s="359">
        <v>-3.0000000000000001E-3</v>
      </c>
    </row>
    <row r="32" spans="1:21" ht="21.95" customHeight="1" x14ac:dyDescent="0.25">
      <c r="A32" s="51"/>
      <c r="B32" s="51"/>
      <c r="C32" s="52"/>
      <c r="E32" s="23" t="s">
        <v>321</v>
      </c>
      <c r="F32" s="247">
        <v>97.77</v>
      </c>
      <c r="G32" s="247">
        <v>97.77</v>
      </c>
      <c r="H32" s="50">
        <v>0</v>
      </c>
      <c r="I32" s="49">
        <v>0</v>
      </c>
      <c r="J32" s="373">
        <v>0</v>
      </c>
      <c r="K32" s="359">
        <v>0</v>
      </c>
      <c r="L32" s="49">
        <v>720.56000000000131</v>
      </c>
      <c r="M32">
        <v>0</v>
      </c>
      <c r="N32" s="370" t="str">
        <f>HYPERLINK("http://finance.yahoo.com/q?s=" &amp; E32, "Link")</f>
        <v>Link</v>
      </c>
      <c r="O32" s="359">
        <v>0</v>
      </c>
      <c r="P32" s="359">
        <v>-7.4999999999999997E-3</v>
      </c>
      <c r="Q32" s="49"/>
      <c r="R32" s="49"/>
      <c r="S32" s="49"/>
      <c r="T32" s="49"/>
    </row>
    <row r="33" spans="1:22" ht="21.95" customHeight="1" x14ac:dyDescent="0.25">
      <c r="A33" s="51"/>
      <c r="B33" s="51"/>
      <c r="C33" s="52"/>
      <c r="E33" s="23" t="s">
        <v>200</v>
      </c>
      <c r="F33" s="247">
        <v>11.34</v>
      </c>
      <c r="G33" s="247">
        <v>11.34</v>
      </c>
      <c r="H33" s="50">
        <v>0</v>
      </c>
      <c r="I33" s="49">
        <v>0</v>
      </c>
      <c r="J33" s="373">
        <v>0</v>
      </c>
      <c r="K33" s="359">
        <v>0</v>
      </c>
      <c r="L33" s="49">
        <v>251.26000000000022</v>
      </c>
      <c r="M33">
        <v>0</v>
      </c>
      <c r="N33" s="370" t="str">
        <f>HYPERLINK("http://finance.yahoo.com/q?s=" &amp; E33, "Link")</f>
        <v>Link</v>
      </c>
      <c r="O33" s="359">
        <v>5.1499999999999997E-2</v>
      </c>
      <c r="P33" s="359">
        <v>-1.1299999999999999E-2</v>
      </c>
      <c r="Q33" s="151"/>
      <c r="R33" s="49"/>
      <c r="S33" s="49"/>
      <c r="T33" s="49"/>
    </row>
    <row r="34" spans="1:22" ht="21.95" customHeight="1" x14ac:dyDescent="0.25">
      <c r="A34" s="51"/>
      <c r="B34" s="51"/>
      <c r="C34" s="52"/>
      <c r="E34" s="23" t="s">
        <v>276</v>
      </c>
      <c r="F34" s="247">
        <v>30.7</v>
      </c>
      <c r="G34" s="247">
        <v>30.7</v>
      </c>
      <c r="H34" s="335">
        <v>0</v>
      </c>
      <c r="I34" s="49">
        <v>0</v>
      </c>
      <c r="J34" s="373">
        <v>0</v>
      </c>
      <c r="K34" s="359">
        <v>0</v>
      </c>
      <c r="L34" s="373">
        <v>98.449999999999818</v>
      </c>
      <c r="M34">
        <v>0</v>
      </c>
      <c r="N34" s="370" t="str">
        <f>HYPERLINK("http://finance.yahoo.com/q?s=" &amp; E34, "Link")</f>
        <v>Link</v>
      </c>
      <c r="O34" s="369">
        <v>1.11E-2</v>
      </c>
      <c r="P34" s="369">
        <v>-1.1900000000000001E-2</v>
      </c>
      <c r="R34" s="49"/>
      <c r="S34" s="49"/>
    </row>
    <row r="35" spans="1:22" ht="21.95" customHeight="1" x14ac:dyDescent="0.25">
      <c r="A35" s="51"/>
      <c r="B35" s="52"/>
      <c r="C35" s="52"/>
      <c r="E35" s="23" t="s">
        <v>56</v>
      </c>
      <c r="F35" s="247">
        <v>33.75</v>
      </c>
      <c r="G35" s="247">
        <v>33.75</v>
      </c>
      <c r="H35" s="335">
        <v>0</v>
      </c>
      <c r="I35" s="49">
        <v>0</v>
      </c>
      <c r="J35" s="373">
        <v>0</v>
      </c>
      <c r="K35" s="359">
        <v>0</v>
      </c>
      <c r="L35" s="373">
        <v>36.819999999999709</v>
      </c>
      <c r="M35">
        <v>0</v>
      </c>
      <c r="N35" s="370" t="str">
        <f>HYPERLINK("http://finance.yahoo.com/q?s=" &amp; E35, "Link")</f>
        <v>Link</v>
      </c>
      <c r="O35" s="369">
        <v>4.2999999999999997E-2</v>
      </c>
      <c r="P35" s="369">
        <v>-1.03E-2</v>
      </c>
      <c r="R35" s="49"/>
      <c r="T35" s="49"/>
    </row>
    <row r="36" spans="1:22" ht="21.95" customHeight="1" x14ac:dyDescent="0.25">
      <c r="A36" s="51"/>
      <c r="B36" s="51"/>
      <c r="C36" s="51"/>
      <c r="E36" s="23" t="s">
        <v>22</v>
      </c>
      <c r="F36" s="247">
        <v>47.31</v>
      </c>
      <c r="G36" s="247">
        <v>47.31</v>
      </c>
      <c r="H36" s="335">
        <v>0</v>
      </c>
      <c r="I36" s="49">
        <v>0</v>
      </c>
      <c r="J36" s="373">
        <v>0</v>
      </c>
      <c r="K36" s="359">
        <v>0</v>
      </c>
      <c r="L36" s="373">
        <v>3178.8000000000466</v>
      </c>
      <c r="M36">
        <v>0</v>
      </c>
      <c r="N36" s="370" t="str">
        <f>HYPERLINK("http://finance.yahoo.com/q?s=" &amp; E36, "Link")</f>
        <v>Link</v>
      </c>
      <c r="O36" s="369">
        <v>2.07E-2</v>
      </c>
      <c r="P36" s="369">
        <v>8.9999999999999993E-3</v>
      </c>
    </row>
    <row r="37" spans="1:22" ht="21.95" customHeight="1" x14ac:dyDescent="0.25">
      <c r="A37" s="51"/>
      <c r="B37" s="52"/>
      <c r="C37" s="52"/>
      <c r="E37" s="23" t="s">
        <v>27</v>
      </c>
      <c r="F37" s="247">
        <v>36.32</v>
      </c>
      <c r="G37" s="247">
        <v>36.32</v>
      </c>
      <c r="H37" s="335">
        <v>0</v>
      </c>
      <c r="I37" s="49">
        <v>0</v>
      </c>
      <c r="J37" s="373">
        <v>0</v>
      </c>
      <c r="K37" s="359">
        <v>0</v>
      </c>
      <c r="L37" s="373">
        <v>1407.5400000000009</v>
      </c>
      <c r="M37">
        <v>0</v>
      </c>
      <c r="N37" s="370" t="str">
        <f>HYPERLINK("http://finance.yahoo.com/q?s=" &amp; E37, "Link")</f>
        <v>Link</v>
      </c>
      <c r="O37" s="369">
        <v>3.0200000000000001E-2</v>
      </c>
      <c r="P37" s="369">
        <v>3.8999999999999998E-3</v>
      </c>
      <c r="S37" s="49"/>
    </row>
    <row r="38" spans="1:22" ht="21.95" customHeight="1" x14ac:dyDescent="0.25">
      <c r="A38" s="51"/>
      <c r="B38" s="51"/>
      <c r="C38" s="52"/>
      <c r="E38" s="23" t="s">
        <v>174</v>
      </c>
      <c r="F38" s="247">
        <v>52.78</v>
      </c>
      <c r="G38" s="247">
        <v>52.78</v>
      </c>
      <c r="H38" s="335">
        <v>0</v>
      </c>
      <c r="I38" s="49">
        <v>0</v>
      </c>
      <c r="J38" s="373">
        <v>0</v>
      </c>
      <c r="K38" s="359">
        <v>0</v>
      </c>
      <c r="L38" s="373">
        <v>119.92000000000053</v>
      </c>
      <c r="M38">
        <v>0</v>
      </c>
      <c r="N38" s="370" t="str">
        <f>HYPERLINK("http://finance.yahoo.com/q?s=" &amp; E38, "Link")</f>
        <v>Link</v>
      </c>
      <c r="O38" s="369">
        <v>3.6400000000000002E-2</v>
      </c>
      <c r="P38" s="369">
        <v>-4.4999999999999997E-3</v>
      </c>
      <c r="R38" s="49"/>
    </row>
    <row r="39" spans="1:22" ht="21.95" customHeight="1" x14ac:dyDescent="0.25">
      <c r="A39" s="51"/>
      <c r="B39" s="51"/>
      <c r="C39" s="52"/>
      <c r="E39" s="23" t="s">
        <v>279</v>
      </c>
      <c r="F39" s="247">
        <v>121.76</v>
      </c>
      <c r="G39" s="247">
        <v>121.76</v>
      </c>
      <c r="H39" s="335">
        <v>0</v>
      </c>
      <c r="I39" s="49">
        <v>0</v>
      </c>
      <c r="J39" s="373">
        <v>0</v>
      </c>
      <c r="K39" s="359">
        <v>0</v>
      </c>
      <c r="L39" s="373">
        <v>154.77999999999975</v>
      </c>
      <c r="M39">
        <v>0</v>
      </c>
      <c r="N39" s="370" t="str">
        <f>HYPERLINK("http://finance.yahoo.com/q?s=" &amp; E39, "Link")</f>
        <v>Link</v>
      </c>
      <c r="O39" s="369">
        <v>2.5700000000000001E-2</v>
      </c>
      <c r="P39" s="369">
        <v>-8.9999999999999998E-4</v>
      </c>
    </row>
    <row r="40" spans="1:22" ht="21.95" customHeight="1" x14ac:dyDescent="0.25">
      <c r="A40" s="51"/>
      <c r="B40" s="51"/>
      <c r="C40" s="52"/>
      <c r="E40" s="23" t="s">
        <v>15</v>
      </c>
      <c r="F40" s="247">
        <v>17.54</v>
      </c>
      <c r="G40" s="247">
        <v>17.54</v>
      </c>
      <c r="H40" s="335">
        <v>0</v>
      </c>
      <c r="I40" s="49">
        <v>0</v>
      </c>
      <c r="J40" s="373">
        <v>0</v>
      </c>
      <c r="K40" s="359">
        <v>0</v>
      </c>
      <c r="L40" s="373">
        <v>155.90000000000146</v>
      </c>
      <c r="M40">
        <v>0</v>
      </c>
      <c r="N40" s="370" t="str">
        <f>HYPERLINK("http://finance.yahoo.com/q?s=" &amp; E40, "Link")</f>
        <v>Link</v>
      </c>
      <c r="O40" s="369">
        <v>0</v>
      </c>
      <c r="P40" s="369">
        <v>-1.9E-2</v>
      </c>
    </row>
    <row r="41" spans="1:22" ht="21.95" customHeight="1" x14ac:dyDescent="0.25">
      <c r="A41" s="51"/>
      <c r="B41" s="51"/>
      <c r="C41" s="52"/>
      <c r="E41" s="23" t="s">
        <v>24</v>
      </c>
      <c r="F41" s="247">
        <v>36.76</v>
      </c>
      <c r="G41" s="247">
        <v>36.76</v>
      </c>
      <c r="H41" s="50">
        <v>0</v>
      </c>
      <c r="I41" s="49">
        <v>0</v>
      </c>
      <c r="J41" s="373">
        <v>0</v>
      </c>
      <c r="K41" s="359">
        <v>0</v>
      </c>
      <c r="L41" s="49">
        <v>937.36999999999534</v>
      </c>
      <c r="M41">
        <v>0</v>
      </c>
      <c r="N41" s="370" t="str">
        <f>HYPERLINK("http://finance.yahoo.com/q?s=" &amp; E41, "Link")</f>
        <v>Link</v>
      </c>
      <c r="O41" s="359">
        <v>0</v>
      </c>
      <c r="P41" s="359">
        <v>-2.18E-2</v>
      </c>
      <c r="Q41" s="151"/>
      <c r="T41" s="49"/>
    </row>
    <row r="42" spans="1:22" ht="21.95" customHeight="1" x14ac:dyDescent="0.25">
      <c r="A42" s="51"/>
      <c r="B42" s="51"/>
      <c r="C42" s="52"/>
      <c r="E42" s="23" t="s">
        <v>36</v>
      </c>
      <c r="F42" s="247">
        <v>55.63</v>
      </c>
      <c r="G42" s="247">
        <v>55.63</v>
      </c>
      <c r="H42" s="50">
        <v>0</v>
      </c>
      <c r="I42" s="49">
        <v>0</v>
      </c>
      <c r="J42" s="373">
        <v>0</v>
      </c>
      <c r="K42" s="359">
        <v>0</v>
      </c>
      <c r="L42" s="49">
        <v>117.73999999999978</v>
      </c>
      <c r="M42">
        <v>0</v>
      </c>
      <c r="N42" s="370" t="str">
        <f>HYPERLINK("http://finance.yahoo.com/q?s=" &amp; E42, "Link")</f>
        <v>Link</v>
      </c>
      <c r="O42" s="359">
        <v>7.4000000000000003E-3</v>
      </c>
      <c r="P42" s="359">
        <v>-5.7000000000000002E-3</v>
      </c>
      <c r="Q42" s="49"/>
      <c r="R42" s="49"/>
      <c r="S42" s="49"/>
      <c r="T42" s="49"/>
    </row>
    <row r="43" spans="1:22" ht="21.95" customHeight="1" x14ac:dyDescent="0.25">
      <c r="A43" s="52"/>
      <c r="B43" s="158"/>
      <c r="C43" s="336"/>
      <c r="E43" s="23" t="s">
        <v>207</v>
      </c>
      <c r="F43" s="247">
        <v>36.83</v>
      </c>
      <c r="G43" s="247">
        <v>36.83</v>
      </c>
      <c r="H43" s="335">
        <v>0</v>
      </c>
      <c r="I43" s="49">
        <v>0</v>
      </c>
      <c r="J43" s="373">
        <v>0</v>
      </c>
      <c r="K43" s="359">
        <v>0</v>
      </c>
      <c r="L43" s="373">
        <v>439.77999999999975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-6.7000000000000002E-3</v>
      </c>
      <c r="Q43" s="151"/>
      <c r="R43" s="49"/>
      <c r="S43" s="49"/>
      <c r="T43" s="49"/>
    </row>
    <row r="44" spans="1:22" ht="21.95" customHeight="1" x14ac:dyDescent="0.25">
      <c r="A44" s="61"/>
      <c r="B44" s="62"/>
      <c r="C44" s="61"/>
      <c r="E44" s="23" t="s">
        <v>277</v>
      </c>
      <c r="F44" s="247">
        <v>50.13</v>
      </c>
      <c r="G44" s="247">
        <v>50.13</v>
      </c>
      <c r="H44" s="50">
        <v>0</v>
      </c>
      <c r="I44" s="49">
        <v>0</v>
      </c>
      <c r="J44" s="373">
        <v>0</v>
      </c>
      <c r="K44" s="359">
        <v>0</v>
      </c>
      <c r="L44" s="49">
        <v>427.92000000000007</v>
      </c>
      <c r="M44">
        <v>0</v>
      </c>
      <c r="N44" s="370" t="str">
        <f>HYPERLINK("http://finance.yahoo.com/q?s=" &amp; E44, "Link")</f>
        <v>Link</v>
      </c>
      <c r="O44" s="359">
        <v>0</v>
      </c>
      <c r="P44" s="359">
        <v>-2.0000000000000001E-4</v>
      </c>
      <c r="R44" s="49"/>
    </row>
    <row r="45" spans="1:22" ht="21.95" customHeight="1" x14ac:dyDescent="0.25">
      <c r="A45" s="51"/>
      <c r="B45" s="51"/>
      <c r="C45" s="52"/>
      <c r="E45" s="23" t="s">
        <v>198</v>
      </c>
      <c r="F45" s="247">
        <v>55.85</v>
      </c>
      <c r="G45" s="247">
        <v>55.85</v>
      </c>
      <c r="H45" s="50">
        <v>0</v>
      </c>
      <c r="I45" s="49">
        <v>0</v>
      </c>
      <c r="J45" s="373">
        <v>0</v>
      </c>
      <c r="K45" s="359">
        <v>0</v>
      </c>
      <c r="L45" s="49">
        <v>475.47999999999956</v>
      </c>
      <c r="M45">
        <v>0</v>
      </c>
      <c r="N45" s="370" t="str">
        <f>HYPERLINK("http://finance.yahoo.com/q?s=" &amp; E45, "Link")</f>
        <v>Link</v>
      </c>
      <c r="O45" s="359">
        <v>1.29E-2</v>
      </c>
      <c r="P45" s="359">
        <v>-9.7999999999999997E-3</v>
      </c>
      <c r="R45" s="49"/>
      <c r="S45" s="49"/>
    </row>
    <row r="46" spans="1:22" ht="21.95" customHeight="1" x14ac:dyDescent="0.25">
      <c r="A46" s="51"/>
      <c r="B46" s="51"/>
      <c r="C46" s="52"/>
      <c r="E46" s="23" t="s">
        <v>47</v>
      </c>
      <c r="F46" s="247">
        <v>116.37</v>
      </c>
      <c r="G46" s="247">
        <v>116.37</v>
      </c>
      <c r="H46" s="335">
        <v>0</v>
      </c>
      <c r="I46" s="49">
        <v>0</v>
      </c>
      <c r="J46" s="373">
        <v>0</v>
      </c>
      <c r="K46" s="359">
        <v>0</v>
      </c>
      <c r="L46" s="373">
        <v>-168.6200000000008</v>
      </c>
      <c r="M46">
        <v>0</v>
      </c>
      <c r="N46" s="370" t="str">
        <f>HYPERLINK("http://finance.yahoo.com/q?s=" &amp; E46, "Link")</f>
        <v>Link</v>
      </c>
      <c r="O46" s="369">
        <v>2.18E-2</v>
      </c>
      <c r="P46" s="369">
        <v>4.7999999999999996E-3</v>
      </c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176</v>
      </c>
      <c r="F47" s="247">
        <v>47.35</v>
      </c>
      <c r="G47" s="247">
        <v>47.35</v>
      </c>
      <c r="H47" s="335">
        <v>0</v>
      </c>
      <c r="I47" s="49">
        <v>0</v>
      </c>
      <c r="J47" s="373">
        <v>0</v>
      </c>
      <c r="K47" s="359">
        <v>0</v>
      </c>
      <c r="L47" s="373">
        <v>75.019999999999982</v>
      </c>
      <c r="M47">
        <v>0</v>
      </c>
      <c r="N47" s="370" t="str">
        <f>HYPERLINK("http://finance.yahoo.com/q?s=" &amp; E47, "Link")</f>
        <v>Link</v>
      </c>
      <c r="O47" s="369">
        <v>1.61E-2</v>
      </c>
      <c r="P47" s="369">
        <v>5.3E-3</v>
      </c>
      <c r="Q47" s="151"/>
      <c r="S47" s="49"/>
      <c r="T47" s="49"/>
    </row>
    <row r="48" spans="1:22" ht="21.95" customHeight="1" x14ac:dyDescent="0.25">
      <c r="A48" s="52"/>
      <c r="B48" s="52"/>
      <c r="C48" s="52"/>
      <c r="E48" s="23" t="s">
        <v>23</v>
      </c>
      <c r="F48" s="247">
        <v>33.01</v>
      </c>
      <c r="G48" s="247">
        <v>33.01</v>
      </c>
      <c r="H48" s="50">
        <v>0</v>
      </c>
      <c r="I48" s="49">
        <v>0</v>
      </c>
      <c r="J48" s="373">
        <v>0</v>
      </c>
      <c r="K48" s="359">
        <v>0</v>
      </c>
      <c r="L48" s="49">
        <v>171.89999999999964</v>
      </c>
      <c r="M48">
        <v>0</v>
      </c>
      <c r="N48" s="370" t="str">
        <f>HYPERLINK("http://finance.yahoo.com/q?s=" &amp; E48, "Link")</f>
        <v>Link</v>
      </c>
      <c r="O48" s="359">
        <v>0</v>
      </c>
      <c r="P48" s="359">
        <v>-4.4999999999999997E-3</v>
      </c>
      <c r="Q48" s="49"/>
      <c r="R48" s="49"/>
      <c r="T48" s="49"/>
      <c r="V48" s="49"/>
    </row>
    <row r="49" spans="1:22" ht="21.95" customHeight="1" x14ac:dyDescent="0.25">
      <c r="A49" s="158"/>
      <c r="B49" s="51"/>
      <c r="C49" s="52"/>
      <c r="E49" s="23" t="s">
        <v>177</v>
      </c>
      <c r="F49" s="247">
        <v>234.59</v>
      </c>
      <c r="G49" s="247">
        <v>234.59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-3.2000000000000002E-3</v>
      </c>
      <c r="R49" s="49"/>
      <c r="S49" s="49"/>
      <c r="T49" s="49"/>
    </row>
    <row r="50" spans="1:22" ht="21.95" customHeight="1" x14ac:dyDescent="0.25">
      <c r="A50" s="52"/>
      <c r="B50" s="52"/>
      <c r="C50" s="52"/>
      <c r="E50" s="23" t="s">
        <v>172</v>
      </c>
      <c r="F50" s="247">
        <v>101.6</v>
      </c>
      <c r="G50" s="50">
        <v>101.6</v>
      </c>
      <c r="H50" s="335">
        <v>0</v>
      </c>
      <c r="I50" s="49">
        <v>0</v>
      </c>
      <c r="J50" s="373">
        <v>0</v>
      </c>
      <c r="K50" s="359">
        <v>0</v>
      </c>
      <c r="L50" s="373">
        <v>1368.9000000000015</v>
      </c>
      <c r="M50">
        <v>0</v>
      </c>
      <c r="N50" s="370" t="str">
        <f>HYPERLINK("http://finance.yahoo.com/q?s=" &amp; E50, "Link")</f>
        <v>Link</v>
      </c>
      <c r="O50" s="369">
        <v>1.14E-2</v>
      </c>
      <c r="P50" s="369">
        <v>-2.9999999999999997E-4</v>
      </c>
      <c r="Q50" s="49"/>
      <c r="R50" s="49"/>
      <c r="T50" s="49"/>
    </row>
    <row r="51" spans="1:22" ht="21.95" customHeight="1" x14ac:dyDescent="0.25">
      <c r="A51" s="51"/>
      <c r="B51" s="51"/>
      <c r="C51" s="52"/>
      <c r="E51" s="23" t="s">
        <v>39</v>
      </c>
      <c r="F51" s="247">
        <v>44.9</v>
      </c>
      <c r="G51" s="247">
        <v>44.9</v>
      </c>
      <c r="H51" s="335">
        <v>0</v>
      </c>
      <c r="I51" s="49">
        <v>0</v>
      </c>
      <c r="J51" s="373">
        <v>0</v>
      </c>
      <c r="K51" s="359">
        <v>0</v>
      </c>
      <c r="L51" s="373">
        <v>529.88000000000284</v>
      </c>
      <c r="M51">
        <v>0</v>
      </c>
      <c r="N51" s="370" t="str">
        <f>HYPERLINK("http://finance.yahoo.com/q?s=" &amp; E51, "Link")</f>
        <v>Link</v>
      </c>
      <c r="O51" s="369">
        <v>2.3E-2</v>
      </c>
      <c r="P51" s="369">
        <v>1.01E-2</v>
      </c>
      <c r="Q51" s="151"/>
      <c r="R51" s="49"/>
      <c r="S51" s="49"/>
    </row>
    <row r="52" spans="1:22" ht="21.95" customHeight="1" x14ac:dyDescent="0.25">
      <c r="A52" s="51"/>
      <c r="B52" s="51"/>
      <c r="C52" s="52"/>
      <c r="E52" s="23" t="s">
        <v>0</v>
      </c>
      <c r="F52" s="247">
        <v>155.04</v>
      </c>
      <c r="G52" s="247">
        <v>155.04</v>
      </c>
      <c r="H52" s="335">
        <v>0</v>
      </c>
      <c r="I52" s="49">
        <v>0</v>
      </c>
      <c r="J52" s="373">
        <v>0</v>
      </c>
      <c r="K52" s="359">
        <v>0</v>
      </c>
      <c r="L52" s="373">
        <v>465.57999999999993</v>
      </c>
      <c r="M52">
        <v>0</v>
      </c>
      <c r="N52" s="370" t="str">
        <f>HYPERLINK("http://finance.yahoo.com/q?s=" &amp; E52, "Link")</f>
        <v>Link</v>
      </c>
      <c r="O52" s="369">
        <v>3.8999999999999998E-3</v>
      </c>
      <c r="P52" s="369">
        <v>-2.0999999999999999E-3</v>
      </c>
      <c r="Q52" s="446"/>
      <c r="R52" s="49"/>
      <c r="S52" s="49"/>
      <c r="T52" s="49"/>
      <c r="V52" s="49"/>
    </row>
    <row r="53" spans="1:22" ht="21.95" customHeight="1" x14ac:dyDescent="0.25">
      <c r="A53" s="51"/>
      <c r="B53" s="51"/>
      <c r="C53" s="52"/>
      <c r="E53" s="23" t="s">
        <v>13</v>
      </c>
      <c r="F53" s="247">
        <v>69.56</v>
      </c>
      <c r="G53" s="247">
        <v>69.56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-3.3999999999999998E-3</v>
      </c>
      <c r="Q53" s="446"/>
      <c r="R53" s="49"/>
      <c r="S53" s="49"/>
    </row>
    <row r="54" spans="1:22" ht="21.95" customHeight="1" x14ac:dyDescent="0.25">
      <c r="A54" s="51"/>
      <c r="B54" s="51"/>
      <c r="C54" s="52"/>
      <c r="E54" s="23" t="s">
        <v>51</v>
      </c>
      <c r="F54" s="247">
        <v>171.16</v>
      </c>
      <c r="G54" s="247">
        <v>171.16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1.52E-2</v>
      </c>
      <c r="P54" s="369">
        <v>-2.2000000000000001E-3</v>
      </c>
      <c r="R54" s="49"/>
      <c r="S54" s="49"/>
      <c r="T54" s="49"/>
    </row>
    <row r="55" spans="1:22" ht="21.95" customHeight="1" x14ac:dyDescent="0.25">
      <c r="A55" s="52"/>
      <c r="B55" s="52"/>
      <c r="C55" s="52"/>
      <c r="E55" s="23" t="s">
        <v>42</v>
      </c>
      <c r="F55" s="247">
        <v>108.28</v>
      </c>
      <c r="G55" s="247">
        <v>108.28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2.18E-2</v>
      </c>
      <c r="P55" s="369">
        <v>3.5000000000000001E-3</v>
      </c>
      <c r="R55" s="49"/>
      <c r="S55" s="49"/>
    </row>
    <row r="56" spans="1:22" ht="21.95" customHeight="1" x14ac:dyDescent="0.25">
      <c r="A56" s="51"/>
      <c r="B56" s="51"/>
      <c r="C56" s="52"/>
      <c r="E56" s="23" t="s">
        <v>54</v>
      </c>
      <c r="F56" s="247">
        <v>114.99</v>
      </c>
      <c r="G56" s="247">
        <v>114.99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2.35E-2</v>
      </c>
      <c r="P56" s="369">
        <v>9.1999999999999998E-3</v>
      </c>
      <c r="Q56" s="49"/>
      <c r="R56" s="49"/>
      <c r="S56" s="49"/>
      <c r="T56" s="357"/>
      <c r="U56" s="357"/>
    </row>
    <row r="57" spans="1:22" ht="21.95" customHeight="1" x14ac:dyDescent="0.25">
      <c r="A57" s="51"/>
      <c r="B57" s="51"/>
      <c r="C57" s="52"/>
      <c r="E57" s="23" t="s">
        <v>228</v>
      </c>
      <c r="F57" s="247">
        <v>51.44</v>
      </c>
      <c r="G57" s="247">
        <v>51.44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-1.1999999999999999E-3</v>
      </c>
    </row>
    <row r="58" spans="1:22" ht="21.95" customHeight="1" x14ac:dyDescent="0.25">
      <c r="A58" s="52"/>
      <c r="B58" s="52"/>
      <c r="C58" s="52"/>
      <c r="E58" s="23" t="s">
        <v>53</v>
      </c>
      <c r="F58" s="247">
        <v>67.06</v>
      </c>
      <c r="G58" s="247">
        <v>67.06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7.4000000000000003E-3</v>
      </c>
      <c r="P58" s="369">
        <v>-3.0000000000000001E-3</v>
      </c>
      <c r="R58" s="49"/>
      <c r="T58" s="49"/>
    </row>
    <row r="59" spans="1:22" ht="21.95" customHeight="1" x14ac:dyDescent="0.25">
      <c r="A59" s="52"/>
      <c r="B59" s="52"/>
      <c r="C59" s="52"/>
      <c r="E59" s="23"/>
      <c r="H59" s="335"/>
      <c r="J59" s="373"/>
      <c r="K59" s="359"/>
      <c r="L59" s="373"/>
      <c r="N59" s="370"/>
      <c r="O59" s="369"/>
      <c r="P59" s="369"/>
      <c r="Q59" s="49"/>
      <c r="S59" s="49"/>
    </row>
    <row r="60" spans="1:22" ht="21.95" customHeight="1" x14ac:dyDescent="0.25">
      <c r="A60" s="51"/>
      <c r="B60" s="52"/>
      <c r="C60" s="52"/>
      <c r="E60" s="23"/>
      <c r="H60" s="335"/>
      <c r="J60" s="373"/>
      <c r="K60" s="359"/>
      <c r="L60" s="373"/>
      <c r="N60" s="370"/>
      <c r="O60" s="369"/>
      <c r="P60" s="369"/>
      <c r="Q60" s="151"/>
      <c r="R60" s="49"/>
    </row>
  </sheetData>
  <sortState ref="E2:P58">
    <sortCondition descending="1" ref="I1"/>
  </sortState>
  <dataConsolidate/>
  <conditionalFormatting sqref="O1:O1048576">
    <cfRule type="expression" dxfId="130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08" priority="13">
      <formula>$H2=0</formula>
    </cfRule>
  </conditionalFormatting>
  <conditionalFormatting sqref="J2:K200">
    <cfRule type="expression" dxfId="1307" priority="14">
      <formula>$J2=0</formula>
    </cfRule>
  </conditionalFormatting>
  <conditionalFormatting sqref="L1:L1048576">
    <cfRule type="expression" dxfId="1306" priority="12">
      <formula>$L2=0</formula>
    </cfRule>
  </conditionalFormatting>
  <conditionalFormatting sqref="M1">
    <cfRule type="expression" dxfId="1305" priority="8">
      <formula>$L2=0</formula>
    </cfRule>
  </conditionalFormatting>
  <conditionalFormatting sqref="J2:K58">
    <cfRule type="expression" dxfId="1304" priority="56">
      <formula>$J2&gt;0</formula>
    </cfRule>
  </conditionalFormatting>
  <conditionalFormatting sqref="L2:L58">
    <cfRule type="expression" dxfId="1303" priority="10">
      <formula>$L2&lt;0</formula>
    </cfRule>
    <cfRule type="expression" dxfId="1302" priority="11">
      <formula>$L2&gt;0</formula>
    </cfRule>
  </conditionalFormatting>
  <conditionalFormatting sqref="J2:K458">
    <cfRule type="expression" dxfId="1301" priority="55">
      <formula>$J2&lt;0</formula>
    </cfRule>
  </conditionalFormatting>
  <conditionalFormatting sqref="P1:P1048576">
    <cfRule type="expression" dxfId="130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7" location="SIG!A1" display="SIG"/>
    <hyperlink ref="E20" location="AAPL!A1" display="AAPL"/>
    <hyperlink ref="E24" location="AXP!A1" display="AXP"/>
    <hyperlink ref="E12" location="DG!A1" display="DG"/>
    <hyperlink ref="E48" location="PINC!A1" display="PINC"/>
    <hyperlink ref="E34" location="FOXA!A1" display="FOXA"/>
    <hyperlink ref="E15" location="AOBC!A1" display="AOBC"/>
    <hyperlink ref="E42" location="LUV!A1" display="LUV"/>
    <hyperlink ref="E28" location="CCE!A1" display="CCE"/>
    <hyperlink ref="E26" location="BMY!A1" display="BMY"/>
    <hyperlink ref="E21" location="AKAM!A1" display="AKAM"/>
    <hyperlink ref="E18" location="ARNC!A1" display="ARNC"/>
    <hyperlink ref="E16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5" location="NKE!A1" display="NKE"/>
    <hyperlink ref="E14" location="MOS!A1" display="MOS"/>
    <hyperlink ref="E57" location="VGK!A1" display="VGK"/>
    <hyperlink ref="E5" location="MU!A1" display="MU"/>
    <hyperlink ref="E38" location="IP!A1" display="IP"/>
    <hyperlink ref="E37" location="INTC!A1" display="INTC"/>
    <hyperlink ref="E36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9" location="CNI!A1" display="CNI"/>
    <hyperlink ref="E13" location="WFC!A1" display="WFC"/>
    <hyperlink ref="E19" location="AA!A1" display="AA"/>
    <hyperlink ref="E40" location="KATE!A1" display="KATE"/>
    <hyperlink ref="E9" location="CF!A1" display="CF"/>
    <hyperlink ref="E11" location="TGT!A1" display="TGT"/>
    <hyperlink ref="E47" location="NWL!A1" display="NWL"/>
    <hyperlink ref="E41" location="KORS!A1" display="KORS"/>
    <hyperlink ref="E22" location="ALL!A1" display="ALL"/>
    <hyperlink ref="E46" location="NSC!A1" display="NSC"/>
    <hyperlink ref="E23" location="AVGO!A1" display="AVGO"/>
    <hyperlink ref="E53" location="UAL!A1" display="UAL"/>
    <hyperlink ref="E27" location="CAH!A1" display="CAH"/>
    <hyperlink ref="E30" location="DAL!A1" display="DAL"/>
    <hyperlink ref="E17" location="TEVA!A1" display="TEVA"/>
    <hyperlink ref="E31" location="DIS!A1" display="DIS"/>
    <hyperlink ref="E8" location="FTR!A1" display="FTR"/>
    <hyperlink ref="E6" location="GILD!A1" display="GILD"/>
    <hyperlink ref="E58" location="WWD!A1" display="WWD"/>
    <hyperlink ref="E10" location="GIS!A1" display="GIS"/>
    <hyperlink ref="E35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29" activePane="bottomLeft" state="frozen"/>
      <selection activeCell="E5" sqref="E5"/>
      <selection pane="bottomLeft" activeCell="B260" sqref="B260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410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14596.268000001332</v>
      </c>
    </row>
    <row r="250" spans="1:20" ht="18" customHeight="1" x14ac:dyDescent="0.25">
      <c r="M250" s="26" t="s">
        <v>144</v>
      </c>
      <c r="N250" s="144">
        <f>SUM(N245:N248)</f>
        <v>13138.908000001398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13138.880000000005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-1.9999986070615705E-3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99" priority="5">
      <formula>#REF!&gt;0</formula>
    </cfRule>
    <cfRule type="expression" dxfId="129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5"/>
  <sheetViews>
    <sheetView tabSelected="1" zoomScaleNormal="100" workbookViewId="0">
      <pane ySplit="1" topLeftCell="A380" activePane="bottomLeft" state="frozen"/>
      <selection pane="bottomLeft" activeCell="S406" sqref="S406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13138.880000000005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401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401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603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603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:D401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si="400"/>
        <v>-5.2175217368331432E-3</v>
      </c>
      <c r="H399" s="252">
        <f t="shared" ref="H399" si="495">(F399-F$2)/F$2</f>
        <v>0.14621049944026554</v>
      </c>
      <c r="I399" s="569">
        <v>422212.73</v>
      </c>
      <c r="J399" s="254">
        <v>400000</v>
      </c>
      <c r="K399" s="254">
        <f t="shared" ref="K399" si="496">I399-I398-J399+J398</f>
        <v>-1772.2700000000186</v>
      </c>
      <c r="L399" s="174">
        <f t="shared" si="391"/>
        <v>-4.1800299538899219E-3</v>
      </c>
      <c r="M399" s="603">
        <f t="shared" ref="M399" si="497">I399-J399</f>
        <v>22212.729999999981</v>
      </c>
      <c r="N399" s="256">
        <f t="shared" ref="N399" si="498">M399/J399</f>
        <v>5.5531824999999951E-2</v>
      </c>
      <c r="O399" s="255" t="b">
        <f t="shared" ref="O399" si="499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0">I399-Q399</f>
        <v>130266.52999999997</v>
      </c>
      <c r="S399" s="254">
        <v>-32526</v>
      </c>
      <c r="T399" s="254">
        <f t="shared" ref="T399" si="501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2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si="493"/>
        <v>-6.8147023578529076E-3</v>
      </c>
      <c r="E400" s="250">
        <f t="shared" ref="E400" si="503">(C400-$C$2)/$C$2</f>
        <v>0.10773672494815537</v>
      </c>
      <c r="F400" s="251">
        <v>5805.15</v>
      </c>
      <c r="G400" s="174">
        <f t="shared" si="400"/>
        <v>-5.3134252659283194E-3</v>
      </c>
      <c r="H400" s="252">
        <f t="shared" ref="H400" si="504">(F400-F$2)/F$2</f>
        <v>0.14012019561246733</v>
      </c>
      <c r="I400" s="569">
        <v>418306.53</v>
      </c>
      <c r="J400" s="254">
        <v>400000</v>
      </c>
      <c r="K400" s="254">
        <f t="shared" ref="K400" si="505">I400-I399-J400+J399</f>
        <v>-3906.1999999999534</v>
      </c>
      <c r="L400" s="174">
        <f t="shared" si="391"/>
        <v>-9.2517343093846405E-3</v>
      </c>
      <c r="M400" s="603">
        <f t="shared" ref="M400" si="506">I400-J400</f>
        <v>18306.530000000028</v>
      </c>
      <c r="N400" s="256">
        <f t="shared" ref="N400" si="507">M400/J400</f>
        <v>4.5766325000000073E-2</v>
      </c>
      <c r="O400" s="255" t="b">
        <f t="shared" ref="O400" si="508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09">I400-Q400</f>
        <v>132065.73000000004</v>
      </c>
      <c r="S400" s="254">
        <v>-33099</v>
      </c>
      <c r="T400" s="254">
        <f t="shared" ref="T400" si="510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1">N400/V400</f>
        <v>0.138551208029072</v>
      </c>
    </row>
    <row r="401" spans="2:23" ht="20.100000000000001" customHeight="1" x14ac:dyDescent="0.25">
      <c r="B401" s="175">
        <v>42842</v>
      </c>
      <c r="C401" s="219">
        <v>2349.0100000000002</v>
      </c>
      <c r="D401" s="174">
        <f t="shared" si="493"/>
        <v>8.6133236007644651E-3</v>
      </c>
      <c r="E401" s="213">
        <f t="shared" ref="E401" si="512">(C401-$C$2)/$C$2</f>
        <v>0.11727801982458484</v>
      </c>
      <c r="F401" s="223">
        <v>5856.78</v>
      </c>
      <c r="G401" s="174">
        <f t="shared" si="400"/>
        <v>8.8938270328932263E-3</v>
      </c>
      <c r="H401" s="207">
        <f t="shared" ref="H401" si="513">(F401-F$2)/F$2</f>
        <v>0.15026022742895298</v>
      </c>
      <c r="I401" s="225">
        <v>420202.33</v>
      </c>
      <c r="J401" s="176">
        <v>400000</v>
      </c>
      <c r="K401" s="176">
        <f t="shared" ref="K401" si="514">I401-I400-J401+J400</f>
        <v>1895.7999999999884</v>
      </c>
      <c r="L401" s="174">
        <f t="shared" si="391"/>
        <v>4.5320832070204313E-3</v>
      </c>
      <c r="M401" s="186">
        <f t="shared" ref="M401" si="515">I401-J401</f>
        <v>20202.330000000016</v>
      </c>
      <c r="N401" s="188">
        <f t="shared" ref="N401" si="516">M401/J401</f>
        <v>5.0505825000000039E-2</v>
      </c>
      <c r="O401" s="186" t="b">
        <f t="shared" ref="O401" si="517">L401&gt;D401</f>
        <v>0</v>
      </c>
      <c r="P401" s="188">
        <f>COUNTIF(O$2:O401, TRUE)/(COUNTIF(O$2:O401,FALSE) + COUNTIF(O$2:O401, TRUE))</f>
        <v>0.48499999999999999</v>
      </c>
      <c r="Q401" s="176">
        <v>288136.59999999998</v>
      </c>
      <c r="R401" s="176">
        <f t="shared" ref="R401" si="518">I401-Q401</f>
        <v>132065.73000000004</v>
      </c>
      <c r="S401" s="176">
        <v>-32580</v>
      </c>
      <c r="T401" s="176">
        <f t="shared" ref="T401" si="519">M401-S401</f>
        <v>52782.330000000016</v>
      </c>
      <c r="U401" s="188">
        <f>STDEV(D$2:D401)*SQRT(252)</f>
        <v>0.15231786401444669</v>
      </c>
      <c r="V401" s="188">
        <f>STDEV(L$2:L401)*SQRT(252)</f>
        <v>0.32992050318629979</v>
      </c>
      <c r="W401" s="186">
        <f t="shared" ref="W401" si="520">N401/V401</f>
        <v>0.15308483259520361</v>
      </c>
    </row>
    <row r="402" spans="2:23" ht="20.100000000000001" customHeight="1" x14ac:dyDescent="0.25">
      <c r="B402" s="175">
        <v>42843</v>
      </c>
      <c r="C402" s="219">
        <v>2342.19</v>
      </c>
      <c r="D402" s="174">
        <f t="shared" ref="D402" si="521">(C402-C401)/C401</f>
        <v>-2.9033507733045678E-3</v>
      </c>
      <c r="E402" s="213">
        <f t="shared" ref="E402" si="522">(C402-$C$2)/$C$2</f>
        <v>0.11403416982173094</v>
      </c>
      <c r="F402" s="223">
        <v>5849.47</v>
      </c>
      <c r="G402" s="174">
        <f t="shared" ref="G402" si="523">(F402-F401)/F401</f>
        <v>-1.2481261034219299E-3</v>
      </c>
      <c r="H402" s="207">
        <f t="shared" ref="H402" si="524">(F402-F$2)/F$2</f>
        <v>0.14882455761337088</v>
      </c>
      <c r="I402" s="225">
        <v>417764.53</v>
      </c>
      <c r="J402" s="176">
        <v>400000</v>
      </c>
      <c r="K402" s="176">
        <f t="shared" ref="K402" si="525">I402-I401-J402+J401</f>
        <v>-2437.7999999999884</v>
      </c>
      <c r="L402" s="174">
        <f t="shared" ref="L402" si="526">K402/I401</f>
        <v>-5.801490915102704E-3</v>
      </c>
      <c r="M402" s="186">
        <f t="shared" ref="M402" si="527">I402-J402</f>
        <v>17764.530000000028</v>
      </c>
      <c r="N402" s="188">
        <f t="shared" ref="N402" si="528">M402/J402</f>
        <v>4.4411325000000071E-2</v>
      </c>
      <c r="O402" s="186" t="b">
        <f t="shared" ref="O402" si="529">L402&gt;D402</f>
        <v>0</v>
      </c>
      <c r="P402" s="188">
        <f>COUNTIF(O$2:O402, TRUE)/(COUNTIF(O$2:O402,FALSE) + COUNTIF(O$2:O402, TRUE))</f>
        <v>0.48379052369077308</v>
      </c>
      <c r="Q402" s="176">
        <v>290653.2</v>
      </c>
      <c r="R402" s="176">
        <f t="shared" ref="R402" si="530">I402-Q402</f>
        <v>127111.33000000002</v>
      </c>
      <c r="S402" s="176">
        <v>-32684</v>
      </c>
      <c r="T402" s="176">
        <f t="shared" ref="T402" si="531">M402-S402</f>
        <v>50448.530000000028</v>
      </c>
      <c r="U402" s="188">
        <f>STDEV(D$2:D402)*SQRT(252)</f>
        <v>0.15214843271809947</v>
      </c>
      <c r="V402" s="188">
        <f>STDEV(L$2:L402)*SQRT(252)</f>
        <v>0.32954563372803763</v>
      </c>
      <c r="W402" s="186">
        <f t="shared" ref="W402" si="532">N402/V402</f>
        <v>0.13476532672452632</v>
      </c>
    </row>
    <row r="403" spans="2:23" ht="20.100000000000001" customHeight="1" x14ac:dyDescent="0.25">
      <c r="B403" s="175">
        <v>42844</v>
      </c>
      <c r="C403" s="219">
        <v>2338.17</v>
      </c>
      <c r="D403" s="174">
        <f t="shared" ref="D403" si="533">(C403-C402)/C402</f>
        <v>-1.716342397499768E-3</v>
      </c>
      <c r="E403" s="213">
        <f t="shared" ref="E403" si="534">(C403-$C$2)/$C$2</f>
        <v>0.11212210574380245</v>
      </c>
      <c r="F403" s="223">
        <v>5863.03</v>
      </c>
      <c r="G403" s="174">
        <f t="shared" ref="G403" si="535">(F403-F402)/F402</f>
        <v>2.3181587391677347E-3</v>
      </c>
      <c r="H403" s="207">
        <f t="shared" ref="H403" si="536">(F403-F$2)/F$2</f>
        <v>0.15148771530137281</v>
      </c>
      <c r="I403" s="225">
        <v>412053.83</v>
      </c>
      <c r="J403" s="176">
        <v>400000</v>
      </c>
      <c r="K403" s="176">
        <f t="shared" ref="K403" si="537">I403-I402-J403+J402</f>
        <v>-5710.7000000000116</v>
      </c>
      <c r="L403" s="174">
        <f t="shared" ref="L403" si="538">K403/I402</f>
        <v>-1.3669662189846542E-2</v>
      </c>
      <c r="M403" s="186">
        <f t="shared" ref="M403" si="539">I403-J403</f>
        <v>12053.830000000016</v>
      </c>
      <c r="N403" s="188">
        <f t="shared" ref="N403" si="540">M403/J403</f>
        <v>3.0134575000000042E-2</v>
      </c>
      <c r="O403" s="186" t="b">
        <f t="shared" ref="O403" si="541">L403&gt;D403</f>
        <v>0</v>
      </c>
      <c r="P403" s="188">
        <f>COUNTIF(O$2:O403, TRUE)/(COUNTIF(O$2:O403,FALSE) + COUNTIF(O$2:O403, TRUE))</f>
        <v>0.48258706467661694</v>
      </c>
      <c r="Q403" s="176">
        <v>290014.5</v>
      </c>
      <c r="R403" s="176">
        <f t="shared" ref="R403" si="542">I403-Q403</f>
        <v>122039.33000000002</v>
      </c>
      <c r="S403" s="176">
        <v>-34379</v>
      </c>
      <c r="T403" s="176">
        <f t="shared" ref="T403" si="543">M403-S403</f>
        <v>46432.830000000016</v>
      </c>
      <c r="U403" s="188">
        <f>STDEV(D$2:D403)*SQRT(252)</f>
        <v>0.15196666630040803</v>
      </c>
      <c r="V403" s="188">
        <f>STDEV(L$2:L403)*SQRT(252)</f>
        <v>0.32932657085630085</v>
      </c>
      <c r="W403" s="186">
        <f t="shared" ref="W403" si="544">N403/V403</f>
        <v>9.1503624871948255E-2</v>
      </c>
    </row>
    <row r="404" spans="2:23" ht="20.100000000000001" customHeight="1" x14ac:dyDescent="0.25">
      <c r="B404" s="175">
        <v>42845</v>
      </c>
      <c r="C404" s="219">
        <v>2355.84</v>
      </c>
      <c r="D404" s="174">
        <f t="shared" ref="D404" si="545">(C404-C403)/C403</f>
        <v>7.5571921631019442E-3</v>
      </c>
      <c r="E404" s="213">
        <f t="shared" ref="E404" si="546">(C404-$C$2)/$C$2</f>
        <v>0.12052662620574194</v>
      </c>
      <c r="F404" s="223">
        <v>5916.77</v>
      </c>
      <c r="G404" s="174">
        <f t="shared" ref="G404" si="547">(F404-F403)/F403</f>
        <v>9.1659090947855786E-3</v>
      </c>
      <c r="H404" s="207">
        <f t="shared" ref="H404" si="548">(F404-F$2)/F$2</f>
        <v>0.16204214702358755</v>
      </c>
      <c r="I404" s="225">
        <v>413381.09</v>
      </c>
      <c r="J404" s="176">
        <v>400000</v>
      </c>
      <c r="K404" s="176">
        <f t="shared" ref="K404" si="549">I404-I403-J404+J403</f>
        <v>1327.2600000000093</v>
      </c>
      <c r="L404" s="174">
        <f t="shared" ref="L404" si="550">K404/I403</f>
        <v>3.2210840025440591E-3</v>
      </c>
      <c r="M404" s="186">
        <f t="shared" ref="M404" si="551">I404-J404</f>
        <v>13381.090000000026</v>
      </c>
      <c r="N404" s="188">
        <f t="shared" ref="N404" si="552">M404/J404</f>
        <v>3.3452725000000065E-2</v>
      </c>
      <c r="O404" s="186" t="b">
        <f t="shared" ref="O404" si="553">L404&gt;D404</f>
        <v>0</v>
      </c>
      <c r="P404" s="188">
        <f>COUNTIF(O$2:O404, TRUE)/(COUNTIF(O$2:O404,FALSE) + COUNTIF(O$2:O404, TRUE))</f>
        <v>0.4813895781637717</v>
      </c>
      <c r="Q404" s="176">
        <v>286755.8</v>
      </c>
      <c r="R404" s="176">
        <f t="shared" ref="R404" si="554">I404-Q404</f>
        <v>126625.29000000004</v>
      </c>
      <c r="S404" s="176">
        <v>-34560</v>
      </c>
      <c r="T404" s="176">
        <f t="shared" ref="T404" si="555">M404-S404</f>
        <v>47941.090000000026</v>
      </c>
      <c r="U404" s="188">
        <f>STDEV(D$2:D404)*SQRT(252)</f>
        <v>0.15188546729503541</v>
      </c>
      <c r="V404" s="188">
        <f>STDEV(L$2:L404)*SQRT(252)</f>
        <v>0.32892263497234886</v>
      </c>
      <c r="W404" s="186">
        <f t="shared" ref="W404" si="556">N404/V404</f>
        <v>0.10170393108644619</v>
      </c>
    </row>
    <row r="405" spans="2:23" ht="20.100000000000001" customHeight="1" x14ac:dyDescent="0.25">
      <c r="B405" s="175">
        <v>42846</v>
      </c>
      <c r="C405" s="219">
        <v>2348.69</v>
      </c>
      <c r="D405" s="174">
        <f t="shared" ref="D405" si="557">(C405-C404)/C404</f>
        <v>-3.035010866612372E-3</v>
      </c>
      <c r="E405" s="213">
        <f t="shared" ref="E405" si="558">(C405-$C$2)/$C$2</f>
        <v>0.11712581571887902</v>
      </c>
      <c r="F405" s="223">
        <v>5910.52</v>
      </c>
      <c r="G405" s="174">
        <f t="shared" ref="G405" si="559">(F405-F404)/F404</f>
        <v>-1.0563195797707195E-3</v>
      </c>
      <c r="H405" s="207">
        <f t="shared" ref="H405" si="560">(F405-F$2)/F$2</f>
        <v>0.16081465915116772</v>
      </c>
      <c r="I405" s="225">
        <v>413138.88</v>
      </c>
      <c r="J405" s="176">
        <v>400000</v>
      </c>
      <c r="K405" s="176">
        <f t="shared" ref="K405" si="561">I405-I404-J405+J404</f>
        <v>-242.21000000002095</v>
      </c>
      <c r="L405" s="174">
        <f t="shared" ref="L405" si="562">K405/I404</f>
        <v>-5.8592423760850051E-4</v>
      </c>
      <c r="M405" s="186">
        <f t="shared" ref="M405" si="563">I405-J405</f>
        <v>13138.880000000005</v>
      </c>
      <c r="N405" s="188">
        <f t="shared" ref="N405" si="564">M405/J405</f>
        <v>3.2847200000000014E-2</v>
      </c>
      <c r="O405" s="186" t="b">
        <f t="shared" ref="O405" si="565">L405&gt;D405</f>
        <v>1</v>
      </c>
      <c r="P405" s="188">
        <f>COUNTIF(O$2:O405, TRUE)/(COUNTIF(O$2:O405,FALSE) + COUNTIF(O$2:O405, TRUE))</f>
        <v>0.48267326732673266</v>
      </c>
      <c r="Q405" s="176">
        <v>297467.59999999998</v>
      </c>
      <c r="R405" s="176">
        <f t="shared" ref="R405" si="566">I405-Q405</f>
        <v>115671.28000000003</v>
      </c>
      <c r="S405" s="176">
        <v>-34397</v>
      </c>
      <c r="T405" s="176">
        <f t="shared" ref="T405" si="567">M405-S405</f>
        <v>47535.880000000005</v>
      </c>
      <c r="U405" s="188">
        <f>STDEV(D$2:D405)*SQRT(252)</f>
        <v>0.15171975521586792</v>
      </c>
      <c r="V405" s="188">
        <f>STDEV(L$2:L405)*SQRT(252)</f>
        <v>0.32851445080511427</v>
      </c>
      <c r="W405" s="186">
        <f t="shared" ref="W405" si="568">N405/V405</f>
        <v>9.9987077948927333E-2</v>
      </c>
    </row>
  </sheetData>
  <conditionalFormatting sqref="D3:D405">
    <cfRule type="colorScale" priority="3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5">
    <cfRule type="colorScale" priority="2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5">
    <cfRule type="colorScale" priority="2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5">
    <cfRule type="colorScale" priority="3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6:L1048576">
    <cfRule type="colorScale" priority="5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272.94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272.94</v>
      </c>
      <c r="R4" s="517">
        <v>1.8E-3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300.23400000000004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297.50460000000004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294.77520000000004</v>
      </c>
      <c r="Q45" s="2"/>
      <c r="T45" s="428" t="s">
        <v>100</v>
      </c>
      <c r="U45" s="494" t="s">
        <v>633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292.04580000000004</v>
      </c>
      <c r="Q46" s="2"/>
      <c r="T46" s="428" t="s">
        <v>101</v>
      </c>
      <c r="U46" s="494" t="s">
        <v>634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289.31639999999999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286.58699999999999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283.85759999999999</v>
      </c>
      <c r="Q49" s="2"/>
      <c r="T49" s="428" t="s">
        <v>104</v>
      </c>
      <c r="U49" s="494" t="s">
        <v>581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281.12819999999999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278.39879999999999</v>
      </c>
      <c r="Q51" s="2"/>
      <c r="T51" s="428" t="s">
        <v>105</v>
      </c>
      <c r="U51" s="494" t="s">
        <v>635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275.6694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272.94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270.2106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267.4812</v>
      </c>
      <c r="Q55" s="2"/>
      <c r="T55" s="428" t="s">
        <v>108</v>
      </c>
      <c r="U55" s="494" t="s">
        <v>636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264.7518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262.0224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259.29300000000001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256.56360000000001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253.83420000000001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251.10480000000001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248.37540000000001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245.64600000000002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97" priority="58">
      <formula>F19&gt;0</formula>
    </cfRule>
    <cfRule type="expression" dxfId="12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95" priority="47">
      <formula>H25&gt;0</formula>
    </cfRule>
    <cfRule type="expression" dxfId="1294" priority="48">
      <formula>H25&lt;0</formula>
    </cfRule>
  </conditionalFormatting>
  <conditionalFormatting sqref="M39">
    <cfRule type="expression" dxfId="1293" priority="45">
      <formula>M39&gt;0</formula>
    </cfRule>
    <cfRule type="expression" dxfId="1292" priority="46">
      <formula>M39&lt;0</formula>
    </cfRule>
  </conditionalFormatting>
  <conditionalFormatting sqref="F61:F67">
    <cfRule type="expression" dxfId="1291" priority="43">
      <formula>F61&gt;0</formula>
    </cfRule>
    <cfRule type="expression" dxfId="1290" priority="44">
      <formula>F61&lt;0</formula>
    </cfRule>
  </conditionalFormatting>
  <conditionalFormatting sqref="H61:H67">
    <cfRule type="expression" dxfId="1289" priority="41">
      <formula>H61&gt;0</formula>
    </cfRule>
    <cfRule type="expression" dxfId="1288" priority="42">
      <formula>H61&lt;0</formula>
    </cfRule>
  </conditionalFormatting>
  <conditionalFormatting sqref="F21:F24">
    <cfRule type="expression" dxfId="1287" priority="39">
      <formula>F21&gt;0</formula>
    </cfRule>
    <cfRule type="expression" dxfId="1286" priority="40">
      <formula>F21&lt;0</formula>
    </cfRule>
  </conditionalFormatting>
  <conditionalFormatting sqref="H21:H24">
    <cfRule type="expression" dxfId="1285" priority="37">
      <formula>H21&gt;0</formula>
    </cfRule>
    <cfRule type="expression" dxfId="1284" priority="38">
      <formula>H21&lt;0</formula>
    </cfRule>
  </conditionalFormatting>
  <conditionalFormatting sqref="I25:I28">
    <cfRule type="expression" dxfId="1283" priority="31">
      <formula>I25&gt;0</formula>
    </cfRule>
    <cfRule type="expression" dxfId="1282" priority="32">
      <formula>I25&lt;0</formula>
    </cfRule>
  </conditionalFormatting>
  <conditionalFormatting sqref="I21:I24">
    <cfRule type="expression" dxfId="1281" priority="29">
      <formula>I21&gt;0</formula>
    </cfRule>
    <cfRule type="expression" dxfId="1280" priority="30">
      <formula>I21&lt;0</formula>
    </cfRule>
  </conditionalFormatting>
  <conditionalFormatting sqref="H29">
    <cfRule type="expression" dxfId="1279" priority="27">
      <formula>H29&gt;0</formula>
    </cfRule>
    <cfRule type="expression" dxfId="1278" priority="28">
      <formula>H29&lt;0</formula>
    </cfRule>
  </conditionalFormatting>
  <conditionalFormatting sqref="H30">
    <cfRule type="expression" dxfId="1277" priority="25">
      <formula>H30&gt;0</formula>
    </cfRule>
    <cfRule type="expression" dxfId="1276" priority="26">
      <formula>H30&lt;0</formula>
    </cfRule>
  </conditionalFormatting>
  <conditionalFormatting sqref="H31">
    <cfRule type="expression" dxfId="1275" priority="23">
      <formula>H31&gt;0</formula>
    </cfRule>
    <cfRule type="expression" dxfId="1274" priority="24">
      <formula>H31&lt;0</formula>
    </cfRule>
  </conditionalFormatting>
  <conditionalFormatting sqref="Q7">
    <cfRule type="expression" dxfId="1273" priority="21">
      <formula>Q7&gt;0</formula>
    </cfRule>
    <cfRule type="expression" dxfId="1272" priority="22">
      <formula>Q7&lt;0</formula>
    </cfRule>
  </conditionalFormatting>
  <conditionalFormatting sqref="Q8">
    <cfRule type="expression" dxfId="1271" priority="19">
      <formula>Q8&gt;0</formula>
    </cfRule>
    <cfRule type="expression" dxfId="1270" priority="20">
      <formula>Q8&lt;0</formula>
    </cfRule>
  </conditionalFormatting>
  <conditionalFormatting sqref="F73:F82">
    <cfRule type="expression" dxfId="1269" priority="17">
      <formula>F73&gt;0</formula>
    </cfRule>
    <cfRule type="expression" dxfId="1268" priority="18">
      <formula>F73&lt;0</formula>
    </cfRule>
  </conditionalFormatting>
  <conditionalFormatting sqref="H73:H76">
    <cfRule type="expression" dxfId="1267" priority="15">
      <formula>H73&gt;0</formula>
    </cfRule>
    <cfRule type="expression" dxfId="1266" priority="16">
      <formula>H73&lt;0</formula>
    </cfRule>
  </conditionalFormatting>
  <conditionalFormatting sqref="F69:F72">
    <cfRule type="expression" dxfId="1265" priority="13">
      <formula>F69&gt;0</formula>
    </cfRule>
    <cfRule type="expression" dxfId="1264" priority="14">
      <formula>F69&lt;0</formula>
    </cfRule>
  </conditionalFormatting>
  <conditionalFormatting sqref="H69:H72">
    <cfRule type="expression" dxfId="1263" priority="11">
      <formula>H69&gt;0</formula>
    </cfRule>
    <cfRule type="expression" dxfId="1262" priority="12">
      <formula>H69&lt;0</formula>
    </cfRule>
  </conditionalFormatting>
  <conditionalFormatting sqref="I73:I76">
    <cfRule type="expression" dxfId="1261" priority="9">
      <formula>I73&gt;0</formula>
    </cfRule>
    <cfRule type="expression" dxfId="1260" priority="10">
      <formula>I73&lt;0</formula>
    </cfRule>
  </conditionalFormatting>
  <conditionalFormatting sqref="I69:I72">
    <cfRule type="expression" dxfId="1259" priority="7">
      <formula>I69&gt;0</formula>
    </cfRule>
    <cfRule type="expression" dxfId="1258" priority="8">
      <formula>I69&lt;0</formula>
    </cfRule>
  </conditionalFormatting>
  <conditionalFormatting sqref="H77">
    <cfRule type="expression" dxfId="1257" priority="5">
      <formula>H77&gt;0</formula>
    </cfRule>
    <cfRule type="expression" dxfId="1256" priority="6">
      <formula>H77&lt;0</formula>
    </cfRule>
  </conditionalFormatting>
  <conditionalFormatting sqref="H78">
    <cfRule type="expression" dxfId="1255" priority="3">
      <formula>H78&gt;0</formula>
    </cfRule>
    <cfRule type="expression" dxfId="1254" priority="4">
      <formula>H78&lt;0</formula>
    </cfRule>
  </conditionalFormatting>
  <conditionalFormatting sqref="H79">
    <cfRule type="expression" dxfId="1253" priority="1">
      <formula>H79&gt;0</formula>
    </cfRule>
    <cfRule type="expression" dxfId="12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36.83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36.83</v>
      </c>
      <c r="R4" s="517">
        <v>-6.7000000000000002E-3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40.512999999999998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40.1447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39.776400000000002</v>
      </c>
      <c r="Q45" s="2"/>
      <c r="T45" s="107" t="s">
        <v>100</v>
      </c>
      <c r="U45" s="365" t="s">
        <v>637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39.408099999999997</v>
      </c>
      <c r="Q46" s="2"/>
      <c r="T46" s="107" t="s">
        <v>101</v>
      </c>
      <c r="U46" s="365" t="s">
        <v>638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39.0398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38.671500000000002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38.303199999999997</v>
      </c>
      <c r="Q49" s="2"/>
      <c r="T49" s="107" t="s">
        <v>122</v>
      </c>
      <c r="U49" s="365" t="s">
        <v>452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37.934899999999999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37.566600000000001</v>
      </c>
      <c r="Q51" s="2"/>
      <c r="T51" s="107" t="s">
        <v>105</v>
      </c>
      <c r="U51" s="365" t="s">
        <v>639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37.198299999999996</v>
      </c>
      <c r="Q52" s="2"/>
      <c r="T52" s="107" t="s">
        <v>106</v>
      </c>
      <c r="U52" s="365" t="s">
        <v>442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36.83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36.4617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36.093399999999995</v>
      </c>
      <c r="Q55" s="2"/>
      <c r="T55" s="107" t="s">
        <v>108</v>
      </c>
      <c r="U55" s="365" t="s">
        <v>640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35.725099999999998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35.3568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34.988499999999995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34.620199999999997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34.251899999999999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33.883600000000001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33.515299999999996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33.146999999999998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51" priority="25">
      <formula>N19&gt;0</formula>
    </cfRule>
    <cfRule type="expression" dxfId="125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49" priority="19">
      <formula>F21&gt;0</formula>
    </cfRule>
    <cfRule type="expression" dxfId="1248" priority="20">
      <formula>F21&lt;0</formula>
    </cfRule>
  </conditionalFormatting>
  <conditionalFormatting sqref="H21:H31">
    <cfRule type="expression" dxfId="1247" priority="17">
      <formula>H21&gt;0</formula>
    </cfRule>
    <cfRule type="expression" dxfId="1246" priority="18">
      <formula>H21&lt;0</formula>
    </cfRule>
  </conditionalFormatting>
  <conditionalFormatting sqref="I21:I31">
    <cfRule type="expression" dxfId="1245" priority="15">
      <formula>I21&gt;0</formula>
    </cfRule>
    <cfRule type="expression" dxfId="1244" priority="16">
      <formula>I21&lt;0</formula>
    </cfRule>
  </conditionalFormatting>
  <conditionalFormatting sqref="Q8">
    <cfRule type="expression" dxfId="1243" priority="7">
      <formula>Q8&gt;0</formula>
    </cfRule>
    <cfRule type="expression" dxfId="1242" priority="8">
      <formula>Q8&lt;0</formula>
    </cfRule>
  </conditionalFormatting>
  <conditionalFormatting sqref="Q7">
    <cfRule type="expression" dxfId="1241" priority="9">
      <formula>Q7&gt;0</formula>
    </cfRule>
    <cfRule type="expression" dxfId="1240" priority="10">
      <formula>Q7&lt;0</formula>
    </cfRule>
  </conditionalFormatting>
  <conditionalFormatting sqref="F56:F66">
    <cfRule type="expression" dxfId="1239" priority="5">
      <formula>F56&gt;0</formula>
    </cfRule>
    <cfRule type="expression" dxfId="1238" priority="6">
      <formula>F56&lt;0</formula>
    </cfRule>
  </conditionalFormatting>
  <conditionalFormatting sqref="H56:H66">
    <cfRule type="expression" dxfId="1237" priority="3">
      <formula>H56&gt;0</formula>
    </cfRule>
    <cfRule type="expression" dxfId="1236" priority="4">
      <formula>H56&lt;0</formula>
    </cfRule>
  </conditionalFormatting>
  <conditionalFormatting sqref="I56:I66">
    <cfRule type="expression" dxfId="1235" priority="1">
      <formula>I56&gt;0</formula>
    </cfRule>
    <cfRule type="expression" dxfId="123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544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66.14</v>
      </c>
      <c r="R4" s="517">
        <v>-1.8800000000000001E-2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13228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-415.94000000000233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-1091.8900000000031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-7.6249887394386609E-2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433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498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498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72.754000000000005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72.092600000000004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71.431200000000004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70.769800000000004</v>
      </c>
      <c r="Q46" s="2"/>
      <c r="T46" s="107" t="s">
        <v>122</v>
      </c>
      <c r="U46" s="365" t="s">
        <v>518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70.108400000000003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69.447000000000003</v>
      </c>
      <c r="Q48" s="2"/>
      <c r="T48" s="107" t="s">
        <v>105</v>
      </c>
      <c r="U48" s="365" t="s">
        <v>641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68.785600000000002</v>
      </c>
      <c r="Q49" s="2"/>
      <c r="T49" s="107" t="s">
        <v>106</v>
      </c>
      <c r="U49" s="365" t="s">
        <v>642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68.124200000000002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67.462800000000001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66.801400000000001</v>
      </c>
      <c r="Q52" s="2"/>
      <c r="T52" s="107" t="s">
        <v>108</v>
      </c>
      <c r="U52" s="365" t="s">
        <v>643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66.14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65.4786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64.8172</v>
      </c>
      <c r="Q55" s="2"/>
      <c r="T55" s="107" t="s">
        <v>109</v>
      </c>
      <c r="U55" s="365" t="s">
        <v>600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64.155799999999999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63.494399999999999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62.832999999999998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62.171599999999998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61.510200000000005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60.848800000000004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60.187400000000004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59.526000000000003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233" priority="35">
      <formula>N19&gt;0</formula>
    </cfRule>
    <cfRule type="expression" dxfId="123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1" priority="29">
      <formula>F61&gt;0</formula>
    </cfRule>
    <cfRule type="expression" dxfId="1230" priority="30">
      <formula>F61&lt;0</formula>
    </cfRule>
  </conditionalFormatting>
  <conditionalFormatting sqref="H61:H79 H83:H100">
    <cfRule type="expression" dxfId="1229" priority="27">
      <formula>H61&gt;0</formula>
    </cfRule>
    <cfRule type="expression" dxfId="1228" priority="28">
      <formula>H61&lt;0</formula>
    </cfRule>
  </conditionalFormatting>
  <conditionalFormatting sqref="I57:I79 I82:I100">
    <cfRule type="expression" dxfId="1227" priority="25">
      <formula>I57&gt;0</formula>
    </cfRule>
    <cfRule type="expression" dxfId="1226" priority="26">
      <formula>I57&lt;0</formula>
    </cfRule>
  </conditionalFormatting>
  <conditionalFormatting sqref="Q7">
    <cfRule type="expression" dxfId="1225" priority="23">
      <formula>Q7&gt;0</formula>
    </cfRule>
    <cfRule type="expression" dxfId="1224" priority="24">
      <formula>Q7&lt;0</formula>
    </cfRule>
  </conditionalFormatting>
  <conditionalFormatting sqref="Q8">
    <cfRule type="expression" dxfId="1223" priority="21">
      <formula>Q8&gt;0</formula>
    </cfRule>
    <cfRule type="expression" dxfId="1222" priority="22">
      <formula>Q8&lt;0</formula>
    </cfRule>
  </conditionalFormatting>
  <conditionalFormatting sqref="F57:F60">
    <cfRule type="expression" dxfId="1221" priority="19">
      <formula>F57&gt;0</formula>
    </cfRule>
    <cfRule type="expression" dxfId="1220" priority="20">
      <formula>F57&lt;0</formula>
    </cfRule>
  </conditionalFormatting>
  <conditionalFormatting sqref="H57:H60">
    <cfRule type="expression" dxfId="1219" priority="17">
      <formula>H57&gt;0</formula>
    </cfRule>
    <cfRule type="expression" dxfId="1218" priority="18">
      <formula>H57&lt;0</formula>
    </cfRule>
  </conditionalFormatting>
  <conditionalFormatting sqref="F82:F96">
    <cfRule type="expression" dxfId="1217" priority="11">
      <formula>F82&gt;0</formula>
    </cfRule>
    <cfRule type="expression" dxfId="1216" priority="12">
      <formula>F82&lt;0</formula>
    </cfRule>
  </conditionalFormatting>
  <conditionalFormatting sqref="H82:H96">
    <cfRule type="expression" dxfId="1215" priority="9">
      <formula>H82&gt;0</formula>
    </cfRule>
    <cfRule type="expression" dxfId="1214" priority="10">
      <formula>H82&lt;0</formula>
    </cfRule>
  </conditionalFormatting>
  <conditionalFormatting sqref="F25:F41">
    <cfRule type="expression" dxfId="1213" priority="7">
      <formula>F25&gt;0</formula>
    </cfRule>
    <cfRule type="expression" dxfId="1212" priority="8">
      <formula>F25&lt;0</formula>
    </cfRule>
  </conditionalFormatting>
  <conditionalFormatting sqref="H25:H41">
    <cfRule type="expression" dxfId="1211" priority="5">
      <formula>H25&gt;0</formula>
    </cfRule>
    <cfRule type="expression" dxfId="1210" priority="6">
      <formula>H25&lt;0</formula>
    </cfRule>
  </conditionalFormatting>
  <conditionalFormatting sqref="J34:J47">
    <cfRule type="expression" dxfId="1209" priority="3">
      <formula>J34&gt;0</formula>
    </cfRule>
    <cfRule type="expression" dxfId="1208" priority="4">
      <formula>J34&lt;0</formula>
    </cfRule>
  </conditionalFormatting>
  <conditionalFormatting sqref="J39">
    <cfRule type="expression" dxfId="1207" priority="1">
      <formula>J39&gt;0</formula>
    </cfRule>
    <cfRule type="expression" dxfId="120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142.27000000000001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142.27000000000001</v>
      </c>
      <c r="R4" s="517">
        <v>-1.1999999999999999E-3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644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156.49700000000001</v>
      </c>
      <c r="Q43" s="2"/>
      <c r="T43" s="107" t="s">
        <v>101</v>
      </c>
      <c r="U43" s="365" t="s">
        <v>645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155.07430000000002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153.65160000000003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152.22890000000001</v>
      </c>
      <c r="Q46" s="2"/>
      <c r="T46" s="107" t="s">
        <v>122</v>
      </c>
      <c r="U46" s="365" t="s">
        <v>415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150.80620000000002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149.38350000000003</v>
      </c>
      <c r="Q48" s="2"/>
      <c r="T48" s="107" t="s">
        <v>105</v>
      </c>
      <c r="U48" s="365" t="s">
        <v>646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147.96080000000001</v>
      </c>
      <c r="Q49" s="2"/>
      <c r="T49" s="107" t="s">
        <v>106</v>
      </c>
      <c r="U49" s="365" t="s">
        <v>647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146.53810000000001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145.11540000000002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143.6927</v>
      </c>
      <c r="Q52" s="2"/>
      <c r="T52" s="107" t="s">
        <v>108</v>
      </c>
      <c r="U52" s="365" t="s">
        <v>648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142.27000000000001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140.84730000000002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139.4246</v>
      </c>
      <c r="Q55" s="2"/>
      <c r="T55" s="107" t="s">
        <v>109</v>
      </c>
      <c r="U55" s="365" t="s">
        <v>592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138.00190000000001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136.57920000000001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135.15649999999999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133.7338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132.31110000000001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130.88840000000002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129.46570000000003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128.04300000000001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205" priority="35">
      <formula>N19&gt;0</formula>
    </cfRule>
    <cfRule type="expression" dxfId="12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3" priority="21">
      <formula>F25&gt;0</formula>
    </cfRule>
    <cfRule type="expression" dxfId="1202" priority="22">
      <formula>F25&lt;0</formula>
    </cfRule>
  </conditionalFormatting>
  <conditionalFormatting sqref="H25:H47">
    <cfRule type="expression" dxfId="1201" priority="19">
      <formula>H25&gt;0</formula>
    </cfRule>
    <cfRule type="expression" dxfId="1200" priority="20">
      <formula>H25&lt;0</formula>
    </cfRule>
  </conditionalFormatting>
  <conditionalFormatting sqref="I25:I27">
    <cfRule type="expression" dxfId="1199" priority="15">
      <formula>I25&gt;0</formula>
    </cfRule>
    <cfRule type="expression" dxfId="1198" priority="16">
      <formula>I25&lt;0</formula>
    </cfRule>
  </conditionalFormatting>
  <conditionalFormatting sqref="Q7">
    <cfRule type="expression" dxfId="1197" priority="5">
      <formula>Q7&gt;0</formula>
    </cfRule>
    <cfRule type="expression" dxfId="1196" priority="6">
      <formula>Q7&lt;0</formula>
    </cfRule>
  </conditionalFormatting>
  <conditionalFormatting sqref="Q8">
    <cfRule type="expression" dxfId="1195" priority="3">
      <formula>Q8&gt;0</formula>
    </cfRule>
    <cfRule type="expression" dxfId="11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79.59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79.59</v>
      </c>
      <c r="R4" s="499">
        <v>-5.4000000000000003E-3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87.549000000000007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86.753100000000003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85.957200000000014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85.161300000000011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84.365400000000008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83.569500000000005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82.773600000000002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81.977699999999999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81.18180000000001</v>
      </c>
      <c r="Q49" s="2"/>
      <c r="T49" s="92" t="s">
        <v>104</v>
      </c>
      <c r="U49" s="129" t="s">
        <v>570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80.385900000000007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79.59</v>
      </c>
      <c r="Q51" s="2"/>
      <c r="T51" s="92" t="s">
        <v>105</v>
      </c>
      <c r="U51" s="129" t="s">
        <v>649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78.7941</v>
      </c>
      <c r="Q52" s="2"/>
      <c r="T52" s="92" t="s">
        <v>106</v>
      </c>
      <c r="U52" s="129" t="s">
        <v>504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77.998199999999997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77.202300000000008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76.406400000000005</v>
      </c>
      <c r="T55" s="92" t="s">
        <v>108</v>
      </c>
      <c r="U55" s="129" t="s">
        <v>650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75.610500000000002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74.814599999999999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74.01870000000001</v>
      </c>
      <c r="T58" s="92" t="s">
        <v>109</v>
      </c>
      <c r="U58" s="129" t="s">
        <v>601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73.222800000000007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72.426900000000003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71.631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3" priority="9">
      <formula>F36&gt;0</formula>
    </cfRule>
    <cfRule type="expression" dxfId="1192" priority="10">
      <formula>F36&lt;0</formula>
    </cfRule>
  </conditionalFormatting>
  <conditionalFormatting sqref="F25:F35">
    <cfRule type="expression" dxfId="1191" priority="7">
      <formula>F25&gt;0</formula>
    </cfRule>
    <cfRule type="expression" dxfId="1190" priority="8">
      <formula>F25&lt;0</formula>
    </cfRule>
  </conditionalFormatting>
  <conditionalFormatting sqref="H25:H35">
    <cfRule type="expression" dxfId="1189" priority="5">
      <formula>H25&gt;0</formula>
    </cfRule>
    <cfRule type="expression" dxfId="1188" priority="6">
      <formula>H25&lt;0</formula>
    </cfRule>
  </conditionalFormatting>
  <conditionalFormatting sqref="Q7">
    <cfRule type="expression" dxfId="1187" priority="3">
      <formula>Q7&gt;0</formula>
    </cfRule>
    <cfRule type="expression" dxfId="1186" priority="4">
      <formula>Q7&lt;0</formula>
    </cfRule>
  </conditionalFormatting>
  <conditionalFormatting sqref="Q8">
    <cfRule type="expression" dxfId="1185" priority="1">
      <formula>Q8&gt;0</formula>
    </cfRule>
    <cfRule type="expression" dxfId="11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548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70.72</v>
      </c>
      <c r="R4" s="522">
        <v>6.9999999999999999E-4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7072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62.299999999999272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-96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-1.339285714285714E-2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77.792000000000002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77.084800000000001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76.377600000000001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75.670400000000001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74.963200000000001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74.256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73.5488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72.8416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72.134399999999999</v>
      </c>
      <c r="Q49" s="2"/>
      <c r="T49" s="92" t="s">
        <v>122</v>
      </c>
      <c r="U49" s="129" t="s">
        <v>560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71.427199999999999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70.72</v>
      </c>
      <c r="Q51" s="2"/>
      <c r="T51" s="92" t="s">
        <v>105</v>
      </c>
      <c r="U51" s="129" t="s">
        <v>651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70.012799999999999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69.305599999999998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68.598399999999998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67.891199999999998</v>
      </c>
      <c r="T55" s="92" t="s">
        <v>108</v>
      </c>
      <c r="U55" s="129" t="s">
        <v>652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67.183999999999997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66.476799999999997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65.769599999999997</v>
      </c>
      <c r="T58" s="92" t="s">
        <v>109</v>
      </c>
      <c r="U58" s="129" t="s">
        <v>602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65.062399999999997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64.355199999999996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63.648000000000003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3" priority="17">
      <formula>F47&gt;0</formula>
    </cfRule>
    <cfRule type="expression" dxfId="1182" priority="18">
      <formula>F47&lt;0</formula>
    </cfRule>
  </conditionalFormatting>
  <conditionalFormatting sqref="Q7">
    <cfRule type="expression" dxfId="1181" priority="15">
      <formula>Q7&gt;0</formula>
    </cfRule>
    <cfRule type="expression" dxfId="1180" priority="16">
      <formula>Q7&lt;0</formula>
    </cfRule>
  </conditionalFormatting>
  <conditionalFormatting sqref="Q8">
    <cfRule type="expression" dxfId="1179" priority="13">
      <formula>Q8&gt;0</formula>
    </cfRule>
    <cfRule type="expression" dxfId="1178" priority="14">
      <formula>Q8&lt;0</formula>
    </cfRule>
  </conditionalFormatting>
  <conditionalFormatting sqref="F25:F46">
    <cfRule type="expression" dxfId="1177" priority="11">
      <formula>F25&gt;0</formula>
    </cfRule>
    <cfRule type="expression" dxfId="1176" priority="12">
      <formula>F25&lt;0</formula>
    </cfRule>
  </conditionalFormatting>
  <conditionalFormatting sqref="H25:H46">
    <cfRule type="expression" dxfId="1175" priority="9">
      <formula>H25&gt;0</formula>
    </cfRule>
    <cfRule type="expression" dxfId="1174" priority="10">
      <formula>H25&lt;0</formula>
    </cfRule>
  </conditionalFormatting>
  <conditionalFormatting sqref="F89:F110">
    <cfRule type="expression" dxfId="1173" priority="7">
      <formula>F89&gt;0</formula>
    </cfRule>
    <cfRule type="expression" dxfId="1172" priority="8">
      <formula>F89&lt;0</formula>
    </cfRule>
  </conditionalFormatting>
  <conditionalFormatting sqref="H89:H110">
    <cfRule type="expression" dxfId="1171" priority="5">
      <formula>H89&gt;0</formula>
    </cfRule>
    <cfRule type="expression" dxfId="1170" priority="6">
      <formula>H89&lt;0</formula>
    </cfRule>
  </conditionalFormatting>
  <conditionalFormatting sqref="Q10">
    <cfRule type="expression" dxfId="1169" priority="3">
      <formula>Q10&gt;0</formula>
    </cfRule>
    <cfRule type="expression" dxfId="1168" priority="4">
      <formula>Q10&lt;0</formula>
    </cfRule>
  </conditionalFormatting>
  <conditionalFormatting sqref="J25:J38">
    <cfRule type="expression" dxfId="1167" priority="1">
      <formula>J25&gt;0</formula>
    </cfRule>
    <cfRule type="expression" dxfId="1166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33.01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33.01</v>
      </c>
      <c r="R4" s="499">
        <v>-4.4999999999999997E-3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36.311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35.980899999999998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35.650799999999997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35.320700000000002</v>
      </c>
      <c r="R43" s="82"/>
      <c r="T43" s="86" t="s">
        <v>101</v>
      </c>
      <c r="U43" s="129" t="s">
        <v>586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34.990600000000001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34.660499999999999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34.330399999999997</v>
      </c>
      <c r="R46" s="82"/>
      <c r="T46" s="86" t="s">
        <v>122</v>
      </c>
      <c r="U46" s="231" t="s">
        <v>451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34.000299999999996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33.670200000000001</v>
      </c>
      <c r="R48" s="82"/>
      <c r="T48" s="86" t="s">
        <v>105</v>
      </c>
      <c r="U48" s="129" t="s">
        <v>653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33.3401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33.01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32.679899999999996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32.349799999999995</v>
      </c>
      <c r="R52" s="82"/>
      <c r="T52" s="86" t="s">
        <v>108</v>
      </c>
      <c r="U52" s="129" t="s">
        <v>654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32.0197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31.689599999999999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31.359499999999997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31.029399999999995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30.699300000000001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30.369199999999999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30.039099999999998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29.709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65" priority="31">
      <formula>F29&gt;0</formula>
    </cfRule>
    <cfRule type="expression" dxfId="1164" priority="32">
      <formula>F29&lt;0</formula>
    </cfRule>
  </conditionalFormatting>
  <conditionalFormatting sqref="F29 F31:F35">
    <cfRule type="expression" dxfId="1163" priority="33">
      <formula>F29&gt;0</formula>
    </cfRule>
    <cfRule type="expression" dxfId="1162" priority="34">
      <formula>F29&lt;0</formula>
    </cfRule>
  </conditionalFormatting>
  <conditionalFormatting sqref="H29 H31:H35">
    <cfRule type="expression" dxfId="1161" priority="29">
      <formula>H29&gt;0</formula>
    </cfRule>
    <cfRule type="expression" dxfId="1160" priority="30">
      <formula>H29&lt;0</formula>
    </cfRule>
  </conditionalFormatting>
  <conditionalFormatting sqref="F21:F28">
    <cfRule type="expression" dxfId="1159" priority="27">
      <formula>F21&gt;0</formula>
    </cfRule>
    <cfRule type="expression" dxfId="1158" priority="28">
      <formula>F21&lt;0</formula>
    </cfRule>
  </conditionalFormatting>
  <conditionalFormatting sqref="H21:H28">
    <cfRule type="expression" dxfId="1157" priority="25">
      <formula>H21&gt;0</formula>
    </cfRule>
    <cfRule type="expression" dxfId="1156" priority="26">
      <formula>H21&lt;0</formula>
    </cfRule>
  </conditionalFormatting>
  <conditionalFormatting sqref="Q8">
    <cfRule type="expression" dxfId="1155" priority="21">
      <formula>Q8&gt;0</formula>
    </cfRule>
    <cfRule type="expression" dxfId="1154" priority="22">
      <formula>Q8&lt;0</formula>
    </cfRule>
  </conditionalFormatting>
  <conditionalFormatting sqref="Q7">
    <cfRule type="expression" dxfId="1153" priority="23">
      <formula>Q7&gt;0</formula>
    </cfRule>
    <cfRule type="expression" dxfId="1152" priority="24">
      <formula>Q7&lt;0</formula>
    </cfRule>
  </conditionalFormatting>
  <conditionalFormatting sqref="F30">
    <cfRule type="expression" dxfId="1151" priority="19">
      <formula>F30&gt;0</formula>
    </cfRule>
    <cfRule type="expression" dxfId="1150" priority="20">
      <formula>F30&lt;0</formula>
    </cfRule>
  </conditionalFormatting>
  <conditionalFormatting sqref="H30">
    <cfRule type="expression" dxfId="1149" priority="17">
      <formula>H30&gt;0</formula>
    </cfRule>
    <cfRule type="expression" dxfId="1148" priority="18">
      <formula>H30&lt;0</formula>
    </cfRule>
  </conditionalFormatting>
  <conditionalFormatting sqref="F68 F70:F74">
    <cfRule type="expression" dxfId="1147" priority="13">
      <formula>F68&gt;0</formula>
    </cfRule>
    <cfRule type="expression" dxfId="1146" priority="14">
      <formula>F68&lt;0</formula>
    </cfRule>
  </conditionalFormatting>
  <conditionalFormatting sqref="F68 F70:F74">
    <cfRule type="expression" dxfId="1145" priority="15">
      <formula>F68&gt;0</formula>
    </cfRule>
    <cfRule type="expression" dxfId="1144" priority="16">
      <formula>F68&lt;0</formula>
    </cfRule>
  </conditionalFormatting>
  <conditionalFormatting sqref="H68 H70:H74">
    <cfRule type="expression" dxfId="1143" priority="11">
      <formula>H68&gt;0</formula>
    </cfRule>
    <cfRule type="expression" dxfId="1142" priority="12">
      <formula>H68&lt;0</formula>
    </cfRule>
  </conditionalFormatting>
  <conditionalFormatting sqref="F60:F67">
    <cfRule type="expression" dxfId="1141" priority="9">
      <formula>F60&gt;0</formula>
    </cfRule>
    <cfRule type="expression" dxfId="1140" priority="10">
      <formula>F60&lt;0</formula>
    </cfRule>
  </conditionalFormatting>
  <conditionalFormatting sqref="H60:H67">
    <cfRule type="expression" dxfId="1139" priority="7">
      <formula>H60&gt;0</formula>
    </cfRule>
    <cfRule type="expression" dxfId="1138" priority="8">
      <formula>H60&lt;0</formula>
    </cfRule>
  </conditionalFormatting>
  <conditionalFormatting sqref="F69">
    <cfRule type="expression" dxfId="1137" priority="5">
      <formula>F69&gt;0</formula>
    </cfRule>
    <cfRule type="expression" dxfId="1136" priority="6">
      <formula>F69&lt;0</formula>
    </cfRule>
  </conditionalFormatting>
  <conditionalFormatting sqref="H69">
    <cfRule type="expression" dxfId="1135" priority="3">
      <formula>H69&gt;0</formula>
    </cfRule>
    <cfRule type="expression" dxfId="1134" priority="4">
      <formula>H69&lt;0</formula>
    </cfRule>
  </conditionalFormatting>
  <conditionalFormatting sqref="Q10">
    <cfRule type="expression" dxfId="1133" priority="1">
      <formula>Q10&gt;0</formula>
    </cfRule>
    <cfRule type="expression" dxfId="113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30.7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30.7</v>
      </c>
      <c r="R4" s="499">
        <v>-1.1900000000000001E-2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33.770000000000003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33.463000000000001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33.155999999999999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32.849000000000004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32.542000000000002</v>
      </c>
      <c r="Q45" s="2"/>
      <c r="T45" s="92" t="s">
        <v>100</v>
      </c>
      <c r="U45" s="129" t="s">
        <v>655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32.234999999999999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31.928000000000001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31.620999999999999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31.314</v>
      </c>
      <c r="Q49" s="2"/>
      <c r="T49" s="92" t="s">
        <v>122</v>
      </c>
      <c r="U49" s="129" t="s">
        <v>452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31.006999999999998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30.7</v>
      </c>
      <c r="Q51" s="2"/>
      <c r="T51" s="92" t="s">
        <v>105</v>
      </c>
      <c r="U51" s="129" t="s">
        <v>656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30.393000000000001</v>
      </c>
      <c r="Q52" s="2"/>
      <c r="T52" s="92" t="s">
        <v>106</v>
      </c>
      <c r="U52" s="129" t="s">
        <v>593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30.085999999999999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29.779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29.471999999999998</v>
      </c>
      <c r="T55" s="92" t="s">
        <v>108</v>
      </c>
      <c r="U55" s="129" t="s">
        <v>657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29.164999999999999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28.857999999999997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28.551000000000002</v>
      </c>
      <c r="T58" s="92" t="s">
        <v>109</v>
      </c>
      <c r="U58" s="129" t="s">
        <v>594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28.244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27.937000000000001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27.63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1" priority="11">
      <formula>F33&gt;0</formula>
    </cfRule>
    <cfRule type="expression" dxfId="1130" priority="12">
      <formula>F33&lt;0</formula>
    </cfRule>
  </conditionalFormatting>
  <conditionalFormatting sqref="Q7">
    <cfRule type="expression" dxfId="1129" priority="9">
      <formula>Q7&gt;0</formula>
    </cfRule>
    <cfRule type="expression" dxfId="1128" priority="10">
      <formula>Q7&lt;0</formula>
    </cfRule>
  </conditionalFormatting>
  <conditionalFormatting sqref="Q8">
    <cfRule type="expression" dxfId="1127" priority="7">
      <formula>Q8&gt;0</formula>
    </cfRule>
    <cfRule type="expression" dxfId="1126" priority="8">
      <formula>Q8&lt;0</formula>
    </cfRule>
  </conditionalFormatting>
  <conditionalFormatting sqref="F25:F32">
    <cfRule type="expression" dxfId="1125" priority="5">
      <formula>F25&gt;0</formula>
    </cfRule>
    <cfRule type="expression" dxfId="1124" priority="6">
      <formula>F25&lt;0</formula>
    </cfRule>
  </conditionalFormatting>
  <conditionalFormatting sqref="H25:H32">
    <cfRule type="expression" dxfId="1123" priority="3">
      <formula>H25&gt;0</formula>
    </cfRule>
    <cfRule type="expression" dxfId="1122" priority="4">
      <formula>H25&lt;0</formula>
    </cfRule>
  </conditionalFormatting>
  <conditionalFormatting sqref="Q10">
    <cfRule type="expression" dxfId="1121" priority="1">
      <formula>Q10&gt;0</formula>
    </cfRule>
    <cfRule type="expression" dxfId="11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485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514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21.15</v>
      </c>
      <c r="R4" s="499">
        <v>-6.6E-3</v>
      </c>
      <c r="T4" s="162" t="s">
        <v>515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6345</v>
      </c>
      <c r="T5" t="s">
        <v>516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951.06999999999698</v>
      </c>
      <c r="R7" s="30">
        <v>42849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606.08999999999651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0.10561064731804404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SUM(H2:H8)</f>
        <v>900</v>
      </c>
      <c r="I18" s="18"/>
      <c r="J18" s="18"/>
      <c r="K18" s="18">
        <f>SUM(K2:K8)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360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436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465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23.265000000000001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23.0535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22.841999999999999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22.630500000000001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22.419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22.2075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21.995999999999999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A48">
        <v>0</v>
      </c>
      <c r="B48" s="192">
        <v>42843</v>
      </c>
      <c r="C48" s="10">
        <v>300</v>
      </c>
      <c r="D48" s="199">
        <v>19.13</v>
      </c>
      <c r="E48" s="40">
        <v>21.19</v>
      </c>
      <c r="F48" s="40">
        <f t="shared" ref="F48" si="20">C48*(E48-D48)</f>
        <v>618.00000000000068</v>
      </c>
      <c r="G48" s="40">
        <f t="shared" ref="G48" si="21">D48*C48</f>
        <v>5739</v>
      </c>
      <c r="H48" s="230">
        <f t="shared" ref="H48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21.784499999999998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21.573</v>
      </c>
      <c r="Q49" s="2"/>
      <c r="T49" s="92" t="s">
        <v>122</v>
      </c>
      <c r="U49" s="129" t="s">
        <v>561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21.361499999999999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21.15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20.938499999999998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20.726999999999997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20.515499999999999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20.303999999999998</v>
      </c>
      <c r="T55" s="92" t="s">
        <v>108</v>
      </c>
      <c r="U55" s="129" t="s">
        <v>551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20.092499999999998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19.880999999999997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19.669499999999999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19.457999999999998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19.246500000000001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19.035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524</v>
      </c>
      <c r="T67" s="598" t="s">
        <v>514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528</v>
      </c>
      <c r="T68" s="23" t="s">
        <v>527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529</v>
      </c>
      <c r="T69" s="23" t="s">
        <v>530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531</v>
      </c>
      <c r="T70" s="23" t="s">
        <v>532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535</v>
      </c>
      <c r="T73" s="23" t="s">
        <v>525</v>
      </c>
    </row>
    <row r="74" spans="1:31" x14ac:dyDescent="0.25">
      <c r="S74" t="s">
        <v>534</v>
      </c>
      <c r="T74" s="23" t="s">
        <v>526</v>
      </c>
    </row>
    <row r="75" spans="1:31" x14ac:dyDescent="0.25">
      <c r="S75" t="s">
        <v>533</v>
      </c>
      <c r="T75" s="23" t="s">
        <v>536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3">C83*(E83-D83)</f>
        <v>-67.999999999999829</v>
      </c>
      <c r="G83" s="379">
        <f t="shared" ref="G83:G92" si="24">D83*C83</f>
        <v>2110.4</v>
      </c>
      <c r="H83" s="380">
        <f t="shared" ref="H83:H92" si="2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3"/>
        <v>-65.999999999999659</v>
      </c>
      <c r="G84" s="379">
        <f t="shared" si="24"/>
        <v>3129.6</v>
      </c>
      <c r="H84" s="380">
        <f t="shared" si="2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3"/>
        <v>-9.5999999999997954</v>
      </c>
      <c r="G85" s="379">
        <f t="shared" si="24"/>
        <v>3129.6</v>
      </c>
      <c r="H85" s="380">
        <f t="shared" si="2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3"/>
        <v>61.200000000000188</v>
      </c>
      <c r="G86" s="379">
        <f t="shared" si="24"/>
        <v>3129.6</v>
      </c>
      <c r="H86" s="380">
        <f t="shared" si="2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3"/>
        <v>-61.199999999999477</v>
      </c>
      <c r="G87" s="379">
        <f t="shared" si="24"/>
        <v>5103.2</v>
      </c>
      <c r="H87" s="380">
        <f t="shared" si="2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3"/>
        <v>-37.199999999999989</v>
      </c>
      <c r="G88" s="379">
        <f t="shared" si="24"/>
        <v>5103.2</v>
      </c>
      <c r="H88" s="380">
        <f t="shared" si="2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3"/>
        <v>146.80000000000035</v>
      </c>
      <c r="G89" s="379">
        <f t="shared" si="24"/>
        <v>5103.2</v>
      </c>
      <c r="H89" s="380">
        <f t="shared" si="2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3"/>
        <v>180.80000000000069</v>
      </c>
      <c r="G90" s="379">
        <f t="shared" si="24"/>
        <v>5103.2</v>
      </c>
      <c r="H90" s="380">
        <f t="shared" si="2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3"/>
        <v>214.24000000000021</v>
      </c>
      <c r="G91" s="379">
        <f t="shared" si="24"/>
        <v>2454.7599999999998</v>
      </c>
      <c r="H91" s="380">
        <f t="shared" si="2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3"/>
        <v>270.63199999999995</v>
      </c>
      <c r="G92" s="379">
        <f t="shared" si="24"/>
        <v>1908.568</v>
      </c>
      <c r="H92" s="380">
        <f t="shared" si="2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1 F49:F51">
    <cfRule type="expression" dxfId="1119" priority="31">
      <formula>F31&gt;0</formula>
    </cfRule>
    <cfRule type="expression" dxfId="1118" priority="32">
      <formula>F31&lt;0</formula>
    </cfRule>
  </conditionalFormatting>
  <conditionalFormatting sqref="Q7">
    <cfRule type="expression" dxfId="1117" priority="29">
      <formula>Q7&gt;0</formula>
    </cfRule>
    <cfRule type="expression" dxfId="1116" priority="30">
      <formula>Q7&lt;0</formula>
    </cfRule>
  </conditionalFormatting>
  <conditionalFormatting sqref="Q8">
    <cfRule type="expression" dxfId="1115" priority="27">
      <formula>Q8&gt;0</formula>
    </cfRule>
    <cfRule type="expression" dxfId="1114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113" priority="19">
      <formula>M53&gt;0</formula>
    </cfRule>
    <cfRule type="expression" dxfId="1112" priority="20">
      <formula>M53&lt;0</formula>
    </cfRule>
  </conditionalFormatting>
  <conditionalFormatting sqref="Q10">
    <cfRule type="expression" dxfId="1111" priority="17">
      <formula>Q10&gt;0</formula>
    </cfRule>
    <cfRule type="expression" dxfId="1110" priority="18">
      <formula>Q10&lt;0</formula>
    </cfRule>
  </conditionalFormatting>
  <conditionalFormatting sqref="F25:F30">
    <cfRule type="expression" dxfId="1109" priority="15">
      <formula>F25&gt;0</formula>
    </cfRule>
    <cfRule type="expression" dxfId="1108" priority="16">
      <formula>F25&lt;0</formula>
    </cfRule>
  </conditionalFormatting>
  <conditionalFormatting sqref="H25:H30">
    <cfRule type="expression" dxfId="1107" priority="13">
      <formula>H25&gt;0</formula>
    </cfRule>
    <cfRule type="expression" dxfId="1106" priority="14">
      <formula>H25&lt;0</formula>
    </cfRule>
  </conditionalFormatting>
  <conditionalFormatting sqref="F83:F94">
    <cfRule type="expression" dxfId="1105" priority="11">
      <formula>F83&gt;0</formula>
    </cfRule>
    <cfRule type="expression" dxfId="1104" priority="12">
      <formula>F83&lt;0</formula>
    </cfRule>
  </conditionalFormatting>
  <conditionalFormatting sqref="H83:H94">
    <cfRule type="expression" dxfId="1103" priority="9">
      <formula>H83&gt;0</formula>
    </cfRule>
    <cfRule type="expression" dxfId="1102" priority="10">
      <formula>H83&lt;0</formula>
    </cfRule>
  </conditionalFormatting>
  <conditionalFormatting sqref="J41">
    <cfRule type="expression" dxfId="1101" priority="7">
      <formula>J41&gt;0</formula>
    </cfRule>
    <cfRule type="expression" dxfId="1100" priority="8">
      <formula>J41&lt;0</formula>
    </cfRule>
  </conditionalFormatting>
  <conditionalFormatting sqref="J39:J47 J49">
    <cfRule type="expression" dxfId="1099" priority="5">
      <formula>J39&gt;0</formula>
    </cfRule>
    <cfRule type="expression" dxfId="1098" priority="6">
      <formula>J39&lt;0</formula>
    </cfRule>
  </conditionalFormatting>
  <conditionalFormatting sqref="F48 H48">
    <cfRule type="expression" dxfId="1097" priority="3">
      <formula>F48&gt;0</formula>
    </cfRule>
    <cfRule type="expression" dxfId="1096" priority="4">
      <formula>F48&lt;0</formula>
    </cfRule>
  </conditionalFormatting>
  <conditionalFormatting sqref="J48">
    <cfRule type="expression" dxfId="1095" priority="1">
      <formula>J48&gt;0</formula>
    </cfRule>
    <cfRule type="expression" dxfId="1094" priority="2">
      <formula>J48&lt;0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55.63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55.63</v>
      </c>
      <c r="R4" s="499">
        <v>-5.7000000000000002E-3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61.193000000000005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60.636700000000005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60.080400000000004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59.524100000000004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58.967800000000004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58.411500000000004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57.855200000000004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57.298900000000003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56.742600000000003</v>
      </c>
      <c r="Q49" s="2"/>
      <c r="T49" s="92" t="s">
        <v>104</v>
      </c>
      <c r="U49" s="129" t="s">
        <v>396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56.186300000000003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55.63</v>
      </c>
      <c r="Q51" s="2"/>
      <c r="T51" s="92" t="s">
        <v>105</v>
      </c>
      <c r="U51" s="129" t="s">
        <v>658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55.073700000000002</v>
      </c>
      <c r="Q52" s="2"/>
      <c r="T52" s="92" t="s">
        <v>106</v>
      </c>
      <c r="U52" s="129" t="s">
        <v>505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54.517400000000002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53.961100000000002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53.404800000000002</v>
      </c>
      <c r="T55" s="92" t="s">
        <v>108</v>
      </c>
      <c r="U55" s="129" t="s">
        <v>659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52.848500000000001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52.292200000000001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51.735900000000008</v>
      </c>
      <c r="T58" s="92" t="s">
        <v>109</v>
      </c>
      <c r="U58" s="129" t="s">
        <v>595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51.179600000000008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50.623300000000008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50.067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3" priority="15">
      <formula>F39&gt;0</formula>
    </cfRule>
    <cfRule type="expression" dxfId="1092" priority="16">
      <formula>F39&lt;0</formula>
    </cfRule>
  </conditionalFormatting>
  <conditionalFormatting sqref="Q7">
    <cfRule type="expression" dxfId="1091" priority="13">
      <formula>Q7&gt;0</formula>
    </cfRule>
    <cfRule type="expression" dxfId="1090" priority="14">
      <formula>Q7&lt;0</formula>
    </cfRule>
  </conditionalFormatting>
  <conditionalFormatting sqref="Q8">
    <cfRule type="expression" dxfId="1089" priority="11">
      <formula>Q8&gt;0</formula>
    </cfRule>
    <cfRule type="expression" dxfId="1088" priority="12">
      <formula>Q8&lt;0</formula>
    </cfRule>
  </conditionalFormatting>
  <conditionalFormatting sqref="F25:F38">
    <cfRule type="expression" dxfId="1087" priority="9">
      <formula>F25&gt;0</formula>
    </cfRule>
    <cfRule type="expression" dxfId="1086" priority="10">
      <formula>F25&lt;0</formula>
    </cfRule>
  </conditionalFormatting>
  <conditionalFormatting sqref="H25:H38">
    <cfRule type="expression" dxfId="1085" priority="7">
      <formula>H25&gt;0</formula>
    </cfRule>
    <cfRule type="expression" dxfId="108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3" priority="3">
      <formula>M55&gt;0</formula>
    </cfRule>
    <cfRule type="expression" dxfId="1082" priority="4">
      <formula>M55&lt;0</formula>
    </cfRule>
  </conditionalFormatting>
  <conditionalFormatting sqref="Q10">
    <cfRule type="expression" dxfId="1081" priority="1">
      <formula>Q10&gt;0</formula>
    </cfRule>
    <cfRule type="expression" dxfId="108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37.35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37.35</v>
      </c>
      <c r="R4" s="499">
        <v>-8.8000000000000005E-3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41.085000000000008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40.711500000000008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40.338000000000001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39.964500000000001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39.591000000000001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39.217500000000001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38.844000000000001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38.470500000000001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38.097000000000001</v>
      </c>
      <c r="Q49" s="2"/>
      <c r="T49" s="92" t="s">
        <v>104</v>
      </c>
      <c r="U49" s="129" t="s">
        <v>660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37.723500000000001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37.35</v>
      </c>
      <c r="Q51" s="2"/>
      <c r="T51" s="92" t="s">
        <v>105</v>
      </c>
      <c r="U51" s="129" t="s">
        <v>661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36.976500000000001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36.603000000000002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36.229500000000002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35.856000000000002</v>
      </c>
      <c r="T55" s="92" t="s">
        <v>108</v>
      </c>
      <c r="U55" s="129" t="s">
        <v>662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35.482500000000002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35.109000000000002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34.735500000000002</v>
      </c>
      <c r="T58" s="92" t="s">
        <v>109</v>
      </c>
      <c r="U58" s="129" t="s">
        <v>562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34.362000000000002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33.988500000000002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33.615000000000002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79" priority="27">
      <formula>F27&gt;0</formula>
    </cfRule>
    <cfRule type="expression" dxfId="107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7" priority="15">
      <formula>Q8&gt;0</formula>
    </cfRule>
    <cfRule type="expression" dxfId="1076" priority="16">
      <formula>Q8&lt;0</formula>
    </cfRule>
  </conditionalFormatting>
  <conditionalFormatting sqref="Q7">
    <cfRule type="expression" dxfId="1075" priority="17">
      <formula>Q7&gt;0</formula>
    </cfRule>
    <cfRule type="expression" dxfId="1074" priority="18">
      <formula>Q7&lt;0</formula>
    </cfRule>
  </conditionalFormatting>
  <conditionalFormatting sqref="F37:F38">
    <cfRule type="expression" dxfId="1073" priority="13">
      <formula>F37&gt;0</formula>
    </cfRule>
    <cfRule type="expression" dxfId="1072" priority="14">
      <formula>F37&lt;0</formula>
    </cfRule>
  </conditionalFormatting>
  <conditionalFormatting sqref="H37:H38">
    <cfRule type="expression" dxfId="1071" priority="11">
      <formula>H37&gt;0</formula>
    </cfRule>
    <cfRule type="expression" dxfId="1070" priority="12">
      <formula>H37&lt;0</formula>
    </cfRule>
  </conditionalFormatting>
  <conditionalFormatting sqref="F23:F26 H23:H26">
    <cfRule type="expression" dxfId="1069" priority="9">
      <formula>F23&gt;0</formula>
    </cfRule>
    <cfRule type="expression" dxfId="1068" priority="10">
      <formula>F23&lt;0</formula>
    </cfRule>
  </conditionalFormatting>
  <conditionalFormatting sqref="Q10">
    <cfRule type="expression" dxfId="1067" priority="3">
      <formula>Q10&gt;0</formula>
    </cfRule>
    <cfRule type="expression" dxfId="1066" priority="4">
      <formula>Q10&lt;0</formula>
    </cfRule>
  </conditionalFormatting>
  <conditionalFormatting sqref="F22 H22">
    <cfRule type="expression" dxfId="1065" priority="1">
      <formula>F22&gt;0</formula>
    </cfRule>
    <cfRule type="expression" dxfId="1064" priority="2">
      <formula>F22&lt;0</formula>
    </cfRule>
  </conditionalFormatting>
  <conditionalFormatting sqref="M41">
    <cfRule type="expression" dxfId="1063" priority="5">
      <formula>M41&gt;0</formula>
    </cfRule>
    <cfRule type="expression" dxfId="106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53.48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53.48</v>
      </c>
      <c r="R4" s="499">
        <v>6.9999999999999999E-4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58.828000000000003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58.293199999999999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57.758400000000002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57.223599999999998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56.688800000000001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56.153999999999996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55.619199999999999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55.084399999999995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54.549599999999998</v>
      </c>
      <c r="Q49" s="2"/>
      <c r="T49" s="92" t="s">
        <v>104</v>
      </c>
      <c r="U49" s="129" t="s">
        <v>519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54.014799999999994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53.48</v>
      </c>
      <c r="Q51" s="2"/>
      <c r="T51" s="92" t="s">
        <v>105</v>
      </c>
      <c r="U51" s="129" t="s">
        <v>663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52.9452</v>
      </c>
      <c r="Q52" s="2"/>
      <c r="T52" s="92" t="s">
        <v>106</v>
      </c>
      <c r="U52" s="129" t="s">
        <v>390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52.410399999999996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51.875599999999999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51.340799999999994</v>
      </c>
      <c r="T55" s="92" t="s">
        <v>108</v>
      </c>
      <c r="U55" s="129" t="s">
        <v>664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50.805999999999997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50.271199999999993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49.736399999999996</v>
      </c>
      <c r="T58" s="92" t="s">
        <v>109</v>
      </c>
      <c r="U58" s="129" t="s">
        <v>603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49.201599999999999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48.666800000000002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48.131999999999998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356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369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387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387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413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468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486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1" priority="29">
      <formula>F25&gt;0</formula>
    </cfRule>
    <cfRule type="expression" dxfId="1060" priority="30">
      <formula>F25&lt;0</formula>
    </cfRule>
  </conditionalFormatting>
  <conditionalFormatting sqref="Q7">
    <cfRule type="expression" dxfId="1059" priority="27">
      <formula>Q7&gt;0</formula>
    </cfRule>
    <cfRule type="expression" dxfId="1058" priority="28">
      <formula>Q7&lt;0</formula>
    </cfRule>
  </conditionalFormatting>
  <conditionalFormatting sqref="Q8">
    <cfRule type="expression" dxfId="1057" priority="25">
      <formula>Q8&gt;0</formula>
    </cfRule>
    <cfRule type="expression" dxfId="1056" priority="26">
      <formula>Q8&lt;0</formula>
    </cfRule>
  </conditionalFormatting>
  <conditionalFormatting sqref="Q10">
    <cfRule type="expression" dxfId="1055" priority="13">
      <formula>Q10&gt;0</formula>
    </cfRule>
    <cfRule type="expression" dxfId="1054" priority="14">
      <formula>Q10&lt;0</formula>
    </cfRule>
  </conditionalFormatting>
  <conditionalFormatting sqref="M46">
    <cfRule type="expression" dxfId="1053" priority="11">
      <formula>M46&gt;0</formula>
    </cfRule>
    <cfRule type="expression" dxfId="1052" priority="12">
      <formula>M46&lt;0</formula>
    </cfRule>
  </conditionalFormatting>
  <conditionalFormatting sqref="F80:F88 H80:H88">
    <cfRule type="expression" dxfId="1051" priority="9">
      <formula>F80&gt;0</formula>
    </cfRule>
    <cfRule type="expression" dxfId="1050" priority="10">
      <formula>F80&lt;0</formula>
    </cfRule>
  </conditionalFormatting>
  <conditionalFormatting sqref="F75:F79">
    <cfRule type="expression" dxfId="1049" priority="7">
      <formula>F75&gt;0</formula>
    </cfRule>
    <cfRule type="expression" dxfId="1048" priority="8">
      <formula>F75&lt;0</formula>
    </cfRule>
  </conditionalFormatting>
  <conditionalFormatting sqref="H75:H79">
    <cfRule type="expression" dxfId="1047" priority="5">
      <formula>H75&gt;0</formula>
    </cfRule>
    <cfRule type="expression" dxfId="1046" priority="6">
      <formula>H75&lt;0</formula>
    </cfRule>
  </conditionalFormatting>
  <conditionalFormatting sqref="F71:F74">
    <cfRule type="expression" dxfId="1045" priority="3">
      <formula>F71&gt;0</formula>
    </cfRule>
    <cfRule type="expression" dxfId="1044" priority="4">
      <formula>F71&lt;0</formula>
    </cfRule>
  </conditionalFormatting>
  <conditionalFormatting sqref="H71:H74">
    <cfRule type="expression" dxfId="1043" priority="1">
      <formula>H71&gt;0</formula>
    </cfRule>
    <cfRule type="expression" dxfId="104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60.28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60.28</v>
      </c>
      <c r="R4" s="499">
        <v>1.2999999999999999E-3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66.308000000000007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65.705200000000005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65.102400000000003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64.499600000000001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63.896800000000006</v>
      </c>
      <c r="Q45" s="2"/>
      <c r="T45" s="92" t="s">
        <v>100</v>
      </c>
      <c r="U45" s="129" t="s">
        <v>665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63.294000000000004</v>
      </c>
      <c r="Q46" s="2"/>
      <c r="T46" s="92" t="s">
        <v>101</v>
      </c>
      <c r="U46" s="129" t="s">
        <v>666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62.691200000000002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62.0884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61.485600000000005</v>
      </c>
      <c r="Q49" s="2"/>
      <c r="T49" s="92" t="s">
        <v>122</v>
      </c>
      <c r="U49" s="129" t="s">
        <v>415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60.882800000000003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60.28</v>
      </c>
      <c r="Q51" s="2"/>
      <c r="T51" s="92" t="s">
        <v>105</v>
      </c>
      <c r="U51" s="129" t="s">
        <v>667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59.677199999999999</v>
      </c>
      <c r="Q52" s="2"/>
      <c r="T52" s="92" t="s">
        <v>106</v>
      </c>
      <c r="U52" s="129" t="s">
        <v>447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59.074399999999997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58.471600000000002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57.8688</v>
      </c>
      <c r="T55" s="92" t="s">
        <v>108</v>
      </c>
      <c r="U55" s="129" t="s">
        <v>668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57.265999999999998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56.663199999999996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56.060400000000001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55.457600000000006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54.854800000000004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54.252000000000002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1" priority="11">
      <formula>F34&gt;0</formula>
    </cfRule>
    <cfRule type="expression" dxfId="1040" priority="12">
      <formula>F34&lt;0</formula>
    </cfRule>
  </conditionalFormatting>
  <conditionalFormatting sqref="Q7">
    <cfRule type="expression" dxfId="1039" priority="9">
      <formula>Q7&gt;0</formula>
    </cfRule>
    <cfRule type="expression" dxfId="1038" priority="10">
      <formula>Q7&lt;0</formula>
    </cfRule>
  </conditionalFormatting>
  <conditionalFormatting sqref="Q8">
    <cfRule type="expression" dxfId="1037" priority="7">
      <formula>Q8&gt;0</formula>
    </cfRule>
    <cfRule type="expression" dxfId="1036" priority="8">
      <formula>Q8&lt;0</formula>
    </cfRule>
  </conditionalFormatting>
  <conditionalFormatting sqref="F25:F33">
    <cfRule type="expression" dxfId="1035" priority="5">
      <formula>F25&gt;0</formula>
    </cfRule>
    <cfRule type="expression" dxfId="1034" priority="6">
      <formula>F25&lt;0</formula>
    </cfRule>
  </conditionalFormatting>
  <conditionalFormatting sqref="H25:H33">
    <cfRule type="expression" dxfId="1033" priority="3">
      <formula>H25&gt;0</formula>
    </cfRule>
    <cfRule type="expression" dxfId="1032" priority="4">
      <formula>H25&lt;0</formula>
    </cfRule>
  </conditionalFormatting>
  <conditionalFormatting sqref="M46">
    <cfRule type="expression" dxfId="1031" priority="1">
      <formula>M46&gt;0</formula>
    </cfRule>
    <cfRule type="expression" dxfId="103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782</v>
      </c>
      <c r="B2" s="498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26</v>
      </c>
      <c r="R4" s="499">
        <v>-4.1999999999999997E-3</v>
      </c>
      <c r="T4" s="162"/>
      <c r="U4" s="1"/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2600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132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132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5.3484602917341979E-2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31" x14ac:dyDescent="0.25">
      <c r="H11" s="71"/>
      <c r="O11" s="11" t="s">
        <v>178</v>
      </c>
      <c r="P11" s="34"/>
      <c r="Q11" s="137" t="e">
        <f>IF(U58="N/A (N/A)", 0, VALUE(TRIM(CLEAN(MID(U58, FIND("(", U58)+1, 5)))))</f>
        <v>#VALUE!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B25" s="192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30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28.6</v>
      </c>
      <c r="Q41" s="2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4">O42*$Q$4</f>
        <v>28.340000000000003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4"/>
        <v>28.080000000000002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4"/>
        <v>27.82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4"/>
        <v>27.560000000000002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4"/>
        <v>27.3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4"/>
        <v>27.04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4"/>
        <v>26.78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4"/>
        <v>26.52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4"/>
        <v>26.26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4"/>
        <v>26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4"/>
        <v>25.74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4"/>
        <v>25.48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4"/>
        <v>25.22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4"/>
        <v>24.96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4"/>
        <v>24.7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4"/>
        <v>24.439999999999998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4"/>
        <v>24.18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4"/>
        <v>23.92</v>
      </c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4"/>
        <v>23.66</v>
      </c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4"/>
        <v>23.400000000000002</v>
      </c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9" priority="9">
      <formula>F57&gt;0</formula>
    </cfRule>
    <cfRule type="expression" dxfId="1028" priority="10">
      <formula>F57&lt;0</formula>
    </cfRule>
  </conditionalFormatting>
  <conditionalFormatting sqref="Q7">
    <cfRule type="expression" dxfId="1027" priority="7">
      <formula>Q7&gt;0</formula>
    </cfRule>
    <cfRule type="expression" dxfId="1026" priority="8">
      <formula>Q7&lt;0</formula>
    </cfRule>
  </conditionalFormatting>
  <conditionalFormatting sqref="Q8">
    <cfRule type="expression" dxfId="1025" priority="5">
      <formula>Q8&gt;0</formula>
    </cfRule>
    <cfRule type="expression" dxfId="1024" priority="6">
      <formula>Q8&lt;0</formula>
    </cfRule>
  </conditionalFormatting>
  <conditionalFormatting sqref="F25:F56">
    <cfRule type="expression" dxfId="1023" priority="3">
      <formula>F25&gt;0</formula>
    </cfRule>
    <cfRule type="expression" dxfId="1022" priority="4">
      <formula>F25&lt;0</formula>
    </cfRule>
  </conditionalFormatting>
  <conditionalFormatting sqref="H25:H56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492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546</v>
      </c>
      <c r="M4" s="4"/>
      <c r="O4" s="11" t="s">
        <v>66</v>
      </c>
      <c r="Q4" s="55">
        <v>79.28</v>
      </c>
      <c r="R4" s="499">
        <v>-1.9E-3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4756.8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5.3199999999969805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5.3199999999969805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1.1196511402756567E-3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412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412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87.208000000000013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86.415200000000013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472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85.622400000000013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472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84.829599999999999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503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84.036799999999999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83.244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:F48" si="15">C47*(E47-D47)</f>
        <v>-42.078000000000202</v>
      </c>
      <c r="G47" s="40">
        <f t="shared" ref="G47:G48" si="16">D47*C47</f>
        <v>4751.4780000000001</v>
      </c>
      <c r="H47" s="230">
        <f t="shared" ref="H47:H48" si="17">(E47-D47)/D47</f>
        <v>-8.8557707727995802E-3</v>
      </c>
      <c r="I47" s="40"/>
      <c r="O47" s="82">
        <v>1.04</v>
      </c>
      <c r="P47" s="82">
        <f t="shared" si="5"/>
        <v>82.4512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A48">
        <v>60</v>
      </c>
      <c r="B48" s="192">
        <v>42841</v>
      </c>
      <c r="C48" s="10">
        <v>60</v>
      </c>
      <c r="D48" s="40">
        <v>79.19</v>
      </c>
      <c r="E48" s="40">
        <v>77.959999999999994</v>
      </c>
      <c r="F48" s="40">
        <f t="shared" si="15"/>
        <v>-73.800000000000239</v>
      </c>
      <c r="G48" s="40">
        <f t="shared" si="16"/>
        <v>4751.3999999999996</v>
      </c>
      <c r="H48" s="230">
        <f t="shared" si="17"/>
        <v>-1.5532264174769592E-2</v>
      </c>
      <c r="I48" s="40"/>
      <c r="O48" s="82">
        <v>1.03</v>
      </c>
      <c r="P48" s="82">
        <f t="shared" si="5"/>
        <v>81.6584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80.865600000000001</v>
      </c>
      <c r="Q49" s="2"/>
      <c r="T49" s="92" t="s">
        <v>104</v>
      </c>
      <c r="U49" s="129" t="s">
        <v>506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80.072800000000001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79.28</v>
      </c>
      <c r="Q51" s="2"/>
      <c r="T51" s="92" t="s">
        <v>105</v>
      </c>
      <c r="U51" s="129" t="s">
        <v>669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78.487200000000001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77.694400000000002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76.901600000000002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76.108800000000002</v>
      </c>
      <c r="T55" s="92" t="s">
        <v>108</v>
      </c>
      <c r="U55" s="129" t="s">
        <v>670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75.316000000000003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74.523200000000003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73.730400000000003</v>
      </c>
      <c r="T58" s="92" t="s">
        <v>109</v>
      </c>
      <c r="U58" s="129" t="s">
        <v>582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72.937600000000003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72.144800000000004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71.352000000000004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19" priority="9">
      <formula>F57&gt;0</formula>
    </cfRule>
    <cfRule type="expression" dxfId="1018" priority="10">
      <formula>F57&lt;0</formula>
    </cfRule>
  </conditionalFormatting>
  <conditionalFormatting sqref="Q7">
    <cfRule type="expression" dxfId="1017" priority="7">
      <formula>Q7&gt;0</formula>
    </cfRule>
    <cfRule type="expression" dxfId="1016" priority="8">
      <formula>Q7&lt;0</formula>
    </cfRule>
  </conditionalFormatting>
  <conditionalFormatting sqref="Q8">
    <cfRule type="expression" dxfId="1015" priority="5">
      <formula>Q8&gt;0</formula>
    </cfRule>
    <cfRule type="expression" dxfId="1014" priority="6">
      <formula>Q8&lt;0</formula>
    </cfRule>
  </conditionalFormatting>
  <conditionalFormatting sqref="F25:F56">
    <cfRule type="expression" dxfId="1013" priority="3">
      <formula>F25&gt;0</formula>
    </cfRule>
    <cfRule type="expression" dxfId="1012" priority="4">
      <formula>F25&lt;0</formula>
    </cfRule>
  </conditionalFormatting>
  <conditionalFormatting sqref="H25:H56">
    <cfRule type="expression" dxfId="1011" priority="1">
      <formula>H25&gt;0</formula>
    </cfRule>
    <cfRule type="expression" dxfId="10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517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543</v>
      </c>
      <c r="M3" s="3"/>
      <c r="O3" s="11" t="s">
        <v>58</v>
      </c>
      <c r="Q3" s="507">
        <f>IF(Q2=0, Q4, (F31-K31-M31)/Q2)</f>
        <v>16.334723437499996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15.16</v>
      </c>
      <c r="R4" s="499">
        <v>4.5999999999999999E-3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97024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104542.22999999997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7097.3410000016447</v>
      </c>
      <c r="R7">
        <v>5700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-7518.2299999999814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-7.1915722478848823E-2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1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B28" s="502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2600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540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474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380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18.495200000000001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18.343599999999999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18.192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18.040399999999998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17.8888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17.737199999999998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17.585599999999999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17.433999999999997</v>
      </c>
      <c r="T49" s="135" t="s">
        <v>122</v>
      </c>
      <c r="U49" s="129" t="s">
        <v>452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17.282399999999999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17.130799999999997</v>
      </c>
      <c r="T51" s="135" t="s">
        <v>105</v>
      </c>
      <c r="U51" s="129" t="s">
        <v>671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16.979200000000002</v>
      </c>
      <c r="T52" s="135" t="s">
        <v>106</v>
      </c>
      <c r="U52" s="129" t="s">
        <v>672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5" si="50">C53*(E53-D53)</f>
        <v>-2453.9999999999936</v>
      </c>
      <c r="G53" s="40">
        <f t="shared" ref="G53:G55" si="51">D53*C53</f>
        <v>98334</v>
      </c>
      <c r="H53" s="231">
        <f t="shared" ref="H53:H55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16.8276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16.676000000000002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A55">
        <v>5300</v>
      </c>
      <c r="B55" s="156">
        <v>42844</v>
      </c>
      <c r="C55" s="10">
        <v>6400</v>
      </c>
      <c r="D55" s="241">
        <v>16.335000000000001</v>
      </c>
      <c r="E55" s="40">
        <v>15.06</v>
      </c>
      <c r="F55" s="40">
        <f t="shared" si="50"/>
        <v>-8160.0000000000018</v>
      </c>
      <c r="G55" s="40">
        <f t="shared" si="51"/>
        <v>104544</v>
      </c>
      <c r="H55" s="230">
        <f t="shared" si="52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3">O55*$Q$4</f>
        <v>16.5244</v>
      </c>
      <c r="T55" s="135" t="s">
        <v>108</v>
      </c>
      <c r="U55" s="129" t="s">
        <v>673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16.372800000000002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16.2212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16.069600000000001</v>
      </c>
      <c r="T58" s="135" t="s">
        <v>109</v>
      </c>
      <c r="U58" s="129" t="s">
        <v>604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15.918000000000001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15.766400000000001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15.614800000000001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15.463200000000001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15.3116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15.16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15.0084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14.8568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14.7052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14.553599999999999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14.401999999999999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14.250399999999999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14.098800000000001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13.9472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13.7956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13.644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13.4924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13.3408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13.1892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13.037599999999999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12.885999999999999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352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352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388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392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403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404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408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411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419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430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435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459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461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1009" priority="102">
      <formula>F79&gt;0</formula>
    </cfRule>
    <cfRule type="expression" dxfId="100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07" priority="95">
      <formula>F72&gt;0</formula>
    </cfRule>
    <cfRule type="expression" dxfId="1006" priority="96">
      <formula>F72&lt;0</formula>
    </cfRule>
  </conditionalFormatting>
  <conditionalFormatting sqref="H72:H78">
    <cfRule type="expression" dxfId="1005" priority="91">
      <formula>H72&gt;0</formula>
    </cfRule>
    <cfRule type="expression" dxfId="1004" priority="92">
      <formula>H72&lt;0</formula>
    </cfRule>
  </conditionalFormatting>
  <conditionalFormatting sqref="Q8">
    <cfRule type="expression" dxfId="1003" priority="77">
      <formula>Q8&gt;0</formula>
    </cfRule>
    <cfRule type="expression" dxfId="1002" priority="78">
      <formula>Q8&lt;0</formula>
    </cfRule>
  </conditionalFormatting>
  <conditionalFormatting sqref="Q7">
    <cfRule type="expression" dxfId="1001" priority="79">
      <formula>Q7&gt;0</formula>
    </cfRule>
    <cfRule type="expression" dxfId="1000" priority="80">
      <formula>Q7&lt;0</formula>
    </cfRule>
  </conditionalFormatting>
  <conditionalFormatting sqref="F180:F186">
    <cfRule type="expression" dxfId="999" priority="51">
      <formula>F180&gt;0</formula>
    </cfRule>
    <cfRule type="expression" dxfId="998" priority="52">
      <formula>F180&lt;0</formula>
    </cfRule>
  </conditionalFormatting>
  <conditionalFormatting sqref="F105:F123 H105:H123">
    <cfRule type="expression" dxfId="997" priority="73">
      <formula>F105&gt;0</formula>
    </cfRule>
    <cfRule type="expression" dxfId="996" priority="74">
      <formula>F105&lt;0</formula>
    </cfRule>
  </conditionalFormatting>
  <conditionalFormatting sqref="F98:F104">
    <cfRule type="expression" dxfId="995" priority="71">
      <formula>F98&gt;0</formula>
    </cfRule>
    <cfRule type="expression" dxfId="994" priority="72">
      <formula>F98&lt;0</formula>
    </cfRule>
  </conditionalFormatting>
  <conditionalFormatting sqref="H98:H104">
    <cfRule type="expression" dxfId="993" priority="69">
      <formula>H98&gt;0</formula>
    </cfRule>
    <cfRule type="expression" dxfId="992" priority="70">
      <formula>H98&lt;0</formula>
    </cfRule>
  </conditionalFormatting>
  <conditionalFormatting sqref="F131:F149 H131:H149">
    <cfRule type="expression" dxfId="991" priority="67">
      <formula>F131&gt;0</formula>
    </cfRule>
    <cfRule type="expression" dxfId="990" priority="68">
      <formula>F131&lt;0</formula>
    </cfRule>
  </conditionalFormatting>
  <conditionalFormatting sqref="F124:F130">
    <cfRule type="expression" dxfId="989" priority="65">
      <formula>F124&gt;0</formula>
    </cfRule>
    <cfRule type="expression" dxfId="988" priority="66">
      <formula>F124&lt;0</formula>
    </cfRule>
  </conditionalFormatting>
  <conditionalFormatting sqref="H124:H130">
    <cfRule type="expression" dxfId="987" priority="63">
      <formula>H124&gt;0</formula>
    </cfRule>
    <cfRule type="expression" dxfId="986" priority="64">
      <formula>H124&lt;0</formula>
    </cfRule>
  </conditionalFormatting>
  <conditionalFormatting sqref="F157:F174 H157:H174">
    <cfRule type="expression" dxfId="985" priority="61">
      <formula>F157&gt;0</formula>
    </cfRule>
    <cfRule type="expression" dxfId="984" priority="62">
      <formula>F157&lt;0</formula>
    </cfRule>
  </conditionalFormatting>
  <conditionalFormatting sqref="F150:F156">
    <cfRule type="expression" dxfId="983" priority="59">
      <formula>F150&gt;0</formula>
    </cfRule>
    <cfRule type="expression" dxfId="982" priority="60">
      <formula>F150&lt;0</formula>
    </cfRule>
  </conditionalFormatting>
  <conditionalFormatting sqref="H150:H156">
    <cfRule type="expression" dxfId="981" priority="57">
      <formula>H150&gt;0</formula>
    </cfRule>
    <cfRule type="expression" dxfId="980" priority="58">
      <formula>H150&lt;0</formula>
    </cfRule>
  </conditionalFormatting>
  <conditionalFormatting sqref="F175:F179 H175:H179">
    <cfRule type="expression" dxfId="979" priority="55">
      <formula>F175&gt;0</formula>
    </cfRule>
    <cfRule type="expression" dxfId="978" priority="56">
      <formula>F175&lt;0</formula>
    </cfRule>
  </conditionalFormatting>
  <conditionalFormatting sqref="F187:F202 H187:H202">
    <cfRule type="expression" dxfId="977" priority="53">
      <formula>F187&gt;0</formula>
    </cfRule>
    <cfRule type="expression" dxfId="976" priority="54">
      <formula>F187&lt;0</formula>
    </cfRule>
  </conditionalFormatting>
  <conditionalFormatting sqref="H180:H186">
    <cfRule type="expression" dxfId="975" priority="49">
      <formula>H180&gt;0</formula>
    </cfRule>
    <cfRule type="expression" dxfId="974" priority="50">
      <formula>H180&lt;0</formula>
    </cfRule>
  </conditionalFormatting>
  <conditionalFormatting sqref="F203 H203">
    <cfRule type="expression" dxfId="973" priority="47">
      <formula>F203&gt;0</formula>
    </cfRule>
    <cfRule type="expression" dxfId="972" priority="48">
      <formula>F203&lt;0</formula>
    </cfRule>
  </conditionalFormatting>
  <conditionalFormatting sqref="F204:F208 H204:H208">
    <cfRule type="expression" dxfId="971" priority="45">
      <formula>F204&gt;0</formula>
    </cfRule>
    <cfRule type="expression" dxfId="970" priority="46">
      <formula>F204&lt;0</formula>
    </cfRule>
  </conditionalFormatting>
  <conditionalFormatting sqref="F216:F231 H216:H231">
    <cfRule type="expression" dxfId="969" priority="43">
      <formula>F216&gt;0</formula>
    </cfRule>
    <cfRule type="expression" dxfId="968" priority="44">
      <formula>F216&lt;0</formula>
    </cfRule>
  </conditionalFormatting>
  <conditionalFormatting sqref="F209:F215">
    <cfRule type="expression" dxfId="967" priority="41">
      <formula>F209&gt;0</formula>
    </cfRule>
    <cfRule type="expression" dxfId="966" priority="42">
      <formula>F209&lt;0</formula>
    </cfRule>
  </conditionalFormatting>
  <conditionalFormatting sqref="H209:H215">
    <cfRule type="expression" dxfId="965" priority="39">
      <formula>H209&gt;0</formula>
    </cfRule>
    <cfRule type="expression" dxfId="964" priority="40">
      <formula>H209&lt;0</formula>
    </cfRule>
  </conditionalFormatting>
  <conditionalFormatting sqref="F233:F238 H233:H238">
    <cfRule type="expression" dxfId="963" priority="37">
      <formula>F233&gt;0</formula>
    </cfRule>
    <cfRule type="expression" dxfId="962" priority="38">
      <formula>F233&lt;0</formula>
    </cfRule>
  </conditionalFormatting>
  <conditionalFormatting sqref="F239 H239">
    <cfRule type="expression" dxfId="961" priority="35">
      <formula>F239&gt;0</formula>
    </cfRule>
    <cfRule type="expression" dxfId="960" priority="36">
      <formula>F239&lt;0</formula>
    </cfRule>
  </conditionalFormatting>
  <conditionalFormatting sqref="F240:F244 H240:H244">
    <cfRule type="expression" dxfId="959" priority="33">
      <formula>F240&gt;0</formula>
    </cfRule>
    <cfRule type="expression" dxfId="958" priority="34">
      <formula>F240&lt;0</formula>
    </cfRule>
  </conditionalFormatting>
  <conditionalFormatting sqref="F252:F267 H252:H267">
    <cfRule type="expression" dxfId="957" priority="31">
      <formula>F252&gt;0</formula>
    </cfRule>
    <cfRule type="expression" dxfId="956" priority="32">
      <formula>F252&lt;0</formula>
    </cfRule>
  </conditionalFormatting>
  <conditionalFormatting sqref="F245:F251">
    <cfRule type="expression" dxfId="955" priority="29">
      <formula>F245&gt;0</formula>
    </cfRule>
    <cfRule type="expression" dxfId="954" priority="30">
      <formula>F245&lt;0</formula>
    </cfRule>
  </conditionalFormatting>
  <conditionalFormatting sqref="H245:H251">
    <cfRule type="expression" dxfId="953" priority="27">
      <formula>H245&gt;0</formula>
    </cfRule>
    <cfRule type="expression" dxfId="952" priority="28">
      <formula>H245&lt;0</formula>
    </cfRule>
  </conditionalFormatting>
  <conditionalFormatting sqref="F268:F273 H268:H273">
    <cfRule type="expression" dxfId="951" priority="25">
      <formula>F268&gt;0</formula>
    </cfRule>
    <cfRule type="expression" dxfId="950" priority="26">
      <formula>F268&lt;0</formula>
    </cfRule>
  </conditionalFormatting>
  <conditionalFormatting sqref="F274 H274">
    <cfRule type="expression" dxfId="949" priority="23">
      <formula>F274&gt;0</formula>
    </cfRule>
    <cfRule type="expression" dxfId="948" priority="24">
      <formula>F274&lt;0</formula>
    </cfRule>
  </conditionalFormatting>
  <conditionalFormatting sqref="F275:F279 H275:H279">
    <cfRule type="expression" dxfId="947" priority="21">
      <formula>F275&gt;0</formula>
    </cfRule>
    <cfRule type="expression" dxfId="946" priority="22">
      <formula>F275&lt;0</formula>
    </cfRule>
  </conditionalFormatting>
  <conditionalFormatting sqref="F287:F302 H287:H302">
    <cfRule type="expression" dxfId="945" priority="19">
      <formula>F287&gt;0</formula>
    </cfRule>
    <cfRule type="expression" dxfId="944" priority="20">
      <formula>F287&lt;0</formula>
    </cfRule>
  </conditionalFormatting>
  <conditionalFormatting sqref="F280:F286">
    <cfRule type="expression" dxfId="943" priority="17">
      <formula>F280&gt;0</formula>
    </cfRule>
    <cfRule type="expression" dxfId="942" priority="18">
      <formula>F280&lt;0</formula>
    </cfRule>
  </conditionalFormatting>
  <conditionalFormatting sqref="H280:H286">
    <cfRule type="expression" dxfId="941" priority="15">
      <formula>H280&gt;0</formula>
    </cfRule>
    <cfRule type="expression" dxfId="940" priority="16">
      <formula>H280&lt;0</formula>
    </cfRule>
  </conditionalFormatting>
  <conditionalFormatting sqref="M331">
    <cfRule type="expression" dxfId="939" priority="13">
      <formula>M331&gt;0</formula>
    </cfRule>
    <cfRule type="expression" dxfId="938" priority="14">
      <formula>M331&lt;0</formula>
    </cfRule>
  </conditionalFormatting>
  <conditionalFormatting sqref="F54:F68 H54:H68">
    <cfRule type="expression" dxfId="937" priority="11">
      <formula>F54&gt;0</formula>
    </cfRule>
    <cfRule type="expression" dxfId="936" priority="12">
      <formula>F54&lt;0</formula>
    </cfRule>
  </conditionalFormatting>
  <conditionalFormatting sqref="F42:F53">
    <cfRule type="expression" dxfId="935" priority="9">
      <formula>F42&gt;0</formula>
    </cfRule>
    <cfRule type="expression" dxfId="934" priority="10">
      <formula>F42&lt;0</formula>
    </cfRule>
  </conditionalFormatting>
  <conditionalFormatting sqref="H42:H53">
    <cfRule type="expression" dxfId="933" priority="7">
      <formula>H42&gt;0</formula>
    </cfRule>
    <cfRule type="expression" dxfId="932" priority="8">
      <formula>H42&lt;0</formula>
    </cfRule>
  </conditionalFormatting>
  <conditionalFormatting sqref="F36:F41 H36:H41">
    <cfRule type="expression" dxfId="931" priority="5">
      <formula>F36&gt;0</formula>
    </cfRule>
    <cfRule type="expression" dxfId="930" priority="6">
      <formula>F36&lt;0</formula>
    </cfRule>
  </conditionalFormatting>
  <conditionalFormatting sqref="J38:K38">
    <cfRule type="expression" dxfId="929" priority="3">
      <formula>J38&gt;0</formula>
    </cfRule>
    <cfRule type="expression" dxfId="928" priority="4">
      <formula>J38&lt;0</formula>
    </cfRule>
  </conditionalFormatting>
  <conditionalFormatting sqref="J39:K45 K44:K68">
    <cfRule type="expression" dxfId="927" priority="1">
      <formula>J39&gt;0</formula>
    </cfRule>
    <cfRule type="expression" dxfId="92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541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493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29.95</v>
      </c>
      <c r="R4" s="499">
        <v>8.0999999999999996E-3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44925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575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-1119.8100000000049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-2867.7799999999988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-6.0004460924850969E-2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540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358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358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420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437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391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394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471</v>
      </c>
      <c r="J41" s="40"/>
      <c r="K41" s="40"/>
      <c r="O41" s="82">
        <v>1.1000000000000001</v>
      </c>
      <c r="P41" s="82">
        <f>O41*$Q$4</f>
        <v>32.945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360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32.645499999999998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32.346000000000004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32.046500000000002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31.747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31.447500000000002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31.148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30.848500000000001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30.548999999999999</v>
      </c>
      <c r="Q49" s="2"/>
      <c r="T49" s="92" t="s">
        <v>104</v>
      </c>
      <c r="U49" s="87" t="s">
        <v>563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30.249500000000001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29.95</v>
      </c>
      <c r="Q51" s="2"/>
      <c r="T51" s="92" t="s">
        <v>105</v>
      </c>
      <c r="U51" s="87" t="s">
        <v>674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29.650499999999997</v>
      </c>
      <c r="Q52" s="2"/>
      <c r="T52" s="92" t="s">
        <v>106</v>
      </c>
      <c r="U52" s="87" t="s">
        <v>675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29.350999999999999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29.051499999999997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28.751999999999999</v>
      </c>
      <c r="T55" s="92" t="s">
        <v>108</v>
      </c>
      <c r="U55" s="87" t="s">
        <v>676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28.452499999999997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28.152999999999999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27.8535</v>
      </c>
      <c r="T58" s="92" t="s">
        <v>109</v>
      </c>
      <c r="U58" s="87" t="s">
        <v>605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27.554000000000002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27.2545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26.954999999999998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780</v>
      </c>
      <c r="S66" s="23" t="s">
        <v>779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25" priority="49">
      <formula>F58&gt;0</formula>
    </cfRule>
    <cfRule type="expression" dxfId="924" priority="50">
      <formula>F58&lt;0</formula>
    </cfRule>
  </conditionalFormatting>
  <conditionalFormatting sqref="F63:F76 F79:F123 F126:F127">
    <cfRule type="expression" dxfId="923" priority="45">
      <formula>F63&gt;0</formula>
    </cfRule>
    <cfRule type="expression" dxfId="922" priority="46">
      <formula>F63&lt;0</formula>
    </cfRule>
  </conditionalFormatting>
  <conditionalFormatting sqref="F63:F76 F79:F123 F126:F127">
    <cfRule type="expression" dxfId="921" priority="47">
      <formula>F63&gt;0</formula>
    </cfRule>
    <cfRule type="expression" dxfId="920" priority="48">
      <formula>F63&lt;0</formula>
    </cfRule>
  </conditionalFormatting>
  <conditionalFormatting sqref="H58:H76 H79:H123 H126:H127">
    <cfRule type="expression" dxfId="919" priority="43">
      <formula>H58&gt;0</formula>
    </cfRule>
    <cfRule type="expression" dxfId="918" priority="44">
      <formula>H58&lt;0</formula>
    </cfRule>
  </conditionalFormatting>
  <conditionalFormatting sqref="F54:F57">
    <cfRule type="expression" dxfId="917" priority="37">
      <formula>F54&gt;0</formula>
    </cfRule>
    <cfRule type="expression" dxfId="916" priority="38">
      <formula>F54&lt;0</formula>
    </cfRule>
  </conditionalFormatting>
  <conditionalFormatting sqref="H54:H57">
    <cfRule type="expression" dxfId="915" priority="35">
      <formula>H54&gt;0</formula>
    </cfRule>
    <cfRule type="expression" dxfId="914" priority="36">
      <formula>H54&lt;0</formula>
    </cfRule>
  </conditionalFormatting>
  <conditionalFormatting sqref="Q8">
    <cfRule type="expression" dxfId="913" priority="31">
      <formula>Q8&gt;0</formula>
    </cfRule>
    <cfRule type="expression" dxfId="912" priority="32">
      <formula>Q8&lt;0</formula>
    </cfRule>
  </conditionalFormatting>
  <conditionalFormatting sqref="Q7">
    <cfRule type="expression" dxfId="911" priority="33">
      <formula>Q7&gt;0</formula>
    </cfRule>
    <cfRule type="expression" dxfId="910" priority="34">
      <formula>Q7&lt;0</formula>
    </cfRule>
  </conditionalFormatting>
  <conditionalFormatting sqref="F77">
    <cfRule type="expression" dxfId="909" priority="27">
      <formula>F77&gt;0</formula>
    </cfRule>
    <cfRule type="expression" dxfId="908" priority="28">
      <formula>F77&lt;0</formula>
    </cfRule>
  </conditionalFormatting>
  <conditionalFormatting sqref="F77">
    <cfRule type="expression" dxfId="907" priority="29">
      <formula>F77&gt;0</formula>
    </cfRule>
    <cfRule type="expression" dxfId="906" priority="30">
      <formula>F77&lt;0</formula>
    </cfRule>
  </conditionalFormatting>
  <conditionalFormatting sqref="H77">
    <cfRule type="expression" dxfId="905" priority="25">
      <formula>H77&gt;0</formula>
    </cfRule>
    <cfRule type="expression" dxfId="904" priority="26">
      <formula>H77&lt;0</formula>
    </cfRule>
  </conditionalFormatting>
  <conditionalFormatting sqref="F78">
    <cfRule type="expression" dxfId="903" priority="21">
      <formula>F78&gt;0</formula>
    </cfRule>
    <cfRule type="expression" dxfId="902" priority="22">
      <formula>F78&lt;0</formula>
    </cfRule>
  </conditionalFormatting>
  <conditionalFormatting sqref="F78">
    <cfRule type="expression" dxfId="901" priority="23">
      <formula>F78&gt;0</formula>
    </cfRule>
    <cfRule type="expression" dxfId="900" priority="24">
      <formula>F78&lt;0</formula>
    </cfRule>
  </conditionalFormatting>
  <conditionalFormatting sqref="H78">
    <cfRule type="expression" dxfId="899" priority="19">
      <formula>H78&gt;0</formula>
    </cfRule>
    <cfRule type="expression" dxfId="898" priority="20">
      <formula>H78&lt;0</formula>
    </cfRule>
  </conditionalFormatting>
  <conditionalFormatting sqref="F124:F125">
    <cfRule type="expression" dxfId="897" priority="15">
      <formula>F124&gt;0</formula>
    </cfRule>
    <cfRule type="expression" dxfId="896" priority="16">
      <formula>F124&lt;0</formula>
    </cfRule>
  </conditionalFormatting>
  <conditionalFormatting sqref="F124:F125">
    <cfRule type="expression" dxfId="895" priority="17">
      <formula>F124&gt;0</formula>
    </cfRule>
    <cfRule type="expression" dxfId="894" priority="18">
      <formula>F124&lt;0</formula>
    </cfRule>
  </conditionalFormatting>
  <conditionalFormatting sqref="H124:H125">
    <cfRule type="expression" dxfId="893" priority="13">
      <formula>H124&gt;0</formula>
    </cfRule>
    <cfRule type="expression" dxfId="892" priority="14">
      <formula>H124&lt;0</formula>
    </cfRule>
  </conditionalFormatting>
  <conditionalFormatting sqref="F35:F48">
    <cfRule type="expression" dxfId="891" priority="11">
      <formula>F35&gt;0</formula>
    </cfRule>
    <cfRule type="expression" dxfId="890" priority="12">
      <formula>F35&lt;0</formula>
    </cfRule>
  </conditionalFormatting>
  <conditionalFormatting sqref="H35:H48">
    <cfRule type="expression" dxfId="889" priority="9">
      <formula>H35&gt;0</formula>
    </cfRule>
    <cfRule type="expression" dxfId="888" priority="10">
      <formula>H35&lt;0</formula>
    </cfRule>
  </conditionalFormatting>
  <conditionalFormatting sqref="Q10">
    <cfRule type="expression" dxfId="887" priority="7">
      <formula>Q10&gt;0</formula>
    </cfRule>
    <cfRule type="expression" dxfId="886" priority="8">
      <formula>Q10&lt;0</formula>
    </cfRule>
  </conditionalFormatting>
  <conditionalFormatting sqref="J45:K45">
    <cfRule type="expression" dxfId="885" priority="5">
      <formula>J45&gt;0</formula>
    </cfRule>
    <cfRule type="expression" dxfId="884" priority="6">
      <formula>J45&lt;0</formula>
    </cfRule>
  </conditionalFormatting>
  <conditionalFormatting sqref="K46">
    <cfRule type="expression" dxfId="883" priority="3">
      <formula>K46&gt;0</formula>
    </cfRule>
    <cfRule type="expression" dxfId="882" priority="4">
      <formula>K46&lt;0</formula>
    </cfRule>
  </conditionalFormatting>
  <conditionalFormatting sqref="K47:K51">
    <cfRule type="expression" dxfId="881" priority="1">
      <formula>K47&gt;0</formula>
    </cfRule>
    <cfRule type="expression" dxfId="88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11.34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11.34</v>
      </c>
      <c r="R4" s="499">
        <v>-1.1299999999999999E-2</v>
      </c>
      <c r="T4" s="162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7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7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7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7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7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7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7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7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7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7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7" t="e">
        <f t="shared" si="1"/>
        <v>#DIV/0!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7" t="e">
        <f t="shared" si="1"/>
        <v>#DIV/0!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7" t="e">
        <f t="shared" si="1"/>
        <v>#DIV/0!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7" t="e">
        <f t="shared" si="1"/>
        <v>#DIV/0!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7" t="e">
        <f t="shared" si="1"/>
        <v>#DIV/0!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7" t="e">
        <f t="shared" si="1"/>
        <v>#DIV/0!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7" t="e">
        <f t="shared" si="1"/>
        <v>#DIV/0!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7" t="e">
        <f t="shared" si="1"/>
        <v>#DIV/0!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7" t="e">
        <f t="shared" si="1"/>
        <v>#DIV/0!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7" t="e">
        <f t="shared" si="1"/>
        <v>#DIV/0!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7" t="e">
        <f t="shared" si="1"/>
        <v>#DIV/0!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7" t="e">
        <f t="shared" si="1"/>
        <v>#DIV/0!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7" t="e">
        <f t="shared" si="1"/>
        <v>#DIV/0!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7" t="e">
        <f t="shared" si="1"/>
        <v>#DIV/0!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12.474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12.360600000000002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7" t="e">
        <f t="shared" si="1"/>
        <v>#DIV/0!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12.247200000000001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12.133800000000001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7" t="e">
        <f t="shared" si="1"/>
        <v>#DIV/0!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12.0204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7" t="e">
        <f t="shared" si="1"/>
        <v>#DIV/0!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11.907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11.7936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7" t="e">
        <f t="shared" si="1"/>
        <v>#DIV/0!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11.680200000000001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7" t="e">
        <f t="shared" si="1"/>
        <v>#DIV/0!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11.566800000000001</v>
      </c>
      <c r="Q49" s="2"/>
      <c r="T49" s="92" t="s">
        <v>104</v>
      </c>
      <c r="U49" s="87" t="s">
        <v>398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7" t="e">
        <f t="shared" si="1"/>
        <v>#DIV/0!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11.4534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7" t="e">
        <f t="shared" si="1"/>
        <v>#DIV/0!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11.34</v>
      </c>
      <c r="Q51" s="2"/>
      <c r="T51" s="92" t="s">
        <v>105</v>
      </c>
      <c r="U51" s="87" t="s">
        <v>677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7" t="e">
        <f t="shared" si="1"/>
        <v>#DIV/0!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11.226599999999999</v>
      </c>
      <c r="Q52" s="2"/>
      <c r="T52" s="92" t="s">
        <v>106</v>
      </c>
      <c r="U52" s="87" t="s">
        <v>416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7" t="e">
        <f t="shared" si="1"/>
        <v>#DIV/0!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11.113199999999999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10.999799999999999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7" t="e">
        <f t="shared" si="1"/>
        <v>#DIV/0!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10.8864</v>
      </c>
      <c r="T55" s="92" t="s">
        <v>108</v>
      </c>
      <c r="U55" s="87" t="s">
        <v>678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7" t="e">
        <f t="shared" si="1"/>
        <v>#DIV/0!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10.773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10.659599999999999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7" t="e">
        <f t="shared" si="1"/>
        <v>#DIV/0!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10.546200000000001</v>
      </c>
      <c r="T58" s="92" t="s">
        <v>109</v>
      </c>
      <c r="U58" s="87" t="s">
        <v>596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7" t="e">
        <f t="shared" si="1"/>
        <v>#DIV/0!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10.4328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7" t="e">
        <f t="shared" si="1"/>
        <v>#DIV/0!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10.3194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7" t="e">
        <f t="shared" si="1"/>
        <v>#DIV/0!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10.206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7" t="e">
        <f t="shared" si="1"/>
        <v>#DIV/0!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7" t="e">
        <f t="shared" si="1"/>
        <v>#DIV/0!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7" t="e">
        <f t="shared" si="1"/>
        <v>#DIV/0!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7" t="e">
        <f t="shared" si="1"/>
        <v>#DIV/0!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7" t="e">
        <f t="shared" si="1"/>
        <v>#DIV/0!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7" t="e">
        <f t="shared" si="1"/>
        <v>#DIV/0!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9" priority="25">
      <formula>F30&gt;0</formula>
    </cfRule>
    <cfRule type="expression" dxfId="878" priority="26">
      <formula>F30&lt;0</formula>
    </cfRule>
  </conditionalFormatting>
  <conditionalFormatting sqref="F34:F42 F46:F74">
    <cfRule type="expression" dxfId="877" priority="21">
      <formula>F34&gt;0</formula>
    </cfRule>
    <cfRule type="expression" dxfId="876" priority="22">
      <formula>F34&lt;0</formula>
    </cfRule>
  </conditionalFormatting>
  <conditionalFormatting sqref="F34:F42 F46:F74">
    <cfRule type="expression" dxfId="875" priority="23">
      <formula>F34&gt;0</formula>
    </cfRule>
    <cfRule type="expression" dxfId="874" priority="24">
      <formula>F34&lt;0</formula>
    </cfRule>
  </conditionalFormatting>
  <conditionalFormatting sqref="H30:H42 H46:H74">
    <cfRule type="expression" dxfId="873" priority="19">
      <formula>H30&gt;0</formula>
    </cfRule>
    <cfRule type="expression" dxfId="872" priority="20">
      <formula>H30&lt;0</formula>
    </cfRule>
  </conditionalFormatting>
  <conditionalFormatting sqref="F25:F29">
    <cfRule type="expression" dxfId="871" priority="13">
      <formula>F25&gt;0</formula>
    </cfRule>
    <cfRule type="expression" dxfId="870" priority="14">
      <formula>F25&lt;0</formula>
    </cfRule>
  </conditionalFormatting>
  <conditionalFormatting sqref="H25:H29">
    <cfRule type="expression" dxfId="869" priority="11">
      <formula>H25&gt;0</formula>
    </cfRule>
    <cfRule type="expression" dxfId="868" priority="12">
      <formula>H25&lt;0</formula>
    </cfRule>
  </conditionalFormatting>
  <conditionalFormatting sqref="Q7">
    <cfRule type="expression" dxfId="867" priority="9">
      <formula>Q7&gt;0</formula>
    </cfRule>
    <cfRule type="expression" dxfId="866" priority="10">
      <formula>Q7&lt;0</formula>
    </cfRule>
  </conditionalFormatting>
  <conditionalFormatting sqref="Q8">
    <cfRule type="expression" dxfId="865" priority="7">
      <formula>Q8&gt;0</formula>
    </cfRule>
    <cfRule type="expression" dxfId="864" priority="8">
      <formula>Q8&lt;0</formula>
    </cfRule>
  </conditionalFormatting>
  <conditionalFormatting sqref="F43:F45">
    <cfRule type="expression" dxfId="863" priority="3">
      <formula>F43&gt;0</formula>
    </cfRule>
    <cfRule type="expression" dxfId="862" priority="4">
      <formula>F43&lt;0</formula>
    </cfRule>
  </conditionalFormatting>
  <conditionalFormatting sqref="F43:F45">
    <cfRule type="expression" dxfId="861" priority="5">
      <formula>F43&gt;0</formula>
    </cfRule>
    <cfRule type="expression" dxfId="860" priority="6">
      <formula>F43&lt;0</formula>
    </cfRule>
  </conditionalFormatting>
  <conditionalFormatting sqref="H43:H45">
    <cfRule type="expression" dxfId="859" priority="1">
      <formula>H43&gt;0</formula>
    </cfRule>
    <cfRule type="expression" dxfId="85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121.76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121.76</v>
      </c>
      <c r="R4" s="499">
        <v>-8.9999999999999998E-4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133.93600000000001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132.7184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131.50080000000003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130.28320000000002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129.06560000000002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127.84800000000001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126.63040000000001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125.4128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124.19520000000001</v>
      </c>
      <c r="Q49" s="2"/>
      <c r="T49" s="92" t="s">
        <v>104</v>
      </c>
      <c r="U49" s="129" t="s">
        <v>381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122.97760000000001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121.76</v>
      </c>
      <c r="Q51" s="2"/>
      <c r="T51" s="92" t="s">
        <v>105</v>
      </c>
      <c r="U51" s="129" t="s">
        <v>679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120.5424</v>
      </c>
      <c r="Q52" s="2"/>
      <c r="T52" s="92" t="s">
        <v>106</v>
      </c>
      <c r="U52" s="129" t="s">
        <v>680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119.3248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118.10720000000001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116.8896</v>
      </c>
      <c r="T55" s="92" t="s">
        <v>108</v>
      </c>
      <c r="U55" s="129" t="s">
        <v>681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115.672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114.45439999999999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113.23680000000002</v>
      </c>
      <c r="T58" s="92" t="s">
        <v>109</v>
      </c>
      <c r="U58" s="129" t="s">
        <v>606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112.01920000000001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110.80160000000001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109.584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385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428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57" priority="19">
      <formula>F25&gt;0</formula>
    </cfRule>
    <cfRule type="expression" dxfId="856" priority="20">
      <formula>F25&lt;0</formula>
    </cfRule>
  </conditionalFormatting>
  <conditionalFormatting sqref="Q7">
    <cfRule type="expression" dxfId="855" priority="17">
      <formula>Q7&gt;0</formula>
    </cfRule>
    <cfRule type="expression" dxfId="854" priority="18">
      <formula>Q7&lt;0</formula>
    </cfRule>
  </conditionalFormatting>
  <conditionalFormatting sqref="Q8">
    <cfRule type="expression" dxfId="853" priority="15">
      <formula>Q8&gt;0</formula>
    </cfRule>
    <cfRule type="expression" dxfId="852" priority="16">
      <formula>Q8&lt;0</formula>
    </cfRule>
  </conditionalFormatting>
  <conditionalFormatting sqref="M74">
    <cfRule type="expression" dxfId="851" priority="9">
      <formula>M74&gt;0</formula>
    </cfRule>
    <cfRule type="expression" dxfId="850" priority="10">
      <formula>M74&lt;0</formula>
    </cfRule>
  </conditionalFormatting>
  <conditionalFormatting sqref="F113:F149 H113:H149">
    <cfRule type="expression" dxfId="849" priority="7">
      <formula>F113&gt;0</formula>
    </cfRule>
    <cfRule type="expression" dxfId="848" priority="8">
      <formula>F113&lt;0</formula>
    </cfRule>
  </conditionalFormatting>
  <conditionalFormatting sqref="F105:F112">
    <cfRule type="expression" dxfId="847" priority="5">
      <formula>F105&gt;0</formula>
    </cfRule>
    <cfRule type="expression" dxfId="846" priority="6">
      <formula>F105&lt;0</formula>
    </cfRule>
  </conditionalFormatting>
  <conditionalFormatting sqref="H105:H112">
    <cfRule type="expression" dxfId="845" priority="3">
      <formula>H105&gt;0</formula>
    </cfRule>
    <cfRule type="expression" dxfId="844" priority="4">
      <formula>H105&lt;0</formula>
    </cfRule>
  </conditionalFormatting>
  <conditionalFormatting sqref="Q10">
    <cfRule type="expression" dxfId="843" priority="1">
      <formula>Q10&gt;0</formula>
    </cfRule>
    <cfRule type="expression" dxfId="84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46" activePane="bottomLeft" state="frozen"/>
      <selection activeCell="A2" sqref="A2"/>
      <selection pane="bottomLeft" activeCell="I262" sqref="I262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21.653684000000077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10.17</v>
      </c>
      <c r="R4" s="499">
        <v>8.8999999999999999E-3</v>
      </c>
      <c r="T4" s="1" t="s">
        <v>490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25425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54134.210000000188</v>
      </c>
      <c r="T6" t="s">
        <v>491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-28709.210000000196</v>
      </c>
      <c r="R7">
        <v>1900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-28709.210000000196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-0.53033396072465255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11.187000000000001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11.0853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10.983600000000001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10.8819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10.780200000000001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10.6785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10.5768</v>
      </c>
      <c r="Q49" s="2"/>
      <c r="T49" s="107" t="s">
        <v>104</v>
      </c>
      <c r="U49" s="105" t="s">
        <v>682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10.475099999999999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10.3734</v>
      </c>
      <c r="Q51" s="2"/>
      <c r="T51" s="107" t="s">
        <v>105</v>
      </c>
      <c r="U51" s="105" t="s">
        <v>683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10.271699999999999</v>
      </c>
      <c r="Q52" s="2"/>
      <c r="T52" s="107" t="s">
        <v>106</v>
      </c>
      <c r="U52" s="105" t="s">
        <v>564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10.17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10.068300000000001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9.9665999999999997</v>
      </c>
      <c r="T55" s="107" t="s">
        <v>108</v>
      </c>
      <c r="U55" s="105" t="s">
        <v>684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9.8649000000000004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9.7631999999999994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9.6615000000000002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9.5597999999999992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9.4581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9.3564000000000007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9.2546999999999997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9.1530000000000005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11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4">
        <v>200</v>
      </c>
      <c r="I95" s="239">
        <v>10.94</v>
      </c>
      <c r="J95" s="3">
        <v>0.05</v>
      </c>
      <c r="K95" s="3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H98" s="4"/>
      <c r="I98" s="239"/>
      <c r="J98" s="3"/>
      <c r="K98" s="3"/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8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8">
        <v>42845</v>
      </c>
      <c r="C111" s="4">
        <v>100</v>
      </c>
      <c r="D111" s="79">
        <v>10.039999999999999</v>
      </c>
      <c r="E111" s="2">
        <v>-0.08</v>
      </c>
      <c r="F111" s="2">
        <f t="shared" si="12"/>
        <v>1003.9199999999998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42105</v>
      </c>
      <c r="D118" s="80"/>
      <c r="E118" s="14"/>
      <c r="F118" s="18">
        <f>SUM(F2:F117)</f>
        <v>590800.70000000007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38205</v>
      </c>
      <c r="D119" s="355"/>
      <c r="E119" s="355"/>
      <c r="F119" s="356">
        <f>SumByColor($A$119,F2:F117)</f>
        <v>519446</v>
      </c>
      <c r="G119" s="355"/>
      <c r="H119" s="355">
        <f>SumByColor($A$119,H2:H117)</f>
        <v>38105</v>
      </c>
      <c r="I119" s="355"/>
      <c r="J119" s="355"/>
      <c r="K119" s="356">
        <f>SumByColor($A$119,K2:K117)</f>
        <v>519528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423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431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434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439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8" si="41">C254*(E254-D254)</f>
        <v>-27102.239999999998</v>
      </c>
      <c r="G254" s="40">
        <f t="shared" ref="G254:G258" si="42">IF(C254=0, 0,D254*C254)</f>
        <v>51104.24</v>
      </c>
      <c r="H254" s="231">
        <f t="shared" ref="H254:H258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1:11" x14ac:dyDescent="0.25">
      <c r="A257">
        <v>1700</v>
      </c>
      <c r="B257" s="192">
        <v>42844</v>
      </c>
      <c r="C257" s="10">
        <v>2400</v>
      </c>
      <c r="D257" s="199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1">
        <f t="shared" si="43"/>
        <v>-0.53564007588761409</v>
      </c>
      <c r="I257" s="199"/>
      <c r="J257" s="40"/>
      <c r="K257" s="40"/>
    </row>
    <row r="258" spans="1:11" x14ac:dyDescent="0.25">
      <c r="A258">
        <v>1900</v>
      </c>
      <c r="B258" s="192">
        <v>42845</v>
      </c>
      <c r="C258" s="10">
        <v>2500</v>
      </c>
      <c r="D258" s="199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1">
        <f t="shared" si="43"/>
        <v>-0.53449709060681627</v>
      </c>
      <c r="I258" s="199"/>
      <c r="J258" s="40"/>
      <c r="K258" s="40"/>
    </row>
    <row r="259" spans="1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1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1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1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1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1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1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1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1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1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1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1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1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1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1" priority="74">
      <formula>F12&gt;0</formula>
    </cfRule>
    <cfRule type="expression" dxfId="8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9" priority="67">
      <formula>F124&gt;0</formula>
    </cfRule>
    <cfRule type="expression" dxfId="838" priority="68">
      <formula>F124&lt;0</formula>
    </cfRule>
  </conditionalFormatting>
  <conditionalFormatting sqref="H124:H130">
    <cfRule type="expression" dxfId="837" priority="55">
      <formula>H124&gt;0</formula>
    </cfRule>
    <cfRule type="expression" dxfId="836" priority="56">
      <formula>H124&lt;0</formula>
    </cfRule>
  </conditionalFormatting>
  <conditionalFormatting sqref="H131">
    <cfRule type="expression" dxfId="835" priority="53">
      <formula>H131&gt;0</formula>
    </cfRule>
    <cfRule type="expression" dxfId="834" priority="54">
      <formula>H131&lt;0</formula>
    </cfRule>
  </conditionalFormatting>
  <conditionalFormatting sqref="H132">
    <cfRule type="expression" dxfId="833" priority="51">
      <formula>H132&gt;0</formula>
    </cfRule>
    <cfRule type="expression" dxfId="832" priority="52">
      <formula>H132&lt;0</formula>
    </cfRule>
  </conditionalFormatting>
  <conditionalFormatting sqref="H133:H135">
    <cfRule type="expression" dxfId="831" priority="49">
      <formula>H133&gt;0</formula>
    </cfRule>
    <cfRule type="expression" dxfId="830" priority="50">
      <formula>H133&lt;0</formula>
    </cfRule>
  </conditionalFormatting>
  <conditionalFormatting sqref="H136">
    <cfRule type="expression" dxfId="829" priority="45">
      <formula>H136&gt;0</formula>
    </cfRule>
    <cfRule type="expression" dxfId="828" priority="46">
      <formula>H136&lt;0</formula>
    </cfRule>
  </conditionalFormatting>
  <conditionalFormatting sqref="Q7">
    <cfRule type="expression" dxfId="827" priority="39">
      <formula>Q7&gt;0</formula>
    </cfRule>
    <cfRule type="expression" dxfId="826" priority="40">
      <formula>Q7&lt;0</formula>
    </cfRule>
  </conditionalFormatting>
  <conditionalFormatting sqref="Q8">
    <cfRule type="expression" dxfId="825" priority="37">
      <formula>Q8&gt;0</formula>
    </cfRule>
    <cfRule type="expression" dxfId="824" priority="38">
      <formula>Q8&lt;0</formula>
    </cfRule>
  </conditionalFormatting>
  <conditionalFormatting sqref="F167:F178 H167:H178">
    <cfRule type="expression" dxfId="823" priority="35">
      <formula>F167&gt;0</formula>
    </cfRule>
    <cfRule type="expression" dxfId="822" priority="36">
      <formula>F167&lt;0</formula>
    </cfRule>
  </conditionalFormatting>
  <conditionalFormatting sqref="F183:F197 H183:H197">
    <cfRule type="expression" dxfId="821" priority="33">
      <formula>F183&gt;0</formula>
    </cfRule>
    <cfRule type="expression" dxfId="820" priority="34">
      <formula>F183&lt;0</formula>
    </cfRule>
  </conditionalFormatting>
  <conditionalFormatting sqref="F198:F206 H198:H206">
    <cfRule type="expression" dxfId="819" priority="31">
      <formula>F198&gt;0</formula>
    </cfRule>
    <cfRule type="expression" dxfId="818" priority="32">
      <formula>F198&lt;0</formula>
    </cfRule>
  </conditionalFormatting>
  <conditionalFormatting sqref="F141:F147 H141:H147">
    <cfRule type="expression" dxfId="817" priority="29">
      <formula>F141&gt;0</formula>
    </cfRule>
    <cfRule type="expression" dxfId="816" priority="30">
      <formula>F141&lt;0</formula>
    </cfRule>
  </conditionalFormatting>
  <conditionalFormatting sqref="H149:H152 F149:F152">
    <cfRule type="expression" dxfId="815" priority="27">
      <formula>F149&gt;0</formula>
    </cfRule>
    <cfRule type="expression" dxfId="814" priority="28">
      <formula>F149&lt;0</formula>
    </cfRule>
  </conditionalFormatting>
  <conditionalFormatting sqref="F226 H215:H218 H257:H260 F257:F260 H226 H231:H233 F231:F233 F235:F244 H235:H244">
    <cfRule type="expression" dxfId="813" priority="25">
      <formula>F215&gt;0</formula>
    </cfRule>
    <cfRule type="expression" dxfId="812" priority="26">
      <formula>F215&lt;0</formula>
    </cfRule>
  </conditionalFormatting>
  <conditionalFormatting sqref="F207:F218">
    <cfRule type="expression" dxfId="811" priority="23">
      <formula>F207&gt;0</formula>
    </cfRule>
    <cfRule type="expression" dxfId="810" priority="24">
      <formula>F207&lt;0</formula>
    </cfRule>
  </conditionalFormatting>
  <conditionalFormatting sqref="H207:H208">
    <cfRule type="expression" dxfId="809" priority="21">
      <formula>H207&gt;0</formula>
    </cfRule>
    <cfRule type="expression" dxfId="808" priority="22">
      <formula>H207&lt;0</formula>
    </cfRule>
  </conditionalFormatting>
  <conditionalFormatting sqref="H209">
    <cfRule type="expression" dxfId="807" priority="19">
      <formula>H209&gt;0</formula>
    </cfRule>
    <cfRule type="expression" dxfId="806" priority="20">
      <formula>H209&lt;0</formula>
    </cfRule>
  </conditionalFormatting>
  <conditionalFormatting sqref="H210">
    <cfRule type="expression" dxfId="805" priority="17">
      <formula>H210&gt;0</formula>
    </cfRule>
    <cfRule type="expression" dxfId="804" priority="18">
      <formula>H210&lt;0</formula>
    </cfRule>
  </conditionalFormatting>
  <conditionalFormatting sqref="H211:H213">
    <cfRule type="expression" dxfId="803" priority="15">
      <formula>H211&gt;0</formula>
    </cfRule>
    <cfRule type="expression" dxfId="802" priority="16">
      <formula>H211&lt;0</formula>
    </cfRule>
  </conditionalFormatting>
  <conditionalFormatting sqref="H214">
    <cfRule type="expression" dxfId="801" priority="13">
      <formula>H214&gt;0</formula>
    </cfRule>
    <cfRule type="expression" dxfId="800" priority="14">
      <formula>H214&lt;0</formula>
    </cfRule>
  </conditionalFormatting>
  <conditionalFormatting sqref="F245:F256 H245:H256">
    <cfRule type="expression" dxfId="799" priority="11">
      <formula>F245&gt;0</formula>
    </cfRule>
    <cfRule type="expression" dxfId="798" priority="12">
      <formula>F245&lt;0</formula>
    </cfRule>
  </conditionalFormatting>
  <conditionalFormatting sqref="F261:F275 H261:H275">
    <cfRule type="expression" dxfId="797" priority="9">
      <formula>F261&gt;0</formula>
    </cfRule>
    <cfRule type="expression" dxfId="796" priority="10">
      <formula>F261&lt;0</formula>
    </cfRule>
  </conditionalFormatting>
  <conditionalFormatting sqref="F276:F283 H276:H283">
    <cfRule type="expression" dxfId="795" priority="7">
      <formula>F276&gt;0</formula>
    </cfRule>
    <cfRule type="expression" dxfId="794" priority="8">
      <formula>F276&lt;0</formula>
    </cfRule>
  </conditionalFormatting>
  <conditionalFormatting sqref="F219:F225 H219:H225">
    <cfRule type="expression" dxfId="793" priority="5">
      <formula>F219&gt;0</formula>
    </cfRule>
    <cfRule type="expression" dxfId="792" priority="6">
      <formula>F219&lt;0</formula>
    </cfRule>
  </conditionalFormatting>
  <conditionalFormatting sqref="H227:H230 F227:F230">
    <cfRule type="expression" dxfId="791" priority="3">
      <formula>F227&gt;0</formula>
    </cfRule>
    <cfRule type="expression" dxfId="790" priority="4">
      <formula>F227&lt;0</formula>
    </cfRule>
  </conditionalFormatting>
  <conditionalFormatting sqref="H234 F234">
    <cfRule type="expression" dxfId="789" priority="1">
      <formula>F234&gt;0</formula>
    </cfRule>
    <cfRule type="expression" dxfId="7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97.77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97.77</v>
      </c>
      <c r="R4" s="499">
        <v>-7.4999999999999997E-3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107.54700000000001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106.5693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105.5916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104.6139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103.6362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102.6585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101.6808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100.70309999999999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99.725399999999993</v>
      </c>
      <c r="Q49" s="2"/>
      <c r="T49" s="92" t="s">
        <v>122</v>
      </c>
      <c r="U49" s="129" t="s">
        <v>415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98.747699999999995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97.77</v>
      </c>
      <c r="Q51" s="2"/>
      <c r="T51" s="92" t="s">
        <v>105</v>
      </c>
      <c r="U51" s="129" t="s">
        <v>685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96.792299999999997</v>
      </c>
      <c r="Q52" s="2"/>
      <c r="T52" s="92" t="s">
        <v>106</v>
      </c>
      <c r="U52" s="129" t="s">
        <v>448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95.814599999999999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94.8369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93.859199999999987</v>
      </c>
      <c r="T55" s="92" t="s">
        <v>108</v>
      </c>
      <c r="U55" s="129" t="s">
        <v>686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92.881499999999988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91.90379999999999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90.926100000000005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89.948400000000007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88.970699999999994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87.992999999999995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7" priority="43">
      <formula>F33&gt;0</formula>
    </cfRule>
    <cfRule type="expression" dxfId="786" priority="44">
      <formula>F33&lt;0</formula>
    </cfRule>
  </conditionalFormatting>
  <conditionalFormatting sqref="Q7">
    <cfRule type="expression" dxfId="785" priority="41">
      <formula>Q7&gt;0</formula>
    </cfRule>
    <cfRule type="expression" dxfId="784" priority="42">
      <formula>Q7&lt;0</formula>
    </cfRule>
  </conditionalFormatting>
  <conditionalFormatting sqref="Q8">
    <cfRule type="expression" dxfId="783" priority="39">
      <formula>Q8&gt;0</formula>
    </cfRule>
    <cfRule type="expression" dxfId="782" priority="40">
      <formula>Q8&lt;0</formula>
    </cfRule>
  </conditionalFormatting>
  <conditionalFormatting sqref="F29 F32">
    <cfRule type="expression" dxfId="781" priority="37">
      <formula>F29&gt;0</formula>
    </cfRule>
    <cfRule type="expression" dxfId="780" priority="38">
      <formula>F29&lt;0</formula>
    </cfRule>
  </conditionalFormatting>
  <conditionalFormatting sqref="H29 H32">
    <cfRule type="expression" dxfId="779" priority="35">
      <formula>H29&gt;0</formula>
    </cfRule>
    <cfRule type="expression" dxfId="778" priority="36">
      <formula>H29&lt;0</formula>
    </cfRule>
  </conditionalFormatting>
  <conditionalFormatting sqref="F30:F31">
    <cfRule type="expression" dxfId="777" priority="33">
      <formula>F30&gt;0</formula>
    </cfRule>
    <cfRule type="expression" dxfId="776" priority="34">
      <formula>F30&lt;0</formula>
    </cfRule>
  </conditionalFormatting>
  <conditionalFormatting sqref="H30:H31">
    <cfRule type="expression" dxfId="775" priority="31">
      <formula>H30&gt;0</formula>
    </cfRule>
    <cfRule type="expression" dxfId="774" priority="32">
      <formula>H30&lt;0</formula>
    </cfRule>
  </conditionalFormatting>
  <conditionalFormatting sqref="F105:F140 H105:H140">
    <cfRule type="expression" dxfId="773" priority="29">
      <formula>F105&gt;0</formula>
    </cfRule>
    <cfRule type="expression" dxfId="772" priority="30">
      <formula>F105&lt;0</formula>
    </cfRule>
  </conditionalFormatting>
  <conditionalFormatting sqref="F96:F99">
    <cfRule type="expression" dxfId="771" priority="27">
      <formula>F96&gt;0</formula>
    </cfRule>
    <cfRule type="expression" dxfId="770" priority="28">
      <formula>F96&lt;0</formula>
    </cfRule>
  </conditionalFormatting>
  <conditionalFormatting sqref="H96:H99">
    <cfRule type="expression" dxfId="769" priority="25">
      <formula>H96&gt;0</formula>
    </cfRule>
    <cfRule type="expression" dxfId="768" priority="26">
      <formula>H96&lt;0</formula>
    </cfRule>
  </conditionalFormatting>
  <conditionalFormatting sqref="F25:F28">
    <cfRule type="expression" dxfId="767" priority="19">
      <formula>F25&gt;0</formula>
    </cfRule>
    <cfRule type="expression" dxfId="766" priority="20">
      <formula>F25&lt;0</formula>
    </cfRule>
  </conditionalFormatting>
  <conditionalFormatting sqref="H25:H28">
    <cfRule type="expression" dxfId="765" priority="17">
      <formula>H25&gt;0</formula>
    </cfRule>
    <cfRule type="expression" dxfId="764" priority="18">
      <formula>H25&lt;0</formula>
    </cfRule>
  </conditionalFormatting>
  <conditionalFormatting sqref="J27">
    <cfRule type="expression" dxfId="763" priority="15">
      <formula>J27&gt;0</formula>
    </cfRule>
    <cfRule type="expression" dxfId="762" priority="16">
      <formula>J27&lt;0</formula>
    </cfRule>
  </conditionalFormatting>
  <conditionalFormatting sqref="F104">
    <cfRule type="expression" dxfId="761" priority="13">
      <formula>F104&gt;0</formula>
    </cfRule>
    <cfRule type="expression" dxfId="760" priority="14">
      <formula>F104&lt;0</formula>
    </cfRule>
  </conditionalFormatting>
  <conditionalFormatting sqref="H104">
    <cfRule type="expression" dxfId="759" priority="11">
      <formula>H104&gt;0</formula>
    </cfRule>
    <cfRule type="expression" dxfId="758" priority="12">
      <formula>H104&lt;0</formula>
    </cfRule>
  </conditionalFormatting>
  <conditionalFormatting sqref="F100:F103">
    <cfRule type="expression" dxfId="757" priority="9">
      <formula>F100&gt;0</formula>
    </cfRule>
    <cfRule type="expression" dxfId="756" priority="10">
      <formula>F100&lt;0</formula>
    </cfRule>
  </conditionalFormatting>
  <conditionalFormatting sqref="H100:H103">
    <cfRule type="expression" dxfId="755" priority="7">
      <formula>H100&gt;0</formula>
    </cfRule>
    <cfRule type="expression" dxfId="754" priority="8">
      <formula>H100&lt;0</formula>
    </cfRule>
  </conditionalFormatting>
  <conditionalFormatting sqref="J102">
    <cfRule type="expression" dxfId="753" priority="5">
      <formula>J102&gt;0</formula>
    </cfRule>
    <cfRule type="expression" dxfId="752" priority="6">
      <formula>J102&lt;0</formula>
    </cfRule>
  </conditionalFormatting>
  <conditionalFormatting sqref="Q10">
    <cfRule type="expression" dxfId="751" priority="3">
      <formula>Q10&gt;0</formula>
    </cfRule>
    <cfRule type="expression" dxfId="750" priority="4">
      <formula>Q10&lt;0</formula>
    </cfRule>
  </conditionalFormatting>
  <conditionalFormatting sqref="M71">
    <cfRule type="expression" dxfId="749" priority="1">
      <formula>M71&gt;0</formula>
    </cfRule>
    <cfRule type="expression" dxfId="7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55.85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55.85</v>
      </c>
      <c r="R4" s="499">
        <v>-9.7999999999999997E-3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61.435000000000009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60.876500000000007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60.318000000000005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59.759500000000003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59.201000000000008</v>
      </c>
      <c r="T49" s="92" t="s">
        <v>122</v>
      </c>
      <c r="U49" s="129" t="s">
        <v>583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58.642500000000005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58.084000000000003</v>
      </c>
      <c r="T51" s="92" t="s">
        <v>105</v>
      </c>
      <c r="U51" s="129" t="s">
        <v>687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57.525500000000001</v>
      </c>
      <c r="T52" s="92" t="s">
        <v>106</v>
      </c>
      <c r="U52" s="129" t="s">
        <v>688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56.967000000000006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56.408500000000004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55.85</v>
      </c>
      <c r="T55" s="92" t="s">
        <v>108</v>
      </c>
      <c r="U55" s="129" t="s">
        <v>689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55.291499999999999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54.732999999999997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54.174500000000002</v>
      </c>
      <c r="T58" s="92" t="s">
        <v>109</v>
      </c>
      <c r="U58" s="129" t="s">
        <v>607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53.616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53.057499999999997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52.498999999999995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51.940500000000007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51.382000000000005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50.823500000000003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50.265000000000001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7" priority="43">
      <formula>F27&gt;0</formula>
    </cfRule>
    <cfRule type="expression" dxfId="746" priority="44">
      <formula>F27&lt;0</formula>
    </cfRule>
  </conditionalFormatting>
  <conditionalFormatting sqref="H27:H33">
    <cfRule type="expression" dxfId="745" priority="39">
      <formula>H27&gt;0</formula>
    </cfRule>
    <cfRule type="expression" dxfId="744" priority="40">
      <formula>H27&lt;0</formula>
    </cfRule>
  </conditionalFormatting>
  <conditionalFormatting sqref="F23:F26">
    <cfRule type="expression" dxfId="743" priority="25">
      <formula>F23&gt;0</formula>
    </cfRule>
    <cfRule type="expression" dxfId="742" priority="26">
      <formula>F23&lt;0</formula>
    </cfRule>
  </conditionalFormatting>
  <conditionalFormatting sqref="H23:H26">
    <cfRule type="expression" dxfId="741" priority="23">
      <formula>H23&gt;0</formula>
    </cfRule>
    <cfRule type="expression" dxfId="740" priority="24">
      <formula>H23&lt;0</formula>
    </cfRule>
  </conditionalFormatting>
  <conditionalFormatting sqref="Q8">
    <cfRule type="expression" dxfId="739" priority="19">
      <formula>Q8&gt;0</formula>
    </cfRule>
    <cfRule type="expression" dxfId="738" priority="20">
      <formula>Q8&lt;0</formula>
    </cfRule>
  </conditionalFormatting>
  <conditionalFormatting sqref="Q7">
    <cfRule type="expression" dxfId="737" priority="21">
      <formula>Q7&gt;0</formula>
    </cfRule>
    <cfRule type="expression" dxfId="736" priority="22">
      <formula>Q7&lt;0</formula>
    </cfRule>
  </conditionalFormatting>
  <conditionalFormatting sqref="F34">
    <cfRule type="expression" dxfId="735" priority="17">
      <formula>F34&gt;0</formula>
    </cfRule>
    <cfRule type="expression" dxfId="734" priority="18">
      <formula>F34&lt;0</formula>
    </cfRule>
  </conditionalFormatting>
  <conditionalFormatting sqref="H34">
    <cfRule type="expression" dxfId="733" priority="15">
      <formula>H34&gt;0</formula>
    </cfRule>
    <cfRule type="expression" dxfId="732" priority="16">
      <formula>H34&lt;0</formula>
    </cfRule>
  </conditionalFormatting>
  <conditionalFormatting sqref="M36">
    <cfRule type="expression" dxfId="731" priority="5">
      <formula>M36&gt;0</formula>
    </cfRule>
    <cfRule type="expression" dxfId="730" priority="6">
      <formula>M36&lt;0</formula>
    </cfRule>
  </conditionalFormatting>
  <conditionalFormatting sqref="Q10">
    <cfRule type="expression" dxfId="729" priority="1">
      <formula>Q10&gt;0</formula>
    </cfRule>
    <cfRule type="expression" dxfId="72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549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26.67</v>
      </c>
      <c r="R4" s="499">
        <v>-1.5900000000000001E-2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5334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903.69999999999891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-548.55999999999949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-9.3251917532502782E-2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540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373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507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29.337000000000003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29.070300000000003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28.803600000000003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28.536900000000003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28.270200000000003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28.003500000000003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27.736800000000002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27.470100000000002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27.203400000000002</v>
      </c>
      <c r="Q49" s="2"/>
      <c r="T49" s="92" t="s">
        <v>122</v>
      </c>
      <c r="U49" s="129" t="s">
        <v>452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26.936700000000002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26.67</v>
      </c>
      <c r="Q51" s="2"/>
      <c r="T51" s="92" t="s">
        <v>105</v>
      </c>
      <c r="U51" s="129" t="s">
        <v>690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26.403300000000002</v>
      </c>
      <c r="Q52" s="2"/>
      <c r="T52" s="92" t="s">
        <v>106</v>
      </c>
      <c r="U52" s="129" t="s">
        <v>466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26.136600000000001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25.869900000000001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25.603200000000001</v>
      </c>
      <c r="T55" s="92" t="s">
        <v>108</v>
      </c>
      <c r="U55" s="129" t="s">
        <v>691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25.336500000000001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25.069800000000001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24.803100000000004</v>
      </c>
      <c r="T58" s="92" t="s">
        <v>109</v>
      </c>
      <c r="U58" s="129" t="s">
        <v>608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24.536400000000004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24.269700000000004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24.003000000000004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27" priority="37">
      <formula>F55&gt;0</formula>
    </cfRule>
    <cfRule type="expression" dxfId="726" priority="38">
      <formula>F55&lt;0</formula>
    </cfRule>
  </conditionalFormatting>
  <conditionalFormatting sqref="Q7">
    <cfRule type="expression" dxfId="725" priority="25">
      <formula>Q7&gt;0</formula>
    </cfRule>
    <cfRule type="expression" dxfId="724" priority="26">
      <formula>Q7&lt;0</formula>
    </cfRule>
  </conditionalFormatting>
  <conditionalFormatting sqref="Q8">
    <cfRule type="expression" dxfId="723" priority="23">
      <formula>Q8&gt;0</formula>
    </cfRule>
    <cfRule type="expression" dxfId="722" priority="24">
      <formula>Q8&lt;0</formula>
    </cfRule>
  </conditionalFormatting>
  <conditionalFormatting sqref="F42:F54">
    <cfRule type="expression" dxfId="721" priority="21">
      <formula>F42&gt;0</formula>
    </cfRule>
    <cfRule type="expression" dxfId="720" priority="22">
      <formula>F42&lt;0</formula>
    </cfRule>
  </conditionalFormatting>
  <conditionalFormatting sqref="H42:H54">
    <cfRule type="expression" dxfId="719" priority="19">
      <formula>H42&gt;0</formula>
    </cfRule>
    <cfRule type="expression" dxfId="718" priority="20">
      <formula>H42&lt;0</formula>
    </cfRule>
  </conditionalFormatting>
  <conditionalFormatting sqref="H58:H61">
    <cfRule type="expression" dxfId="717" priority="15">
      <formula>H58&gt;0</formula>
    </cfRule>
    <cfRule type="expression" dxfId="716" priority="16">
      <formula>H58&lt;0</formula>
    </cfRule>
  </conditionalFormatting>
  <conditionalFormatting sqref="F58:F61">
    <cfRule type="expression" dxfId="715" priority="17">
      <formula>F58&gt;0</formula>
    </cfRule>
    <cfRule type="expression" dxfId="714" priority="18">
      <formula>F58&lt;0</formula>
    </cfRule>
  </conditionalFormatting>
  <conditionalFormatting sqref="M84">
    <cfRule type="expression" dxfId="713" priority="13">
      <formula>M84&gt;0</formula>
    </cfRule>
    <cfRule type="expression" dxfId="712" priority="14">
      <formula>M84&lt;0</formula>
    </cfRule>
  </conditionalFormatting>
  <conditionalFormatting sqref="F23:F24 F31:F36">
    <cfRule type="expression" dxfId="711" priority="11">
      <formula>F23&gt;0</formula>
    </cfRule>
    <cfRule type="expression" dxfId="710" priority="12">
      <formula>F23&lt;0</formula>
    </cfRule>
  </conditionalFormatting>
  <conditionalFormatting sqref="H23:H24 H31:H36">
    <cfRule type="expression" dxfId="709" priority="9">
      <formula>H23&gt;0</formula>
    </cfRule>
    <cfRule type="expression" dxfId="708" priority="10">
      <formula>H23&lt;0</formula>
    </cfRule>
  </conditionalFormatting>
  <conditionalFormatting sqref="Q10">
    <cfRule type="expression" dxfId="707" priority="7">
      <formula>Q10&gt;0</formula>
    </cfRule>
    <cfRule type="expression" dxfId="706" priority="8">
      <formula>Q10&lt;0</formula>
    </cfRule>
  </conditionalFormatting>
  <conditionalFormatting sqref="F25:F30">
    <cfRule type="expression" dxfId="705" priority="5">
      <formula>F25&gt;0</formula>
    </cfRule>
    <cfRule type="expression" dxfId="704" priority="6">
      <formula>F25&lt;0</formula>
    </cfRule>
  </conditionalFormatting>
  <conditionalFormatting sqref="H25:H30">
    <cfRule type="expression" dxfId="703" priority="3">
      <formula>H25&gt;0</formula>
    </cfRule>
    <cfRule type="expression" dxfId="702" priority="4">
      <formula>H25&lt;0</formula>
    </cfRule>
  </conditionalFormatting>
  <conditionalFormatting sqref="K28:K35">
    <cfRule type="expression" dxfId="701" priority="1">
      <formula>K28&gt;0</formula>
    </cfRule>
    <cfRule type="expression" dxfId="70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51.44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51.44</v>
      </c>
      <c r="R4" s="499">
        <v>-1.1999999999999999E-3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56.584000000000003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56.069600000000001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55.555199999999999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55.040799999999997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54.526400000000002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54.012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53.497599999999998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52.983199999999997</v>
      </c>
      <c r="Q48" s="2"/>
      <c r="T48" s="92" t="s">
        <v>333</v>
      </c>
      <c r="U48" s="87" t="s">
        <v>552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52.468800000000002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51.9544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51.44</v>
      </c>
      <c r="Q51" s="2"/>
      <c r="T51" s="92" t="s">
        <v>105</v>
      </c>
      <c r="U51" s="87" t="s">
        <v>692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50.925599999999996</v>
      </c>
      <c r="Q52" s="2"/>
      <c r="T52" s="92" t="s">
        <v>106</v>
      </c>
      <c r="U52" s="87" t="s">
        <v>571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50.411199999999994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49.896799999999999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49.382399999999997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48.867999999999995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48.353599999999993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47.839199999999998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47.324800000000003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46.810400000000001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46.295999999999999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9" priority="9">
      <formula>F39&gt;0</formula>
    </cfRule>
    <cfRule type="expression" dxfId="698" priority="10">
      <formula>F39&lt;0</formula>
    </cfRule>
  </conditionalFormatting>
  <conditionalFormatting sqref="F25:F38">
    <cfRule type="expression" dxfId="697" priority="7">
      <formula>F25&gt;0</formula>
    </cfRule>
    <cfRule type="expression" dxfId="696" priority="8">
      <formula>F25&lt;0</formula>
    </cfRule>
  </conditionalFormatting>
  <conditionalFormatting sqref="H25:H38">
    <cfRule type="expression" dxfId="695" priority="5">
      <formula>H25&gt;0</formula>
    </cfRule>
    <cfRule type="expression" dxfId="694" priority="6">
      <formula>H25&lt;0</formula>
    </cfRule>
  </conditionalFormatting>
  <conditionalFormatting sqref="Q7">
    <cfRule type="expression" dxfId="693" priority="3">
      <formula>Q7&gt;0</formula>
    </cfRule>
    <cfRule type="expression" dxfId="692" priority="4">
      <formula>Q7&lt;0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8" si="0">C2*D2+E2</f>
        <v>14843.999999999998</v>
      </c>
      <c r="G2" s="500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25.48695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0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27.32</v>
      </c>
      <c r="R4" s="499">
        <v>-2.29E-2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32784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30584.34</v>
      </c>
      <c r="T6" s="23" t="s">
        <v>497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17695.526999999853</v>
      </c>
      <c r="R7">
        <v>700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B8" s="502">
        <v>42846</v>
      </c>
      <c r="C8" s="7">
        <v>200</v>
      </c>
      <c r="D8" s="44">
        <v>27.34</v>
      </c>
      <c r="E8" s="44">
        <v>-0.78</v>
      </c>
      <c r="F8" s="44">
        <f t="shared" si="0"/>
        <v>5467.22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2199.66</v>
      </c>
      <c r="T8" t="s">
        <v>576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B9" s="30"/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7.1921120416526887E-2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B10" s="30"/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1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11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200</v>
      </c>
      <c r="I22" s="13"/>
      <c r="J22" s="13"/>
      <c r="K22" s="13">
        <f>SUM(K2:K21)</f>
        <v>5589.88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499</v>
      </c>
      <c r="L29" s="228" t="s">
        <v>778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368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418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449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463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463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483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30.052000000000003</v>
      </c>
      <c r="T45" s="92" t="s">
        <v>100</v>
      </c>
      <c r="U45" s="129" t="s">
        <v>693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29.778800000000004</v>
      </c>
      <c r="T46" s="92" t="s">
        <v>101</v>
      </c>
      <c r="U46" s="129" t="s">
        <v>694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29.505600000000001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29.232400000000002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28.959200000000003</v>
      </c>
      <c r="T49" s="92" t="s">
        <v>122</v>
      </c>
      <c r="U49" s="129" t="s">
        <v>587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28.686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28.412800000000001</v>
      </c>
      <c r="T51" s="92" t="s">
        <v>105</v>
      </c>
      <c r="U51" s="129" t="s">
        <v>695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28.139600000000002</v>
      </c>
      <c r="T52" s="92" t="s">
        <v>106</v>
      </c>
      <c r="U52" s="129" t="s">
        <v>577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7" si="38">-C53*(D53-E53)</f>
        <v>3326.9999999999982</v>
      </c>
      <c r="G53" s="40">
        <f t="shared" ref="G53:G57" si="39">IF(C53=0, 0,D53*C53)</f>
        <v>25193</v>
      </c>
      <c r="H53" s="231">
        <f t="shared" ref="H53:H57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27.866400000000002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27.5932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27.32</v>
      </c>
      <c r="T55" s="92" t="s">
        <v>108</v>
      </c>
      <c r="U55" s="129" t="s">
        <v>696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A56" s="4">
        <v>700</v>
      </c>
      <c r="B56" s="192">
        <v>42845</v>
      </c>
      <c r="C56" s="10">
        <v>1000</v>
      </c>
      <c r="D56" s="199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1">
        <f t="shared" si="40"/>
        <v>0.11319026953855954</v>
      </c>
      <c r="I56" s="40">
        <v>25</v>
      </c>
      <c r="J56" s="40"/>
      <c r="K56" s="40">
        <v>18339</v>
      </c>
      <c r="L56" s="40">
        <f>(G56-K56)/C56</f>
        <v>6.7779999999999996</v>
      </c>
      <c r="M56" s="4"/>
      <c r="N56" s="4"/>
      <c r="O56" s="82">
        <v>0.99</v>
      </c>
      <c r="P56" s="82">
        <f t="shared" si="22"/>
        <v>27.046800000000001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A57" s="4">
        <v>700</v>
      </c>
      <c r="B57" s="192">
        <v>42846</v>
      </c>
      <c r="C57" s="10">
        <v>1200</v>
      </c>
      <c r="D57" s="199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1">
        <f t="shared" si="40"/>
        <v>7.1919017538352961E-2</v>
      </c>
      <c r="I57" s="40"/>
      <c r="J57" s="40"/>
      <c r="K57" s="40">
        <v>17695</v>
      </c>
      <c r="L57" s="40">
        <f>(G57-K57)/C57</f>
        <v>10.741166666666665</v>
      </c>
      <c r="M57" s="4"/>
      <c r="N57" s="4"/>
      <c r="O57" s="82">
        <v>0.98</v>
      </c>
      <c r="P57" s="82">
        <f t="shared" si="22"/>
        <v>26.773599999999998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26.500399999999999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26.2272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25.954000000000001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25.680799999999998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25.407600000000002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25.134400000000003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24.8612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24.588000000000001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8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8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8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8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8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07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8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07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8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07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07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07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07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9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9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9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10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10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10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10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6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6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6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6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89" priority="91">
      <formula>F70&gt;0</formula>
    </cfRule>
    <cfRule type="expression" dxfId="688" priority="92">
      <formula>F70&lt;0</formula>
    </cfRule>
  </conditionalFormatting>
  <conditionalFormatting sqref="H70:H81">
    <cfRule type="expression" dxfId="687" priority="83">
      <formula>H70&gt;0</formula>
    </cfRule>
    <cfRule type="expression" dxfId="686" priority="84">
      <formula>H70&lt;0</formula>
    </cfRule>
  </conditionalFormatting>
  <conditionalFormatting sqref="H82">
    <cfRule type="expression" dxfId="685" priority="73">
      <formula>H82&gt;0</formula>
    </cfRule>
    <cfRule type="expression" dxfId="684" priority="74">
      <formula>H82&lt;0</formula>
    </cfRule>
  </conditionalFormatting>
  <conditionalFormatting sqref="H83">
    <cfRule type="expression" dxfId="683" priority="69">
      <formula>H83&gt;0</formula>
    </cfRule>
    <cfRule type="expression" dxfId="682" priority="70">
      <formula>H83&lt;0</formula>
    </cfRule>
  </conditionalFormatting>
  <conditionalFormatting sqref="H84:H89">
    <cfRule type="expression" dxfId="681" priority="65">
      <formula>H84&gt;0</formula>
    </cfRule>
    <cfRule type="expression" dxfId="680" priority="66">
      <formula>H84&lt;0</formula>
    </cfRule>
  </conditionalFormatting>
  <conditionalFormatting sqref="Q8">
    <cfRule type="expression" dxfId="679" priority="49">
      <formula>Q8&gt;0</formula>
    </cfRule>
    <cfRule type="expression" dxfId="678" priority="50">
      <formula>Q8&lt;0</formula>
    </cfRule>
  </conditionalFormatting>
  <conditionalFormatting sqref="Q7">
    <cfRule type="expression" dxfId="677" priority="51">
      <formula>Q7&gt;0</formula>
    </cfRule>
    <cfRule type="expression" dxfId="676" priority="52">
      <formula>Q7&lt;0</formula>
    </cfRule>
  </conditionalFormatting>
  <conditionalFormatting sqref="F201 H201">
    <cfRule type="expression" dxfId="675" priority="47">
      <formula>F201&gt;0</formula>
    </cfRule>
    <cfRule type="expression" dxfId="674" priority="48">
      <formula>F201&lt;0</formula>
    </cfRule>
  </conditionalFormatting>
  <conditionalFormatting sqref="F30:F61">
    <cfRule type="expression" dxfId="673" priority="45">
      <formula>F30&gt;0</formula>
    </cfRule>
    <cfRule type="expression" dxfId="672" priority="46">
      <formula>F30&lt;0</formula>
    </cfRule>
  </conditionalFormatting>
  <conditionalFormatting sqref="H30:H61">
    <cfRule type="expression" dxfId="671" priority="43">
      <formula>H30&gt;0</formula>
    </cfRule>
    <cfRule type="expression" dxfId="670" priority="44">
      <formula>H30&lt;0</formula>
    </cfRule>
  </conditionalFormatting>
  <conditionalFormatting sqref="Q10">
    <cfRule type="expression" dxfId="669" priority="41">
      <formula>Q10&gt;0</formula>
    </cfRule>
    <cfRule type="expression" dxfId="668" priority="42">
      <formula>Q10&lt;0</formula>
    </cfRule>
  </conditionalFormatting>
  <conditionalFormatting sqref="J37">
    <cfRule type="expression" dxfId="667" priority="39">
      <formula>J37&gt;0</formula>
    </cfRule>
    <cfRule type="expression" dxfId="666" priority="40">
      <formula>J37&lt;0</formula>
    </cfRule>
  </conditionalFormatting>
  <conditionalFormatting sqref="J43:J44">
    <cfRule type="expression" dxfId="665" priority="37">
      <formula>J43&gt;0</formula>
    </cfRule>
    <cfRule type="expression" dxfId="664" priority="38">
      <formula>J43&lt;0</formula>
    </cfRule>
  </conditionalFormatting>
  <conditionalFormatting sqref="Q9">
    <cfRule type="expression" dxfId="663" priority="35">
      <formula>Q9&gt;0</formula>
    </cfRule>
    <cfRule type="expression" dxfId="662" priority="36">
      <formula>Q9&lt;0</formula>
    </cfRule>
  </conditionalFormatting>
  <conditionalFormatting sqref="J45">
    <cfRule type="expression" dxfId="661" priority="33">
      <formula>J45&gt;0</formula>
    </cfRule>
    <cfRule type="expression" dxfId="660" priority="34">
      <formula>J45&lt;0</formula>
    </cfRule>
  </conditionalFormatting>
  <conditionalFormatting sqref="J46:J48 J50:J53">
    <cfRule type="expression" dxfId="659" priority="31">
      <formula>J46&gt;0</formula>
    </cfRule>
    <cfRule type="expression" dxfId="658" priority="32">
      <formula>J46&lt;0</formula>
    </cfRule>
  </conditionalFormatting>
  <conditionalFormatting sqref="K37">
    <cfRule type="expression" dxfId="657" priority="29">
      <formula>K37&gt;0</formula>
    </cfRule>
    <cfRule type="expression" dxfId="656" priority="30">
      <formula>K37&lt;0</formula>
    </cfRule>
  </conditionalFormatting>
  <conditionalFormatting sqref="K43:K44">
    <cfRule type="expression" dxfId="655" priority="27">
      <formula>K43&gt;0</formula>
    </cfRule>
    <cfRule type="expression" dxfId="654" priority="28">
      <formula>K43&lt;0</formula>
    </cfRule>
  </conditionalFormatting>
  <conditionalFormatting sqref="K45">
    <cfRule type="expression" dxfId="653" priority="25">
      <formula>K45&gt;0</formula>
    </cfRule>
    <cfRule type="expression" dxfId="652" priority="26">
      <formula>K45&lt;0</formula>
    </cfRule>
  </conditionalFormatting>
  <conditionalFormatting sqref="K46:K53">
    <cfRule type="expression" dxfId="651" priority="23">
      <formula>K46&gt;0</formula>
    </cfRule>
    <cfRule type="expression" dxfId="650" priority="24">
      <formula>K46&lt;0</formula>
    </cfRule>
  </conditionalFormatting>
  <conditionalFormatting sqref="L37">
    <cfRule type="expression" dxfId="649" priority="21">
      <formula>L37&gt;0</formula>
    </cfRule>
    <cfRule type="expression" dxfId="648" priority="22">
      <formula>L37&lt;0</formula>
    </cfRule>
  </conditionalFormatting>
  <conditionalFormatting sqref="L43:L44">
    <cfRule type="expression" dxfId="647" priority="19">
      <formula>L43&gt;0</formula>
    </cfRule>
    <cfRule type="expression" dxfId="646" priority="20">
      <formula>L43&lt;0</formula>
    </cfRule>
  </conditionalFormatting>
  <conditionalFormatting sqref="L45">
    <cfRule type="expression" dxfId="645" priority="17">
      <formula>L45&gt;0</formula>
    </cfRule>
    <cfRule type="expression" dxfId="644" priority="18">
      <formula>L45&lt;0</formula>
    </cfRule>
  </conditionalFormatting>
  <conditionalFormatting sqref="L46:L53">
    <cfRule type="expression" dxfId="643" priority="15">
      <formula>L46&gt;0</formula>
    </cfRule>
    <cfRule type="expression" dxfId="642" priority="16">
      <formula>L46&lt;0</formula>
    </cfRule>
  </conditionalFormatting>
  <conditionalFormatting sqref="K54">
    <cfRule type="expression" dxfId="641" priority="13">
      <formula>K54&gt;0</formula>
    </cfRule>
    <cfRule type="expression" dxfId="640" priority="14">
      <formula>K54&lt;0</formula>
    </cfRule>
  </conditionalFormatting>
  <conditionalFormatting sqref="L54:L57">
    <cfRule type="expression" dxfId="639" priority="11">
      <formula>L54&gt;0</formula>
    </cfRule>
    <cfRule type="expression" dxfId="638" priority="12">
      <formula>L54&lt;0</formula>
    </cfRule>
  </conditionalFormatting>
  <conditionalFormatting sqref="K55">
    <cfRule type="expression" dxfId="637" priority="9">
      <formula>K55&gt;0</formula>
    </cfRule>
    <cfRule type="expression" dxfId="636" priority="10">
      <formula>K55&lt;0</formula>
    </cfRule>
  </conditionalFormatting>
  <conditionalFormatting sqref="K56">
    <cfRule type="expression" dxfId="635" priority="3">
      <formula>K56&gt;0</formula>
    </cfRule>
    <cfRule type="expression" dxfId="634" priority="4">
      <formula>K56&lt;0</formula>
    </cfRule>
  </conditionalFormatting>
  <conditionalFormatting sqref="K57:K61">
    <cfRule type="expression" dxfId="633" priority="1">
      <formula>K57&gt;0</formula>
    </cfRule>
    <cfRule type="expression" dxfId="632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52.78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52.78</v>
      </c>
      <c r="R4" s="517">
        <v>-4.4999999999999997E-3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58.058000000000007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57.530200000000008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57.002400000000002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56.474600000000002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55.946800000000003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55.419000000000004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54.891200000000005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54.363400000000006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53.835599999999999</v>
      </c>
      <c r="Q49" s="2"/>
      <c r="T49" s="86" t="s">
        <v>104</v>
      </c>
      <c r="U49" s="88" t="s">
        <v>421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53.3078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52.78</v>
      </c>
      <c r="Q51" s="2"/>
      <c r="T51" s="86" t="s">
        <v>105</v>
      </c>
      <c r="U51" s="87" t="s">
        <v>697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52.252200000000002</v>
      </c>
      <c r="Q52" s="2"/>
      <c r="T52" s="86" t="s">
        <v>106</v>
      </c>
      <c r="U52" s="87" t="s">
        <v>553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51.724400000000003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51.196599999999997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50.668799999999997</v>
      </c>
      <c r="T55" s="86" t="s">
        <v>108</v>
      </c>
      <c r="U55" s="87" t="s">
        <v>698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50.140999999999998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49.613199999999999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49.085400000000007</v>
      </c>
      <c r="T58" s="86" t="s">
        <v>109</v>
      </c>
      <c r="U58" s="87" t="s">
        <v>609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48.557600000000001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48.029800000000002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47.502000000000002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1" priority="11">
      <formula>F27&gt;0</formula>
    </cfRule>
    <cfRule type="expression" dxfId="630" priority="12">
      <formula>F27&lt;0</formula>
    </cfRule>
  </conditionalFormatting>
  <conditionalFormatting sqref="H27:H29">
    <cfRule type="expression" dxfId="629" priority="9">
      <formula>H27&gt;0</formula>
    </cfRule>
    <cfRule type="expression" dxfId="628" priority="10">
      <formula>H27&lt;0</formula>
    </cfRule>
  </conditionalFormatting>
  <conditionalFormatting sqref="F23:F26">
    <cfRule type="expression" dxfId="627" priority="7">
      <formula>F23&gt;0</formula>
    </cfRule>
    <cfRule type="expression" dxfId="626" priority="8">
      <formula>F23&lt;0</formula>
    </cfRule>
  </conditionalFormatting>
  <conditionalFormatting sqref="H23:H26">
    <cfRule type="expression" dxfId="625" priority="5">
      <formula>H23&gt;0</formula>
    </cfRule>
    <cfRule type="expression" dxfId="624" priority="6">
      <formula>H23&lt;0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36.32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36.32</v>
      </c>
      <c r="R4" s="517">
        <v>3.8999999999999998E-3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39.952000000000005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39.588800000000006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39.2256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38.862400000000001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38.499200000000002</v>
      </c>
      <c r="Q45" s="2"/>
      <c r="T45" s="86" t="s">
        <v>100</v>
      </c>
      <c r="U45" s="87" t="s">
        <v>699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38.136000000000003</v>
      </c>
      <c r="Q46" s="2"/>
      <c r="T46" s="86" t="s">
        <v>101</v>
      </c>
      <c r="U46" s="87" t="s">
        <v>700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37.772800000000004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37.409600000000005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37.046399999999998</v>
      </c>
      <c r="Q49" s="2"/>
      <c r="T49" s="86" t="s">
        <v>104</v>
      </c>
      <c r="U49" s="88" t="s">
        <v>454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36.683199999999999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36.32</v>
      </c>
      <c r="Q51" s="2"/>
      <c r="T51" s="86" t="s">
        <v>105</v>
      </c>
      <c r="U51" s="87" t="s">
        <v>701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35.956800000000001</v>
      </c>
      <c r="Q52" s="2"/>
      <c r="T52" s="86" t="s">
        <v>106</v>
      </c>
      <c r="U52" s="87" t="s">
        <v>565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35.593600000000002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35.230399999999996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34.867199999999997</v>
      </c>
      <c r="T55" s="86" t="s">
        <v>108</v>
      </c>
      <c r="U55" s="87" t="s">
        <v>702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34.503999999999998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34.140799999999999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33.7776</v>
      </c>
      <c r="T58" s="86" t="s">
        <v>109</v>
      </c>
      <c r="U58" s="87" t="s">
        <v>610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33.414400000000001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33.051200000000001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32.688000000000002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9" priority="7">
      <formula>F21&gt;0</formula>
    </cfRule>
    <cfRule type="expression" dxfId="618" priority="8">
      <formula>F21&lt;0</formula>
    </cfRule>
  </conditionalFormatting>
  <conditionalFormatting sqref="F22">
    <cfRule type="expression" dxfId="617" priority="5">
      <formula>F22&gt;0</formula>
    </cfRule>
    <cfRule type="expression" dxfId="616" priority="6">
      <formula>F22&lt;0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conditionalFormatting sqref="Q7">
    <cfRule type="expression" dxfId="613" priority="3">
      <formula>Q7&gt;0</formula>
    </cfRule>
    <cfRule type="expression" dxfId="6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47.31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47.31</v>
      </c>
      <c r="R4" s="499">
        <v>8.9999999999999993E-3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52.041000000000004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51.567900000000009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51.094800000000006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50.621700000000004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50.148600000000002</v>
      </c>
      <c r="Q49" s="2"/>
      <c r="R49" s="34"/>
      <c r="T49" s="107" t="s">
        <v>122</v>
      </c>
      <c r="U49" s="105" t="s">
        <v>399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49.675500000000007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49.202400000000004</v>
      </c>
      <c r="Q51" s="2"/>
      <c r="R51" s="34"/>
      <c r="T51" s="107" t="s">
        <v>105</v>
      </c>
      <c r="U51" s="105" t="s">
        <v>703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48.729300000000002</v>
      </c>
      <c r="Q52" s="2"/>
      <c r="R52" s="34"/>
      <c r="T52" s="107" t="s">
        <v>106</v>
      </c>
      <c r="U52" s="105" t="s">
        <v>584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48.2562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47.783100000000005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47.31</v>
      </c>
      <c r="Q55" s="2"/>
      <c r="R55" s="34"/>
      <c r="T55" s="107" t="s">
        <v>108</v>
      </c>
      <c r="U55" s="105" t="s">
        <v>704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46.8369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46.363800000000005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45.890700000000002</v>
      </c>
      <c r="Q58" s="2"/>
      <c r="R58" s="34"/>
      <c r="T58" s="107" t="s">
        <v>109</v>
      </c>
      <c r="U58" s="105" t="s">
        <v>611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45.4176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44.944499999999998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44.471400000000003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43.998300000000008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43.525200000000005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43.052100000000003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42.579000000000001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1" priority="17">
      <formula>F38&gt;0</formula>
    </cfRule>
    <cfRule type="expression" dxfId="610" priority="18">
      <formula>F38&lt;0</formula>
    </cfRule>
  </conditionalFormatting>
  <conditionalFormatting sqref="H38:H72">
    <cfRule type="expression" dxfId="609" priority="9">
      <formula>H38&gt;0</formula>
    </cfRule>
    <cfRule type="expression" dxfId="608" priority="10">
      <formula>H38&lt;0</formula>
    </cfRule>
  </conditionalFormatting>
  <conditionalFormatting sqref="F21:F37">
    <cfRule type="expression" dxfId="607" priority="7">
      <formula>F21&gt;0</formula>
    </cfRule>
    <cfRule type="expression" dxfId="606" priority="8">
      <formula>F21&lt;0</formula>
    </cfRule>
  </conditionalFormatting>
  <conditionalFormatting sqref="H21:H37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108.28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108.28</v>
      </c>
      <c r="R4" s="517">
        <v>3.5000000000000001E-3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119.108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118.02520000000001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116.94240000000001</v>
      </c>
      <c r="Q49" s="34"/>
      <c r="R49"/>
      <c r="T49" s="86" t="s">
        <v>104</v>
      </c>
      <c r="U49" s="93" t="s">
        <v>705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115.85960000000001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114.77680000000001</v>
      </c>
      <c r="Q51" s="82"/>
      <c r="R51"/>
      <c r="T51" s="86" t="s">
        <v>105</v>
      </c>
      <c r="U51" s="129" t="s">
        <v>706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113.694</v>
      </c>
      <c r="Q52" s="82"/>
      <c r="R52"/>
      <c r="T52" s="86" t="s">
        <v>106</v>
      </c>
      <c r="U52" s="129" t="s">
        <v>556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112.61120000000001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111.5284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110.4456</v>
      </c>
      <c r="Q55" s="82"/>
      <c r="R55"/>
      <c r="T55" s="86" t="s">
        <v>108</v>
      </c>
      <c r="U55" s="129" t="s">
        <v>707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109.36280000000001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108.28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107.1972</v>
      </c>
      <c r="Q58" s="82"/>
      <c r="R58"/>
      <c r="T58" s="86" t="s">
        <v>109</v>
      </c>
      <c r="U58" s="129" t="s">
        <v>612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106.1144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105.0316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103.94879999999999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102.866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101.78319999999999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100.7004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99.61760000000001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98.534800000000004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97.451999999999998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9" priority="11">
      <formula>F24&gt;0</formula>
    </cfRule>
    <cfRule type="expression" dxfId="598" priority="12">
      <formula>F24&lt;0</formula>
    </cfRule>
  </conditionalFormatting>
  <conditionalFormatting sqref="H27:H30">
    <cfRule type="expression" dxfId="597" priority="9">
      <formula>H27&gt;0</formula>
    </cfRule>
    <cfRule type="expression" dxfId="596" priority="10">
      <formula>H27&lt;0</formula>
    </cfRule>
  </conditionalFormatting>
  <conditionalFormatting sqref="F25">
    <cfRule type="expression" dxfId="595" priority="7">
      <formula>F25&gt;0</formula>
    </cfRule>
    <cfRule type="expression" dxfId="594" priority="8">
      <formula>F25&lt;0</formula>
    </cfRule>
  </conditionalFormatting>
  <conditionalFormatting sqref="H24:H26">
    <cfRule type="expression" dxfId="593" priority="5">
      <formula>H24&gt;0</formula>
    </cfRule>
    <cfRule type="expression" dxfId="592" priority="6">
      <formula>H24&lt;0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50.13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50.13</v>
      </c>
      <c r="R4" s="518">
        <v>-2.0000000000000001E-4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55.143000000000008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54.641700000000007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54.140400000000007</v>
      </c>
      <c r="R42" s="34"/>
      <c r="T42" s="86" t="s">
        <v>100</v>
      </c>
      <c r="U42" s="129" t="s">
        <v>708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53.639100000000006</v>
      </c>
      <c r="R43" s="82"/>
      <c r="T43" s="86" t="s">
        <v>101</v>
      </c>
      <c r="U43" s="129" t="s">
        <v>709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53.137800000000006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52.636500000000005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52.135200000000005</v>
      </c>
      <c r="R46" s="82"/>
      <c r="T46" s="86" t="s">
        <v>122</v>
      </c>
      <c r="U46" s="231" t="s">
        <v>451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51.633900000000004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51.132600000000004</v>
      </c>
      <c r="R48" s="82"/>
      <c r="T48" s="86" t="s">
        <v>105</v>
      </c>
      <c r="U48" s="129" t="s">
        <v>710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50.631300000000003</v>
      </c>
      <c r="R49" s="82"/>
      <c r="T49" s="86" t="s">
        <v>106</v>
      </c>
      <c r="U49" s="129" t="s">
        <v>613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50.13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49.628700000000002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49.127400000000002</v>
      </c>
      <c r="R52" s="82"/>
      <c r="T52" s="86" t="s">
        <v>108</v>
      </c>
      <c r="U52" s="129" t="s">
        <v>711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48.626100000000001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48.1248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47.6235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47.122199999999999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46.620900000000006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46.119600000000005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45.618300000000005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45.117000000000004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7" priority="17">
      <formula>F28&gt;0</formula>
    </cfRule>
    <cfRule type="expression" dxfId="586" priority="18">
      <formula>F28&lt;0</formula>
    </cfRule>
  </conditionalFormatting>
  <conditionalFormatting sqref="F28 F33:F35">
    <cfRule type="expression" dxfId="585" priority="19">
      <formula>F28&gt;0</formula>
    </cfRule>
    <cfRule type="expression" dxfId="584" priority="20">
      <formula>F28&lt;0</formula>
    </cfRule>
  </conditionalFormatting>
  <conditionalFormatting sqref="H28 H33:H35">
    <cfRule type="expression" dxfId="583" priority="15">
      <formula>H28&gt;0</formula>
    </cfRule>
    <cfRule type="expression" dxfId="582" priority="16">
      <formula>H28&lt;0</formula>
    </cfRule>
  </conditionalFormatting>
  <conditionalFormatting sqref="F21:F27">
    <cfRule type="expression" dxfId="581" priority="13">
      <formula>F21&gt;0</formula>
    </cfRule>
    <cfRule type="expression" dxfId="580" priority="14">
      <formula>F21&lt;0</formula>
    </cfRule>
  </conditionalFormatting>
  <conditionalFormatting sqref="H21:H27">
    <cfRule type="expression" dxfId="579" priority="11">
      <formula>H21&gt;0</formula>
    </cfRule>
    <cfRule type="expression" dxfId="578" priority="12">
      <formula>H21&lt;0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F29:F32">
    <cfRule type="expression" dxfId="573" priority="5">
      <formula>F29&gt;0</formula>
    </cfRule>
    <cfRule type="expression" dxfId="572" priority="6">
      <formula>F29&lt;0</formula>
    </cfRule>
  </conditionalFormatting>
  <conditionalFormatting sqref="H29:H32">
    <cfRule type="expression" dxfId="571" priority="3">
      <formula>H29&gt;0</formula>
    </cfRule>
    <cfRule type="expression" dxfId="570" priority="4">
      <formula>H29&lt;0</formula>
    </cfRule>
  </conditionalFormatting>
  <conditionalFormatting sqref="M37">
    <cfRule type="expression" dxfId="569" priority="1">
      <formula>M37&gt;0</formula>
    </cfRule>
    <cfRule type="expression" dxfId="5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234.59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234.59</v>
      </c>
      <c r="R4" s="499">
        <v>-3.2000000000000002E-3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566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258.04900000000004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255.70310000000003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253.35720000000003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251.01130000000001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248.66540000000001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246.31950000000001</v>
      </c>
      <c r="R45" s="82"/>
      <c r="T45" s="86" t="s">
        <v>333</v>
      </c>
      <c r="U45" s="129" t="s">
        <v>511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243.9736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241.6277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239.2818</v>
      </c>
      <c r="R48" s="82"/>
      <c r="T48" s="86" t="s">
        <v>105</v>
      </c>
      <c r="U48" s="129" t="s">
        <v>712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236.9359</v>
      </c>
      <c r="R49" s="82"/>
      <c r="T49" s="86" t="s">
        <v>106</v>
      </c>
      <c r="U49" s="129" t="s">
        <v>520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234.59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232.2441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229.8982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227.5523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225.2064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222.8605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220.5146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218.1687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215.8228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213.4769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211.131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67" priority="19">
      <formula>F25&gt;0</formula>
    </cfRule>
    <cfRule type="expression" dxfId="56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5" priority="11">
      <formula>F28&gt;0</formula>
    </cfRule>
    <cfRule type="expression" dxfId="564" priority="12">
      <formula>F28&lt;0</formula>
    </cfRule>
  </conditionalFormatting>
  <conditionalFormatting sqref="F28:F35">
    <cfRule type="expression" dxfId="563" priority="13">
      <formula>F28&gt;0</formula>
    </cfRule>
    <cfRule type="expression" dxfId="562" priority="14">
      <formula>F28&lt;0</formula>
    </cfRule>
  </conditionalFormatting>
  <conditionalFormatting sqref="H25:H35">
    <cfRule type="expression" dxfId="561" priority="9">
      <formula>H25&gt;0</formula>
    </cfRule>
    <cfRule type="expression" dxfId="560" priority="10">
      <formula>H25&lt;0</formula>
    </cfRule>
  </conditionalFormatting>
  <conditionalFormatting sqref="F21:F24">
    <cfRule type="expression" dxfId="559" priority="7">
      <formula>F21&gt;0</formula>
    </cfRule>
    <cfRule type="expression" dxfId="558" priority="8">
      <formula>F21&lt;0</formula>
    </cfRule>
  </conditionalFormatting>
  <conditionalFormatting sqref="H21:H24">
    <cfRule type="expression" dxfId="557" priority="5">
      <formula>H21&gt;0</formula>
    </cfRule>
    <cfRule type="expression" dxfId="556" priority="6">
      <formula>H21&lt;0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101.6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101.6</v>
      </c>
      <c r="R4" s="499">
        <v>-2.9999999999999997E-4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111.76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110.744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109.72799999999999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108.712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107.696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106.67999999999999</v>
      </c>
      <c r="R42" s="82"/>
      <c r="T42" s="86" t="s">
        <v>100</v>
      </c>
      <c r="U42" s="129" t="s">
        <v>713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105.664</v>
      </c>
      <c r="R43" s="82"/>
      <c r="T43" s="86" t="s">
        <v>101</v>
      </c>
      <c r="U43" s="129" t="s">
        <v>714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104.648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103.63199999999999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102.616</v>
      </c>
      <c r="R46" s="82"/>
      <c r="T46" s="86" t="s">
        <v>122</v>
      </c>
      <c r="U46" s="93" t="s">
        <v>397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101.6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100.58399999999999</v>
      </c>
      <c r="R48" s="82"/>
      <c r="T48" s="86" t="s">
        <v>105</v>
      </c>
      <c r="U48" s="129" t="s">
        <v>715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99.567999999999998</v>
      </c>
      <c r="R49" s="82"/>
      <c r="T49" s="86" t="s">
        <v>106</v>
      </c>
      <c r="U49" s="129" t="s">
        <v>716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98.551999999999992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97.535999999999987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96.52</v>
      </c>
      <c r="R52" s="82"/>
      <c r="T52" s="86" t="s">
        <v>108</v>
      </c>
      <c r="U52" s="129" t="s">
        <v>717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95.503999999999991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94.488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93.471999999999994</v>
      </c>
      <c r="R55" s="82"/>
      <c r="T55" s="86" t="s">
        <v>109</v>
      </c>
      <c r="U55" s="129" t="s">
        <v>597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92.456000000000003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91.44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1" priority="29">
      <formula>F40&gt;0</formula>
    </cfRule>
    <cfRule type="expression" dxfId="550" priority="30">
      <formula>F40&lt;0</formula>
    </cfRule>
  </conditionalFormatting>
  <conditionalFormatting sqref="F40:F45">
    <cfRule type="expression" dxfId="549" priority="31">
      <formula>F40&gt;0</formula>
    </cfRule>
    <cfRule type="expression" dxfId="548" priority="32">
      <formula>F40&lt;0</formula>
    </cfRule>
  </conditionalFormatting>
  <conditionalFormatting sqref="H40:H45">
    <cfRule type="expression" dxfId="547" priority="27">
      <formula>H40&gt;0</formula>
    </cfRule>
    <cfRule type="expression" dxfId="546" priority="28">
      <formula>H40&lt;0</formula>
    </cfRule>
  </conditionalFormatting>
  <conditionalFormatting sqref="F23:F39">
    <cfRule type="expression" dxfId="545" priority="13">
      <formula>F23&gt;0</formula>
    </cfRule>
    <cfRule type="expression" dxfId="544" priority="14">
      <formula>F23&lt;0</formula>
    </cfRule>
  </conditionalFormatting>
  <conditionalFormatting sqref="H23:H39">
    <cfRule type="expression" dxfId="543" priority="11">
      <formula>H23&gt;0</formula>
    </cfRule>
    <cfRule type="expression" dxfId="542" priority="12">
      <formula>H23&lt;0</formula>
    </cfRule>
  </conditionalFormatting>
  <conditionalFormatting sqref="Q7">
    <cfRule type="expression" dxfId="541" priority="9">
      <formula>Q7&gt;0</formula>
    </cfRule>
    <cfRule type="expression" dxfId="540" priority="10">
      <formula>Q7&lt;0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10">
    <cfRule type="expression" dxfId="537" priority="1">
      <formula>Q10&gt;0</formula>
    </cfRule>
    <cfRule type="expression" dxfId="5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74.72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74.72</v>
      </c>
      <c r="R4" s="499">
        <v>3.2000000000000002E-3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521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82.192000000000007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81.444800000000001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80.697600000000008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79.950400000000002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79.20320000000001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78.456000000000003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77.708799999999997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76.961600000000004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76.214399999999998</v>
      </c>
      <c r="Q51" s="2"/>
      <c r="T51" s="107" t="s">
        <v>105</v>
      </c>
      <c r="U51" s="105" t="s">
        <v>718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75.467200000000005</v>
      </c>
      <c r="Q52" s="2"/>
      <c r="T52" s="107" t="s">
        <v>106</v>
      </c>
      <c r="U52" s="105" t="s">
        <v>719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74.72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73.972799999999992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73.2256</v>
      </c>
      <c r="T55" s="107" t="s">
        <v>108</v>
      </c>
      <c r="U55" s="105" t="s">
        <v>720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72.478399999999993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71.731200000000001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70.983999999999995</v>
      </c>
      <c r="T58" s="107" t="s">
        <v>109</v>
      </c>
      <c r="U58" s="105" t="s">
        <v>578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70.236799999999988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69.489599999999996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68.742400000000004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67.995199999999997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67.248000000000005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5" priority="39">
      <formula>Q12&gt;0</formula>
    </cfRule>
    <cfRule type="expression" dxfId="5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3" priority="33">
      <formula>F25&gt;0</formula>
    </cfRule>
    <cfRule type="expression" dxfId="532" priority="34">
      <formula>F25&lt;0</formula>
    </cfRule>
  </conditionalFormatting>
  <conditionalFormatting sqref="F30">
    <cfRule type="expression" dxfId="531" priority="31">
      <formula>F30&gt;0</formula>
    </cfRule>
    <cfRule type="expression" dxfId="530" priority="32">
      <formula>F30&lt;0</formula>
    </cfRule>
  </conditionalFormatting>
  <conditionalFormatting sqref="F31">
    <cfRule type="expression" dxfId="529" priority="29">
      <formula>F31&gt;0</formula>
    </cfRule>
    <cfRule type="expression" dxfId="528" priority="30">
      <formula>F31&lt;0</formula>
    </cfRule>
  </conditionalFormatting>
  <conditionalFormatting sqref="F32:F34">
    <cfRule type="expression" dxfId="527" priority="27">
      <formula>F32&gt;0</formula>
    </cfRule>
    <cfRule type="expression" dxfId="526" priority="28">
      <formula>F32&lt;0</formula>
    </cfRule>
  </conditionalFormatting>
  <conditionalFormatting sqref="H25:H29">
    <cfRule type="expression" dxfId="525" priority="25">
      <formula>H25&gt;0</formula>
    </cfRule>
    <cfRule type="expression" dxfId="524" priority="26">
      <formula>H25&lt;0</formula>
    </cfRule>
  </conditionalFormatting>
  <conditionalFormatting sqref="H30">
    <cfRule type="expression" dxfId="523" priority="23">
      <formula>H30&gt;0</formula>
    </cfRule>
    <cfRule type="expression" dxfId="522" priority="24">
      <formula>H30&lt;0</formula>
    </cfRule>
  </conditionalFormatting>
  <conditionalFormatting sqref="H31">
    <cfRule type="expression" dxfId="521" priority="21">
      <formula>H31&gt;0</formula>
    </cfRule>
    <cfRule type="expression" dxfId="520" priority="22">
      <formula>H31&lt;0</formula>
    </cfRule>
  </conditionalFormatting>
  <conditionalFormatting sqref="H32:H34">
    <cfRule type="expression" dxfId="519" priority="19">
      <formula>H32&gt;0</formula>
    </cfRule>
    <cfRule type="expression" dxfId="518" priority="20">
      <formula>H32&lt;0</formula>
    </cfRule>
  </conditionalFormatting>
  <conditionalFormatting sqref="F35">
    <cfRule type="expression" dxfId="517" priority="17">
      <formula>F35&gt;0</formula>
    </cfRule>
    <cfRule type="expression" dxfId="516" priority="18">
      <formula>F35&lt;0</formula>
    </cfRule>
  </conditionalFormatting>
  <conditionalFormatting sqref="H35">
    <cfRule type="expression" dxfId="515" priority="15">
      <formula>H35&gt;0</formula>
    </cfRule>
    <cfRule type="expression" dxfId="514" priority="16">
      <formula>H35&lt;0</formula>
    </cfRule>
  </conditionalFormatting>
  <conditionalFormatting sqref="F36">
    <cfRule type="expression" dxfId="513" priority="13">
      <formula>F36&gt;0</formula>
    </cfRule>
    <cfRule type="expression" dxfId="512" priority="14">
      <formula>F36&lt;0</formula>
    </cfRule>
  </conditionalFormatting>
  <conditionalFormatting sqref="H36">
    <cfRule type="expression" dxfId="511" priority="11">
      <formula>H36&gt;0</formula>
    </cfRule>
    <cfRule type="expression" dxfId="510" priority="12">
      <formula>H36&lt;0</formula>
    </cfRule>
  </conditionalFormatting>
  <conditionalFormatting sqref="H23:H24">
    <cfRule type="expression" dxfId="509" priority="5">
      <formula>H23&gt;0</formula>
    </cfRule>
    <cfRule type="expression" dxfId="508" priority="6">
      <formula>H23&lt;0</formula>
    </cfRule>
  </conditionalFormatting>
  <conditionalFormatting sqref="F23:F24">
    <cfRule type="expression" dxfId="507" priority="7">
      <formula>F23&gt;0</formula>
    </cfRule>
    <cfRule type="expression" dxfId="506" priority="8">
      <formula>F23&lt;0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550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53</v>
      </c>
      <c r="R4" s="499">
        <v>-9.2999999999999992E-3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6360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815.6800000000012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-389.19999999999982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-5.766609375926033E-2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359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374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374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409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426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456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374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501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513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58.300000000000004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57.77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57.24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56.71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56.18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55.650000000000006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55.120000000000005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54.59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54.06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53.53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53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52.47</v>
      </c>
      <c r="R51" s="82"/>
      <c r="T51" s="86" t="s">
        <v>105</v>
      </c>
      <c r="U51" s="87" t="s">
        <v>721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51.94</v>
      </c>
      <c r="R52" s="82"/>
      <c r="T52" s="86" t="s">
        <v>106</v>
      </c>
      <c r="U52" s="87" t="s">
        <v>512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51.41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50.879999999999995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50.349999999999994</v>
      </c>
      <c r="R55" s="82"/>
      <c r="T55" s="86" t="s">
        <v>108</v>
      </c>
      <c r="U55" s="87" t="s">
        <v>722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49.82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49.29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48.760000000000005</v>
      </c>
      <c r="R58" s="82"/>
      <c r="T58" s="86" t="s">
        <v>109</v>
      </c>
      <c r="U58" s="87" t="s">
        <v>614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48.230000000000004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47.7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501" priority="61">
      <formula>F61&gt;0</formula>
    </cfRule>
    <cfRule type="expression" dxfId="50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9" priority="53">
      <formula>F64&gt;0</formula>
    </cfRule>
    <cfRule type="expression" dxfId="498" priority="54">
      <formula>F64&lt;0</formula>
    </cfRule>
  </conditionalFormatting>
  <conditionalFormatting sqref="F64:F92 F99:F101 F108:F119">
    <cfRule type="expression" dxfId="497" priority="55">
      <formula>F64&gt;0</formula>
    </cfRule>
    <cfRule type="expression" dxfId="496" priority="56">
      <formula>F64&lt;0</formula>
    </cfRule>
  </conditionalFormatting>
  <conditionalFormatting sqref="H61:H92 H99:H101 H108:H119">
    <cfRule type="expression" dxfId="495" priority="51">
      <formula>H61&gt;0</formula>
    </cfRule>
    <cfRule type="expression" dxfId="494" priority="52">
      <formula>H61&lt;0</formula>
    </cfRule>
  </conditionalFormatting>
  <conditionalFormatting sqref="F57:F60">
    <cfRule type="expression" dxfId="493" priority="37">
      <formula>F57&gt;0</formula>
    </cfRule>
    <cfRule type="expression" dxfId="492" priority="38">
      <formula>F57&lt;0</formula>
    </cfRule>
  </conditionalFormatting>
  <conditionalFormatting sqref="H57:H60">
    <cfRule type="expression" dxfId="491" priority="35">
      <formula>H57&gt;0</formula>
    </cfRule>
    <cfRule type="expression" dxfId="490" priority="36">
      <formula>H57&lt;0</formula>
    </cfRule>
  </conditionalFormatting>
  <conditionalFormatting sqref="Q8">
    <cfRule type="expression" dxfId="489" priority="31">
      <formula>Q8&gt;0</formula>
    </cfRule>
    <cfRule type="expression" dxfId="488" priority="32">
      <formula>Q8&lt;0</formula>
    </cfRule>
  </conditionalFormatting>
  <conditionalFormatting sqref="Q7">
    <cfRule type="expression" dxfId="487" priority="33">
      <formula>Q7&gt;0</formula>
    </cfRule>
    <cfRule type="expression" dxfId="486" priority="34">
      <formula>Q7&lt;0</formula>
    </cfRule>
  </conditionalFormatting>
  <conditionalFormatting sqref="F93:F98">
    <cfRule type="expression" dxfId="485" priority="27">
      <formula>F93&gt;0</formula>
    </cfRule>
    <cfRule type="expression" dxfId="484" priority="28">
      <formula>F93&lt;0</formula>
    </cfRule>
  </conditionalFormatting>
  <conditionalFormatting sqref="F93:F98">
    <cfRule type="expression" dxfId="483" priority="29">
      <formula>F93&gt;0</formula>
    </cfRule>
    <cfRule type="expression" dxfId="482" priority="30">
      <formula>F93&lt;0</formula>
    </cfRule>
  </conditionalFormatting>
  <conditionalFormatting sqref="H93:H98">
    <cfRule type="expression" dxfId="481" priority="25">
      <formula>H93&gt;0</formula>
    </cfRule>
    <cfRule type="expression" dxfId="480" priority="26">
      <formula>H93&lt;0</formula>
    </cfRule>
  </conditionalFormatting>
  <conditionalFormatting sqref="M122">
    <cfRule type="expression" dxfId="479" priority="21">
      <formula>M122&gt;0</formula>
    </cfRule>
    <cfRule type="expression" dxfId="478" priority="22">
      <formula>M122&lt;0</formula>
    </cfRule>
  </conditionalFormatting>
  <conditionalFormatting sqref="M122">
    <cfRule type="expression" dxfId="477" priority="23">
      <formula>M122&gt;0</formula>
    </cfRule>
    <cfRule type="expression" dxfId="476" priority="24">
      <formula>M122&lt;0</formula>
    </cfRule>
  </conditionalFormatting>
  <conditionalFormatting sqref="F103:F107">
    <cfRule type="expression" dxfId="475" priority="19">
      <formula>F103&gt;0</formula>
    </cfRule>
    <cfRule type="expression" dxfId="474" priority="20">
      <formula>F103&lt;0</formula>
    </cfRule>
  </conditionalFormatting>
  <conditionalFormatting sqref="H103:H107">
    <cfRule type="expression" dxfId="473" priority="17">
      <formula>H103&gt;0</formula>
    </cfRule>
    <cfRule type="expression" dxfId="472" priority="18">
      <formula>H103&lt;0</formula>
    </cfRule>
  </conditionalFormatting>
  <conditionalFormatting sqref="F24:F51">
    <cfRule type="expression" dxfId="471" priority="9">
      <formula>F24&gt;0</formula>
    </cfRule>
    <cfRule type="expression" dxfId="470" priority="10">
      <formula>F24&lt;0</formula>
    </cfRule>
  </conditionalFormatting>
  <conditionalFormatting sqref="F24:F51">
    <cfRule type="expression" dxfId="469" priority="11">
      <formula>F24&gt;0</formula>
    </cfRule>
    <cfRule type="expression" dxfId="468" priority="12">
      <formula>F24&lt;0</formula>
    </cfRule>
  </conditionalFormatting>
  <conditionalFormatting sqref="H24:H51">
    <cfRule type="expression" dxfId="467" priority="7">
      <formula>H24&gt;0</formula>
    </cfRule>
    <cfRule type="expression" dxfId="466" priority="8">
      <formula>H24&lt;0</formula>
    </cfRule>
  </conditionalFormatting>
  <conditionalFormatting sqref="J34">
    <cfRule type="expression" dxfId="465" priority="5">
      <formula>J34&gt;0</formula>
    </cfRule>
    <cfRule type="expression" dxfId="464" priority="6">
      <formula>J34&lt;0</formula>
    </cfRule>
  </conditionalFormatting>
  <conditionalFormatting sqref="J35">
    <cfRule type="expression" dxfId="463" priority="3">
      <formula>J35&gt;0</formula>
    </cfRule>
    <cfRule type="expression" dxfId="462" priority="4">
      <formula>J35&lt;0</formula>
    </cfRule>
  </conditionalFormatting>
  <conditionalFormatting sqref="J36:J47">
    <cfRule type="expression" dxfId="461" priority="1">
      <formula>J36&gt;0</formula>
    </cfRule>
    <cfRule type="expression" dxfId="46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31.7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31.7</v>
      </c>
      <c r="R4" s="499">
        <v>-1.06E-2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34.870000000000005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34.553000000000004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34.236000000000004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33.919000000000004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33.602000000000004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33.285000000000004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32.968000000000004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32.651000000000003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32.334000000000003</v>
      </c>
      <c r="R48" s="82"/>
      <c r="T48" s="86" t="s">
        <v>105</v>
      </c>
      <c r="U48" s="87" t="s">
        <v>723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32.017000000000003</v>
      </c>
      <c r="R49" s="82"/>
      <c r="T49" s="86" t="s">
        <v>106</v>
      </c>
      <c r="U49" s="87" t="s">
        <v>455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31.7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31.382999999999999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31.065999999999999</v>
      </c>
      <c r="R52" s="82"/>
      <c r="T52" s="86" t="s">
        <v>108</v>
      </c>
      <c r="U52" s="87" t="s">
        <v>724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30.748999999999999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30.431999999999999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30.114999999999998</v>
      </c>
      <c r="R55" s="82"/>
      <c r="T55" s="86" t="s">
        <v>109</v>
      </c>
      <c r="U55" s="87" t="s">
        <v>567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29.797999999999998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29.481000000000002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29.164000000000001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28.847000000000001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28.53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59" priority="66">
      <formula>F22&gt;0</formula>
    </cfRule>
    <cfRule type="expression" dxfId="4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7" priority="53">
      <formula>F41&gt;0</formula>
    </cfRule>
    <cfRule type="expression" dxfId="456" priority="54">
      <formula>F41&lt;0</formula>
    </cfRule>
  </conditionalFormatting>
  <conditionalFormatting sqref="F41">
    <cfRule type="expression" dxfId="455" priority="57">
      <formula>F41&gt;0</formula>
    </cfRule>
    <cfRule type="expression" dxfId="454" priority="58">
      <formula>F41&lt;0</formula>
    </cfRule>
  </conditionalFormatting>
  <conditionalFormatting sqref="H41">
    <cfRule type="expression" dxfId="453" priority="35">
      <formula>H41&gt;0</formula>
    </cfRule>
    <cfRule type="expression" dxfId="452" priority="36">
      <formula>H41&lt;0</formula>
    </cfRule>
  </conditionalFormatting>
  <conditionalFormatting sqref="F89:F95">
    <cfRule type="expression" dxfId="451" priority="29">
      <formula>F89&gt;0</formula>
    </cfRule>
    <cfRule type="expression" dxfId="450" priority="30">
      <formula>F89&lt;0</formula>
    </cfRule>
  </conditionalFormatting>
  <conditionalFormatting sqref="F96:F110">
    <cfRule type="expression" dxfId="449" priority="25">
      <formula>F96&gt;0</formula>
    </cfRule>
    <cfRule type="expression" dxfId="448" priority="26">
      <formula>F96&lt;0</formula>
    </cfRule>
  </conditionalFormatting>
  <conditionalFormatting sqref="F96:F110">
    <cfRule type="expression" dxfId="447" priority="27">
      <formula>F96&gt;0</formula>
    </cfRule>
    <cfRule type="expression" dxfId="446" priority="28">
      <formula>F96&lt;0</formula>
    </cfRule>
  </conditionalFormatting>
  <conditionalFormatting sqref="H89:H100">
    <cfRule type="expression" dxfId="445" priority="23">
      <formula>H89&gt;0</formula>
    </cfRule>
    <cfRule type="expression" dxfId="444" priority="24">
      <formula>H89&lt;0</formula>
    </cfRule>
  </conditionalFormatting>
  <conditionalFormatting sqref="H101">
    <cfRule type="expression" dxfId="443" priority="21">
      <formula>H101&gt;0</formula>
    </cfRule>
    <cfRule type="expression" dxfId="442" priority="22">
      <formula>H101&lt;0</formula>
    </cfRule>
  </conditionalFormatting>
  <conditionalFormatting sqref="F111:F116">
    <cfRule type="expression" dxfId="441" priority="19">
      <formula>F111&gt;0</formula>
    </cfRule>
    <cfRule type="expression" dxfId="440" priority="20">
      <formula>F111&lt;0</formula>
    </cfRule>
  </conditionalFormatting>
  <conditionalFormatting sqref="H103:H116">
    <cfRule type="expression" dxfId="439" priority="17">
      <formula>H103&gt;0</formula>
    </cfRule>
    <cfRule type="expression" dxfId="438" priority="18">
      <formula>H103&lt;0</formula>
    </cfRule>
  </conditionalFormatting>
  <conditionalFormatting sqref="H102">
    <cfRule type="expression" dxfId="437" priority="15">
      <formula>H102&gt;0</formula>
    </cfRule>
    <cfRule type="expression" dxfId="436" priority="16">
      <formula>H102&lt;0</formula>
    </cfRule>
  </conditionalFormatting>
  <conditionalFormatting sqref="M42">
    <cfRule type="expression" dxfId="435" priority="13">
      <formula>M42&gt;0</formula>
    </cfRule>
    <cfRule type="expression" dxfId="434" priority="14">
      <formula>M42&lt;0</formula>
    </cfRule>
  </conditionalFormatting>
  <conditionalFormatting sqref="Q7">
    <cfRule type="expression" dxfId="433" priority="9">
      <formula>Q7&gt;0</formula>
    </cfRule>
    <cfRule type="expression" dxfId="432" priority="10">
      <formula>Q7&lt;0</formula>
    </cfRule>
  </conditionalFormatting>
  <conditionalFormatting sqref="Q8">
    <cfRule type="expression" dxfId="431" priority="7">
      <formula>Q8&gt;0</formula>
    </cfRule>
    <cfRule type="expression" dxfId="430" priority="8">
      <formula>Q8&lt;0</formula>
    </cfRule>
  </conditionalFormatting>
  <conditionalFormatting sqref="F117:F130 H117:H130">
    <cfRule type="expression" dxfId="429" priority="1">
      <formula>F117&gt;0</formula>
    </cfRule>
    <cfRule type="expression" dxfId="4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17.54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17.54</v>
      </c>
      <c r="R4" s="499">
        <v>-1.9E-2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19.294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19.118600000000001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18.943200000000001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18.767800000000001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18.592400000000001</v>
      </c>
      <c r="Q49" s="2"/>
      <c r="T49" s="92" t="s">
        <v>122</v>
      </c>
      <c r="U49" s="87" t="s">
        <v>452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18.417000000000002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18.241599999999998</v>
      </c>
      <c r="Q51" s="2"/>
      <c r="T51" s="92" t="s">
        <v>105</v>
      </c>
      <c r="U51" s="87" t="s">
        <v>725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18.066199999999998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17.890799999999999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17.715399999999999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17.54</v>
      </c>
      <c r="Q55" s="2"/>
      <c r="T55" s="92" t="s">
        <v>108</v>
      </c>
      <c r="U55" s="87" t="s">
        <v>726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17.364599999999999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17.1892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17.0138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16.8384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16.662999999999997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16.487599999999997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16.312200000000001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16.136800000000001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15.961399999999999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15.786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7" priority="27">
      <formula>F27&gt;0</formula>
    </cfRule>
    <cfRule type="expression" dxfId="426" priority="28">
      <formula>F27&lt;0</formula>
    </cfRule>
  </conditionalFormatting>
  <conditionalFormatting sqref="F29:F33">
    <cfRule type="expression" dxfId="425" priority="23">
      <formula>F29&gt;0</formula>
    </cfRule>
    <cfRule type="expression" dxfId="424" priority="24">
      <formula>F29&lt;0</formula>
    </cfRule>
  </conditionalFormatting>
  <conditionalFormatting sqref="F29:F32">
    <cfRule type="expression" dxfId="423" priority="25">
      <formula>F29&gt;0</formula>
    </cfRule>
    <cfRule type="expression" dxfId="422" priority="26">
      <formula>F29&lt;0</formula>
    </cfRule>
  </conditionalFormatting>
  <conditionalFormatting sqref="H27:H33">
    <cfRule type="expression" dxfId="421" priority="21">
      <formula>H27&gt;0</formula>
    </cfRule>
    <cfRule type="expression" dxfId="420" priority="22">
      <formula>H27&lt;0</formula>
    </cfRule>
  </conditionalFormatting>
  <conditionalFormatting sqref="F34">
    <cfRule type="expression" dxfId="419" priority="19">
      <formula>F34&gt;0</formula>
    </cfRule>
    <cfRule type="expression" dxfId="418" priority="20">
      <formula>F34&lt;0</formula>
    </cfRule>
  </conditionalFormatting>
  <conditionalFormatting sqref="H34">
    <cfRule type="expression" dxfId="417" priority="17">
      <formula>H34&gt;0</formula>
    </cfRule>
    <cfRule type="expression" dxfId="416" priority="18">
      <formula>H34&lt;0</formula>
    </cfRule>
  </conditionalFormatting>
  <conditionalFormatting sqref="F36:F43">
    <cfRule type="expression" dxfId="415" priority="15">
      <formula>F36&gt;0</formula>
    </cfRule>
    <cfRule type="expression" dxfId="414" priority="16">
      <formula>F36&lt;0</formula>
    </cfRule>
  </conditionalFormatting>
  <conditionalFormatting sqref="H36:H43">
    <cfRule type="expression" dxfId="413" priority="13">
      <formula>H36&gt;0</formula>
    </cfRule>
    <cfRule type="expression" dxfId="412" priority="14">
      <formula>H36&lt;0</formula>
    </cfRule>
  </conditionalFormatting>
  <conditionalFormatting sqref="F35">
    <cfRule type="expression" dxfId="411" priority="11">
      <formula>F35&gt;0</formula>
    </cfRule>
    <cfRule type="expression" dxfId="410" priority="12">
      <formula>F35&lt;0</formula>
    </cfRule>
  </conditionalFormatting>
  <conditionalFormatting sqref="H35">
    <cfRule type="expression" dxfId="409" priority="9">
      <formula>H35&gt;0</formula>
    </cfRule>
    <cfRule type="expression" dxfId="408" priority="10">
      <formula>H35&lt;0</formula>
    </cfRule>
  </conditionalFormatting>
  <conditionalFormatting sqref="F22:F26">
    <cfRule type="expression" dxfId="407" priority="7">
      <formula>F22&gt;0</formula>
    </cfRule>
    <cfRule type="expression" dxfId="406" priority="8">
      <formula>F22&lt;0</formula>
    </cfRule>
  </conditionalFormatting>
  <conditionalFormatting sqref="H22:H26">
    <cfRule type="expression" dxfId="405" priority="5">
      <formula>H22&gt;0</formula>
    </cfRule>
    <cfRule type="expression" dxfId="404" priority="6">
      <formula>H22&lt;0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8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545</v>
      </c>
      <c r="M3" s="3"/>
      <c r="O3" s="11" t="s">
        <v>58</v>
      </c>
      <c r="Q3" s="229">
        <f>IF(Q2=0, Q4, (F18-K18-M18)/Q2)</f>
        <v>30.68748571428571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26</v>
      </c>
      <c r="R4" s="520">
        <v>-2.18E-2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9100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1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10740.619999999999</v>
      </c>
      <c r="T6" t="s">
        <v>343</v>
      </c>
      <c r="U6" t="s">
        <v>488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1669.8499999999949</v>
      </c>
      <c r="R7">
        <v>150</v>
      </c>
      <c r="T7" t="s">
        <v>487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2">
        <v>42846</v>
      </c>
      <c r="C8" s="4">
        <v>100</v>
      </c>
      <c r="D8" s="3">
        <v>26</v>
      </c>
      <c r="E8" s="3">
        <v>0</v>
      </c>
      <c r="F8" s="3">
        <f t="shared" si="0"/>
        <v>2600</v>
      </c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-1640.619999999999</v>
      </c>
      <c r="T8" t="s">
        <v>489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-0.15274909642087692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550</v>
      </c>
      <c r="D18" s="18"/>
      <c r="E18" s="18"/>
      <c r="F18" s="18">
        <f>SUM(F2:F14)</f>
        <v>16610.5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559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458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473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478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384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582">
        <v>350</v>
      </c>
      <c r="D32" s="654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:F38" si="22">C36*(E36-D36)</f>
        <v>-728.12500000000034</v>
      </c>
      <c r="G36" s="40">
        <f t="shared" ref="G36:G38" si="23">D36*C36</f>
        <v>8140.625</v>
      </c>
      <c r="H36" s="230">
        <f t="shared" ref="H36:H38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A37">
        <v>150</v>
      </c>
      <c r="B37" s="156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30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A38">
        <v>150</v>
      </c>
      <c r="B38" s="156">
        <v>42846</v>
      </c>
      <c r="C38" s="582">
        <v>350</v>
      </c>
      <c r="D38" s="654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30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B41" s="156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B42" s="156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B43" s="156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9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9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9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9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9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9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9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28.6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30">O55*$Q$4</f>
        <v>28.340000000000003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30"/>
        <v>28.080000000000002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30"/>
        <v>27.82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30"/>
        <v>27.560000000000002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30"/>
        <v>27.3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30"/>
        <v>27.04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30"/>
        <v>26.78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30"/>
        <v>26.52</v>
      </c>
      <c r="Q62" s="2"/>
      <c r="T62" s="92" t="s">
        <v>122</v>
      </c>
      <c r="U62" s="129" t="s">
        <v>452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30"/>
        <v>26.26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30"/>
        <v>26</v>
      </c>
      <c r="Q64" s="2"/>
      <c r="T64" s="92" t="s">
        <v>105</v>
      </c>
      <c r="U64" s="129" t="s">
        <v>727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30"/>
        <v>25.74</v>
      </c>
      <c r="Q65" s="2"/>
      <c r="T65" s="92" t="s">
        <v>106</v>
      </c>
      <c r="U65" s="129" t="s">
        <v>508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30"/>
        <v>25.48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30"/>
        <v>25.22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30"/>
        <v>24.96</v>
      </c>
      <c r="T68" s="92" t="s">
        <v>108</v>
      </c>
      <c r="U68" s="129" t="s">
        <v>728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30"/>
        <v>24.7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30"/>
        <v>24.439999999999998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30"/>
        <v>24.18</v>
      </c>
      <c r="T71" s="92" t="s">
        <v>109</v>
      </c>
      <c r="U71" s="129" t="s">
        <v>615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30"/>
        <v>23.92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30"/>
        <v>23.66</v>
      </c>
    </row>
    <row r="74" spans="1:31" x14ac:dyDescent="0.25">
      <c r="O74" s="82">
        <v>0.9</v>
      </c>
      <c r="P74" s="82">
        <f t="shared" si="30"/>
        <v>23.400000000000002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559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31">C82*(E82-D82)</f>
        <v>17.999999999999972</v>
      </c>
      <c r="G82" s="379">
        <f t="shared" ref="G82:G143" si="32">D82*C82</f>
        <v>2525</v>
      </c>
      <c r="H82" s="380">
        <f t="shared" ref="H82:H143" si="33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31"/>
        <v>-176.99999999999994</v>
      </c>
      <c r="G83" s="379">
        <f t="shared" si="32"/>
        <v>2525</v>
      </c>
      <c r="H83" s="380">
        <f t="shared" si="33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31"/>
        <v>-119.00000000000013</v>
      </c>
      <c r="G84" s="379">
        <f t="shared" si="32"/>
        <v>2525</v>
      </c>
      <c r="H84" s="380">
        <f t="shared" si="33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31"/>
        <v>-171.00000000000009</v>
      </c>
      <c r="G85" s="379">
        <f t="shared" si="32"/>
        <v>2525</v>
      </c>
      <c r="H85" s="380">
        <f t="shared" si="33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31"/>
        <v>-150</v>
      </c>
      <c r="G86" s="379">
        <f t="shared" si="32"/>
        <v>2525</v>
      </c>
      <c r="H86" s="380">
        <f t="shared" si="33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31"/>
        <v>-39.000000000000057</v>
      </c>
      <c r="G87" s="379">
        <f t="shared" si="32"/>
        <v>2525</v>
      </c>
      <c r="H87" s="380">
        <f t="shared" si="33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31"/>
        <v>-57.999999999999829</v>
      </c>
      <c r="G88" s="379">
        <f t="shared" si="32"/>
        <v>2525</v>
      </c>
      <c r="H88" s="380">
        <f t="shared" si="33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31"/>
        <v>78.000000000000114</v>
      </c>
      <c r="G89" s="379">
        <f t="shared" si="32"/>
        <v>2525</v>
      </c>
      <c r="H89" s="380">
        <f t="shared" si="33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31"/>
        <v>244.00000000000011</v>
      </c>
      <c r="G90" s="379">
        <f t="shared" si="32"/>
        <v>2525</v>
      </c>
      <c r="H90" s="380">
        <f t="shared" si="33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31"/>
        <v>130.00000000000006</v>
      </c>
      <c r="G91" s="379">
        <f t="shared" si="32"/>
        <v>2525</v>
      </c>
      <c r="H91" s="380">
        <f t="shared" si="33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31"/>
        <v>135.99999999999994</v>
      </c>
      <c r="G92" s="379">
        <f t="shared" si="32"/>
        <v>2525</v>
      </c>
      <c r="H92" s="380">
        <f t="shared" si="33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31"/>
        <v>103.99999999999991</v>
      </c>
      <c r="G93" s="379">
        <f t="shared" si="32"/>
        <v>2525</v>
      </c>
      <c r="H93" s="380">
        <f t="shared" si="33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31"/>
        <v>-7.0000000000000284</v>
      </c>
      <c r="G94" s="379">
        <f t="shared" si="32"/>
        <v>2525</v>
      </c>
      <c r="H94" s="380">
        <f t="shared" si="33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31"/>
        <v>7.9999999999998295</v>
      </c>
      <c r="G95" s="379">
        <f t="shared" si="32"/>
        <v>2525</v>
      </c>
      <c r="H95" s="380">
        <f t="shared" si="33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31"/>
        <v>55.278999999999989</v>
      </c>
      <c r="G96" s="379">
        <f t="shared" si="32"/>
        <v>1750.721</v>
      </c>
      <c r="H96" s="380">
        <f t="shared" si="33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31"/>
        <v>3.8799999999998391</v>
      </c>
      <c r="G97" s="379">
        <f t="shared" si="32"/>
        <v>2464.1200000000003</v>
      </c>
      <c r="H97" s="380">
        <f t="shared" si="33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31"/>
        <v>-15.120000000000289</v>
      </c>
      <c r="G98" s="379">
        <f t="shared" si="32"/>
        <v>2464.1200000000003</v>
      </c>
      <c r="H98" s="380">
        <f t="shared" si="33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31"/>
        <v>-442.62000000000012</v>
      </c>
      <c r="G99" s="379">
        <f t="shared" si="32"/>
        <v>4728.62</v>
      </c>
      <c r="H99" s="380">
        <f t="shared" si="33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31"/>
        <v>-391.61999999999966</v>
      </c>
      <c r="G100" s="379">
        <f t="shared" si="32"/>
        <v>6820.62</v>
      </c>
      <c r="H100" s="380">
        <f t="shared" si="33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31"/>
        <v>-184.61999999999927</v>
      </c>
      <c r="G101" s="379">
        <f t="shared" si="32"/>
        <v>6820.62</v>
      </c>
      <c r="H101" s="380">
        <f t="shared" si="33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31"/>
        <v>-349.61999999999944</v>
      </c>
      <c r="G102" s="379">
        <f t="shared" si="32"/>
        <v>6820.62</v>
      </c>
      <c r="H102" s="380">
        <f t="shared" si="33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31"/>
        <v>120.79599999999957</v>
      </c>
      <c r="G103" s="379">
        <f t="shared" si="32"/>
        <v>5215.2040000000006</v>
      </c>
      <c r="H103" s="380">
        <f t="shared" si="33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31"/>
        <v>151.18000000000009</v>
      </c>
      <c r="G104" s="379">
        <f t="shared" si="32"/>
        <v>4510.82</v>
      </c>
      <c r="H104" s="380">
        <f t="shared" si="33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31"/>
        <v>37.180000000000035</v>
      </c>
      <c r="G105" s="379">
        <f t="shared" si="32"/>
        <v>4510.82</v>
      </c>
      <c r="H105" s="380">
        <f t="shared" si="33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31"/>
        <v>93.180000000000263</v>
      </c>
      <c r="G106" s="379">
        <f t="shared" si="32"/>
        <v>4510.82</v>
      </c>
      <c r="H106" s="380">
        <f t="shared" si="33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31"/>
        <v>227.1800000000006</v>
      </c>
      <c r="G107" s="379">
        <f t="shared" si="32"/>
        <v>4510.82</v>
      </c>
      <c r="H107" s="380">
        <f t="shared" si="33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31"/>
        <v>455.18</v>
      </c>
      <c r="G108" s="379">
        <f t="shared" si="32"/>
        <v>4510.82</v>
      </c>
      <c r="H108" s="380">
        <f t="shared" si="33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31"/>
        <v>297.18000000000018</v>
      </c>
      <c r="G109" s="379">
        <f t="shared" si="32"/>
        <v>4510.82</v>
      </c>
      <c r="H109" s="380">
        <f t="shared" si="33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31"/>
        <v>335.1800000000004</v>
      </c>
      <c r="G110" s="379">
        <f t="shared" si="32"/>
        <v>4510.82</v>
      </c>
      <c r="H110" s="380">
        <f t="shared" si="33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31"/>
        <v>285.1800000000004</v>
      </c>
      <c r="G111" s="379">
        <f t="shared" si="32"/>
        <v>4510.82</v>
      </c>
      <c r="H111" s="380">
        <f t="shared" si="33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31"/>
        <v>485.1800000000004</v>
      </c>
      <c r="G112" s="379">
        <f t="shared" si="32"/>
        <v>4510.82</v>
      </c>
      <c r="H112" s="380">
        <f t="shared" si="33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31"/>
        <v>723.18000000000075</v>
      </c>
      <c r="G113" s="379">
        <f t="shared" si="32"/>
        <v>4510.82</v>
      </c>
      <c r="H113" s="380">
        <f t="shared" si="33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31"/>
        <v>699.18000000000052</v>
      </c>
      <c r="G114" s="379">
        <f t="shared" si="32"/>
        <v>4420.82</v>
      </c>
      <c r="H114" s="380">
        <f t="shared" si="33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31"/>
        <v>767.18000000000052</v>
      </c>
      <c r="G115" s="379">
        <f t="shared" si="32"/>
        <v>4420.82</v>
      </c>
      <c r="H115" s="380">
        <f t="shared" si="33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31"/>
        <v>709.18</v>
      </c>
      <c r="G116" s="379">
        <f t="shared" si="32"/>
        <v>4420.82</v>
      </c>
      <c r="H116" s="380">
        <f t="shared" si="33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31"/>
        <v>686</v>
      </c>
      <c r="G117" s="379">
        <f t="shared" si="32"/>
        <v>4420</v>
      </c>
      <c r="H117" s="380">
        <f t="shared" si="33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31"/>
        <v>783.95199999999988</v>
      </c>
      <c r="G118" s="379">
        <f t="shared" si="32"/>
        <v>3369.6480000000001</v>
      </c>
      <c r="H118" s="380">
        <f t="shared" si="33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31"/>
        <v>630.35199999999975</v>
      </c>
      <c r="G119" s="379">
        <f t="shared" si="32"/>
        <v>3369.6480000000001</v>
      </c>
      <c r="H119" s="380">
        <f t="shared" si="33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31"/>
        <v>711.952</v>
      </c>
      <c r="G120" s="379">
        <f t="shared" si="32"/>
        <v>3369.6480000000001</v>
      </c>
      <c r="H120" s="380">
        <f t="shared" si="33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31"/>
        <v>449.16000000000054</v>
      </c>
      <c r="G121" s="379">
        <f t="shared" si="32"/>
        <v>4352.84</v>
      </c>
      <c r="H121" s="380">
        <f t="shared" si="33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31"/>
        <v>383.1600000000002</v>
      </c>
      <c r="G122" s="379">
        <f t="shared" si="32"/>
        <v>4352.84</v>
      </c>
      <c r="H122" s="380">
        <f t="shared" si="33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31"/>
        <v>307.16000000000037</v>
      </c>
      <c r="G123" s="379">
        <f t="shared" si="32"/>
        <v>4352.84</v>
      </c>
      <c r="H123" s="380">
        <f t="shared" si="33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31"/>
        <v>253.16000000000045</v>
      </c>
      <c r="G124" s="379">
        <f t="shared" si="32"/>
        <v>4352.84</v>
      </c>
      <c r="H124" s="380">
        <f t="shared" si="33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31"/>
        <v>173.16000000000003</v>
      </c>
      <c r="G125" s="379">
        <f t="shared" si="32"/>
        <v>4352.84</v>
      </c>
      <c r="H125" s="380">
        <f t="shared" si="33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31"/>
        <v>211.11000000000041</v>
      </c>
      <c r="G126" s="379">
        <f t="shared" si="32"/>
        <v>6580.8899999999994</v>
      </c>
      <c r="H126" s="380">
        <f t="shared" si="33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31"/>
        <v>229.10000000000039</v>
      </c>
      <c r="G127" s="379">
        <f t="shared" si="32"/>
        <v>4298.8999999999996</v>
      </c>
      <c r="H127" s="380">
        <f t="shared" si="33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31"/>
        <v>491.10000000000014</v>
      </c>
      <c r="G128" s="379">
        <f t="shared" si="32"/>
        <v>4298.8999999999996</v>
      </c>
      <c r="H128" s="380">
        <f t="shared" si="33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31"/>
        <v>572.27799999999979</v>
      </c>
      <c r="G129" s="379">
        <f t="shared" si="32"/>
        <v>2815.7220000000002</v>
      </c>
      <c r="H129" s="380">
        <f t="shared" si="33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31"/>
        <v>566.27999999999975</v>
      </c>
      <c r="G130" s="379">
        <f t="shared" si="32"/>
        <v>4273.72</v>
      </c>
      <c r="H130" s="380">
        <f t="shared" si="33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31"/>
        <v>698.27999999999975</v>
      </c>
      <c r="G131" s="379">
        <f t="shared" si="32"/>
        <v>4273.72</v>
      </c>
      <c r="H131" s="380">
        <f t="shared" si="33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31"/>
        <v>658.27999999999986</v>
      </c>
      <c r="G132" s="379">
        <f t="shared" si="32"/>
        <v>4273.72</v>
      </c>
      <c r="H132" s="380">
        <f t="shared" si="33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31"/>
        <v>516.27999999999975</v>
      </c>
      <c r="G133" s="379">
        <f t="shared" si="32"/>
        <v>4273.72</v>
      </c>
      <c r="H133" s="380">
        <f t="shared" si="33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31"/>
        <v>508.29000000000059</v>
      </c>
      <c r="G134" s="379">
        <f t="shared" si="32"/>
        <v>6529.71</v>
      </c>
      <c r="H134" s="380">
        <f t="shared" si="33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31"/>
        <v>713.99999999999966</v>
      </c>
      <c r="G135" s="379">
        <f t="shared" si="32"/>
        <v>6531</v>
      </c>
      <c r="H135" s="380">
        <f t="shared" si="33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31"/>
        <v>956.25400000000025</v>
      </c>
      <c r="G136" s="379">
        <f t="shared" si="32"/>
        <v>5538.5460000000003</v>
      </c>
      <c r="H136" s="380">
        <f t="shared" si="33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31"/>
        <v>1200.6540000000007</v>
      </c>
      <c r="G137" s="379">
        <f t="shared" si="32"/>
        <v>5538.5460000000003</v>
      </c>
      <c r="H137" s="380">
        <f t="shared" si="33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31"/>
        <v>1052.4540000000006</v>
      </c>
      <c r="G138" s="379">
        <f t="shared" si="32"/>
        <v>5538.5460000000003</v>
      </c>
      <c r="H138" s="380">
        <f t="shared" si="33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31"/>
        <v>698.16000000000042</v>
      </c>
      <c r="G139" s="379">
        <f t="shared" si="32"/>
        <v>6504.84</v>
      </c>
      <c r="H139" s="380">
        <f t="shared" si="33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31"/>
        <v>984.12000000000012</v>
      </c>
      <c r="G140" s="379">
        <f t="shared" si="32"/>
        <v>6482.88</v>
      </c>
      <c r="H140" s="380">
        <f t="shared" si="33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31"/>
        <v>352.68200000000064</v>
      </c>
      <c r="G141" s="379">
        <f t="shared" si="32"/>
        <v>7331.3180000000002</v>
      </c>
      <c r="H141" s="380">
        <f t="shared" si="33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31"/>
        <v>2320.6080000000002</v>
      </c>
      <c r="G142" s="379">
        <f t="shared" si="32"/>
        <v>4531.3919999999998</v>
      </c>
      <c r="H142" s="380">
        <f t="shared" si="33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31"/>
        <v>2541.7799999999997</v>
      </c>
      <c r="G143" s="379">
        <f t="shared" si="32"/>
        <v>3246.2200000000003</v>
      </c>
      <c r="H143" s="380">
        <f t="shared" si="33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4">C146*(E146-D146)</f>
        <v>-57.000000000000028</v>
      </c>
      <c r="G146" s="379">
        <f t="shared" ref="G146:G153" si="35">D146*C146</f>
        <v>5857</v>
      </c>
      <c r="H146" s="380">
        <f t="shared" ref="H146:H153" si="36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4"/>
        <v>26.940000000000097</v>
      </c>
      <c r="G147" s="379">
        <f t="shared" si="35"/>
        <v>2921.06</v>
      </c>
      <c r="H147" s="380">
        <f t="shared" si="36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4"/>
        <v>-91.06000000000023</v>
      </c>
      <c r="G148" s="379">
        <f t="shared" si="35"/>
        <v>5749.06</v>
      </c>
      <c r="H148" s="380">
        <f t="shared" si="36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4"/>
        <v>24.88000000000028</v>
      </c>
      <c r="G149" s="379">
        <f t="shared" si="35"/>
        <v>2851.12</v>
      </c>
      <c r="H149" s="380">
        <f t="shared" si="36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4"/>
        <v>343.88000000000005</v>
      </c>
      <c r="G150" s="379">
        <f t="shared" si="35"/>
        <v>2851.12</v>
      </c>
      <c r="H150" s="380">
        <f t="shared" si="36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4"/>
        <v>452.88000000000005</v>
      </c>
      <c r="G151" s="379">
        <f t="shared" si="35"/>
        <v>2851.12</v>
      </c>
      <c r="H151" s="380">
        <f t="shared" si="36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4"/>
        <v>525.88000000000045</v>
      </c>
      <c r="G152" s="379">
        <f t="shared" si="35"/>
        <v>2851.12</v>
      </c>
      <c r="H152" s="380">
        <f t="shared" si="36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4"/>
        <v>421.87999999999982</v>
      </c>
      <c r="G153" s="379">
        <f t="shared" si="35"/>
        <v>2851.12</v>
      </c>
      <c r="H153" s="380">
        <f t="shared" si="36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9" priority="62">
      <formula>Q7&gt;0</formula>
    </cfRule>
    <cfRule type="expression" dxfId="398" priority="63">
      <formula>Q7&lt;0</formula>
    </cfRule>
  </conditionalFormatting>
  <conditionalFormatting sqref="Q8">
    <cfRule type="expression" dxfId="397" priority="60">
      <formula>Q8&gt;0</formula>
    </cfRule>
    <cfRule type="expression" dxfId="396" priority="61">
      <formula>Q8&lt;0</formula>
    </cfRule>
  </conditionalFormatting>
  <conditionalFormatting sqref="F24">
    <cfRule type="expression" dxfId="395" priority="42">
      <formula>F24&gt;0</formula>
    </cfRule>
    <cfRule type="expression" dxfId="394" priority="43">
      <formula>F24&lt;0</formula>
    </cfRule>
  </conditionalFormatting>
  <conditionalFormatting sqref="F25:F36">
    <cfRule type="expression" dxfId="393" priority="40">
      <formula>F25&gt;0</formula>
    </cfRule>
    <cfRule type="expression" dxfId="392" priority="41">
      <formula>F25&lt;0</formula>
    </cfRule>
  </conditionalFormatting>
  <conditionalFormatting sqref="H24:H36">
    <cfRule type="expression" dxfId="391" priority="38">
      <formula>H24&gt;0</formula>
    </cfRule>
    <cfRule type="expression" dxfId="390" priority="39">
      <formula>H24&lt;0</formula>
    </cfRule>
  </conditionalFormatting>
  <conditionalFormatting sqref="J32:J43">
    <cfRule type="expression" dxfId="389" priority="35">
      <formula>J32&gt;0</formula>
    </cfRule>
    <cfRule type="expression" dxfId="388" priority="36">
      <formula>J32&lt;0</formula>
    </cfRule>
  </conditionalFormatting>
  <conditionalFormatting sqref="M45">
    <cfRule type="expression" dxfId="387" priority="33">
      <formula>M45&gt;0</formula>
    </cfRule>
    <cfRule type="expression" dxfId="386" priority="34">
      <formula>M45&lt;0</formula>
    </cfRule>
  </conditionalFormatting>
  <conditionalFormatting sqref="F90:F126 H90:H126 H129:H134 F129:F134 F136:F145 H136:H145">
    <cfRule type="expression" dxfId="385" priority="31">
      <formula>F90&gt;0</formula>
    </cfRule>
    <cfRule type="expression" dxfId="384" priority="32">
      <formula>F90&lt;0</formula>
    </cfRule>
  </conditionalFormatting>
  <conditionalFormatting sqref="F82:F89">
    <cfRule type="expression" dxfId="383" priority="29">
      <formula>F82&gt;0</formula>
    </cfRule>
    <cfRule type="expression" dxfId="382" priority="30">
      <formula>F82&lt;0</formula>
    </cfRule>
  </conditionalFormatting>
  <conditionalFormatting sqref="H82:H89">
    <cfRule type="expression" dxfId="381" priority="27">
      <formula>H82&gt;0</formula>
    </cfRule>
    <cfRule type="expression" dxfId="380" priority="28">
      <formula>H82&lt;0</formula>
    </cfRule>
  </conditionalFormatting>
  <conditionalFormatting sqref="F127:F128 H127:H128">
    <cfRule type="expression" dxfId="379" priority="25">
      <formula>F127&gt;0</formula>
    </cfRule>
    <cfRule type="expression" dxfId="378" priority="26">
      <formula>F127&lt;0</formula>
    </cfRule>
  </conditionalFormatting>
  <conditionalFormatting sqref="H135 F135">
    <cfRule type="expression" dxfId="377" priority="23">
      <formula>F135&gt;0</formula>
    </cfRule>
    <cfRule type="expression" dxfId="376" priority="24">
      <formula>F135&lt;0</formula>
    </cfRule>
  </conditionalFormatting>
  <conditionalFormatting sqref="F146:F153">
    <cfRule type="expression" dxfId="375" priority="9">
      <formula>F146&gt;0</formula>
    </cfRule>
    <cfRule type="expression" dxfId="374" priority="10">
      <formula>F146&lt;0</formula>
    </cfRule>
  </conditionalFormatting>
  <conditionalFormatting sqref="H146:H153">
    <cfRule type="expression" dxfId="373" priority="7">
      <formula>H146&gt;0</formula>
    </cfRule>
    <cfRule type="expression" dxfId="372" priority="8">
      <formula>H146&lt;0</formula>
    </cfRule>
  </conditionalFormatting>
  <conditionalFormatting sqref="Q10">
    <cfRule type="expression" dxfId="371" priority="5">
      <formula>Q10&gt;0</formula>
    </cfRule>
    <cfRule type="expression" dxfId="370" priority="6">
      <formula>Q10&lt;0</formula>
    </cfRule>
  </conditionalFormatting>
  <conditionalFormatting sqref="F37:F38">
    <cfRule type="expression" dxfId="369" priority="3">
      <formula>F37&gt;0</formula>
    </cfRule>
    <cfRule type="expression" dxfId="368" priority="4">
      <formula>F37&lt;0</formula>
    </cfRule>
  </conditionalFormatting>
  <conditionalFormatting sqref="H37:H38">
    <cfRule type="expression" dxfId="367" priority="1">
      <formula>H37&gt;0</formula>
    </cfRule>
    <cfRule type="expression" dxfId="366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54.78</v>
      </c>
      <c r="R4" s="520">
        <v>2.5999999999999999E-3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7121.4000000000005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-388.99999999999909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-388.99999999999909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-5.1794844482317734E-2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482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482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60.258000000000003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59.710200000000007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59.162400000000005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58.614600000000003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58.066800000000001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57.519000000000005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56.971200000000003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56.423400000000001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55.875599999999999</v>
      </c>
      <c r="Q49" s="2"/>
      <c r="T49" s="92" t="s">
        <v>104</v>
      </c>
      <c r="U49" s="129" t="s">
        <v>522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55.327800000000003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54.78</v>
      </c>
      <c r="Q51" s="2"/>
      <c r="T51" s="92" t="s">
        <v>105</v>
      </c>
      <c r="U51" s="129" t="s">
        <v>729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54.232199999999999</v>
      </c>
      <c r="Q52" s="2"/>
      <c r="T52" s="92" t="s">
        <v>106</v>
      </c>
      <c r="U52" s="129" t="s">
        <v>730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53.684400000000004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53.136600000000001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52.588799999999999</v>
      </c>
      <c r="T55" s="92" t="s">
        <v>108</v>
      </c>
      <c r="U55" s="129" t="s">
        <v>731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52.040999999999997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51.493200000000002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50.945400000000006</v>
      </c>
      <c r="T58" s="92" t="s">
        <v>109</v>
      </c>
      <c r="U58" s="129" t="s">
        <v>616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50.397600000000004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49.849800000000002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49.302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5" priority="25">
      <formula>Q7&gt;0</formula>
    </cfRule>
    <cfRule type="expression" dxfId="364" priority="26">
      <formula>Q7&lt;0</formula>
    </cfRule>
  </conditionalFormatting>
  <conditionalFormatting sqref="Q8">
    <cfRule type="expression" dxfId="363" priority="23">
      <formula>Q8&gt;0</formula>
    </cfRule>
    <cfRule type="expression" dxfId="362" priority="24">
      <formula>Q8&lt;0</formula>
    </cfRule>
  </conditionalFormatting>
  <conditionalFormatting sqref="F24:F33">
    <cfRule type="expression" dxfId="361" priority="7">
      <formula>F24&gt;0</formula>
    </cfRule>
    <cfRule type="expression" dxfId="360" priority="8">
      <formula>F24&lt;0</formula>
    </cfRule>
  </conditionalFormatting>
  <conditionalFormatting sqref="H24:H37">
    <cfRule type="expression" dxfId="359" priority="5">
      <formula>H24&gt;0</formula>
    </cfRule>
    <cfRule type="expression" dxfId="358" priority="6">
      <formula>H24&lt;0</formula>
    </cfRule>
  </conditionalFormatting>
  <conditionalFormatting sqref="J29">
    <cfRule type="expression" dxfId="357" priority="3">
      <formula>J29&gt;0</formula>
    </cfRule>
    <cfRule type="expression" dxfId="356" priority="4">
      <formula>J29&lt;0</formula>
    </cfRule>
  </conditionalFormatting>
  <conditionalFormatting sqref="J30:J35">
    <cfRule type="expression" dxfId="355" priority="1">
      <formula>J30&gt;0</formula>
    </cfRule>
    <cfRule type="expression" dxfId="35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47.35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47.35</v>
      </c>
      <c r="R4" s="499">
        <v>5.3E-3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52.085000000000008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51.611500000000007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51.138000000000005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50.664500000000004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50.191000000000003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49.717500000000001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49.244</v>
      </c>
      <c r="Q49" s="82"/>
      <c r="R49" s="34"/>
      <c r="T49" s="92" t="s">
        <v>104</v>
      </c>
      <c r="U49" s="87" t="s">
        <v>617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48.770500000000006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48.297000000000004</v>
      </c>
      <c r="Q51" s="82"/>
      <c r="R51" s="34"/>
      <c r="T51" s="92" t="s">
        <v>105</v>
      </c>
      <c r="U51" s="87" t="s">
        <v>732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47.823500000000003</v>
      </c>
      <c r="Q52" s="82"/>
      <c r="R52" s="34"/>
      <c r="T52" s="92" t="s">
        <v>106</v>
      </c>
      <c r="U52" s="87" t="s">
        <v>588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47.35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46.8765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46.402999999999999</v>
      </c>
      <c r="Q55" s="82"/>
      <c r="T55" s="92" t="s">
        <v>108</v>
      </c>
      <c r="U55" s="87" t="s">
        <v>733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45.929499999999997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45.456000000000003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44.982500000000002</v>
      </c>
      <c r="Q58" s="82"/>
      <c r="T58" s="92" t="s">
        <v>109</v>
      </c>
      <c r="U58" s="87" t="s">
        <v>618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44.509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44.035500000000006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43.562000000000005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43.088500000000003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42.615000000000002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36.76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36.76</v>
      </c>
      <c r="R4" s="499">
        <v>-2.18E-2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40.436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40.068400000000004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39.700800000000001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39.333199999999998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38.965600000000002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38.597999999999999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38.230399999999996</v>
      </c>
      <c r="Q49" s="34"/>
      <c r="R49" s="34"/>
      <c r="T49" s="92" t="s">
        <v>122</v>
      </c>
      <c r="U49" s="87" t="s">
        <v>509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37.8628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37.495199999999997</v>
      </c>
      <c r="Q51" s="82"/>
      <c r="R51" s="34"/>
      <c r="T51" s="92" t="s">
        <v>105</v>
      </c>
      <c r="U51" s="87" t="s">
        <v>734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37.127600000000001</v>
      </c>
      <c r="Q52" s="82"/>
      <c r="R52" s="34"/>
      <c r="T52" s="92" t="s">
        <v>106</v>
      </c>
      <c r="U52" s="87" t="s">
        <v>554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36.76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36.392399999999995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36.024799999999999</v>
      </c>
      <c r="Q55" s="82"/>
      <c r="R55" s="34"/>
      <c r="T55" s="92" t="s">
        <v>108</v>
      </c>
      <c r="U55" s="87" t="s">
        <v>735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35.657199999999996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35.2896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34.921999999999997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34.554399999999994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34.186799999999998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33.819200000000002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33.451599999999999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33.083999999999996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79.73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79.73</v>
      </c>
      <c r="R4" s="499">
        <v>-5.1999999999999998E-3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484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87.703000000000017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86.90570000000001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86.108400000000003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85.31110000000001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84.513800000000003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83.716500000000011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82.919200000000004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82.121900000000011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81.324600000000004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80.527300000000011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79.73</v>
      </c>
      <c r="Q46" s="2"/>
      <c r="T46" s="112" t="s">
        <v>104</v>
      </c>
      <c r="U46" s="105" t="s">
        <v>422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78.932699999999997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78.135400000000004</v>
      </c>
      <c r="Q48" s="2"/>
      <c r="T48" s="112" t="s">
        <v>105</v>
      </c>
      <c r="U48" s="105" t="s">
        <v>736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77.338099999999997</v>
      </c>
      <c r="T49" s="112" t="s">
        <v>106</v>
      </c>
      <c r="U49" s="105" t="s">
        <v>568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76.540800000000004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75.743499999999997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74.946200000000005</v>
      </c>
      <c r="T52" s="112" t="s">
        <v>108</v>
      </c>
      <c r="U52" s="105" t="s">
        <v>737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74.148900000000012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73.351600000000005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72.554300000000012</v>
      </c>
      <c r="T55" s="112" t="s">
        <v>109</v>
      </c>
      <c r="U55" s="105" t="s">
        <v>619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71.757000000000005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116.37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116.37</v>
      </c>
      <c r="R4" s="499">
        <v>4.7999999999999996E-3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128.00700000000001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126.84330000000001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125.67960000000001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124.51590000000002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123.35220000000001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417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122.1885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121.02480000000001</v>
      </c>
      <c r="Q49" s="2"/>
      <c r="R49" s="34"/>
      <c r="T49" s="10" t="s">
        <v>104</v>
      </c>
      <c r="U49" s="87" t="s">
        <v>705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119.86110000000001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118.6974</v>
      </c>
      <c r="Q51" s="2"/>
      <c r="R51" s="34"/>
      <c r="T51" s="10" t="s">
        <v>105</v>
      </c>
      <c r="U51" s="87" t="s">
        <v>706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117.53370000000001</v>
      </c>
      <c r="Q52" s="2"/>
      <c r="R52" s="34"/>
      <c r="T52" s="10" t="s">
        <v>106</v>
      </c>
      <c r="U52" s="87" t="s">
        <v>556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116.37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115.2063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114.04260000000001</v>
      </c>
      <c r="Q55" s="2"/>
      <c r="R55" s="34"/>
      <c r="T55" s="10" t="s">
        <v>108</v>
      </c>
      <c r="U55" s="87" t="s">
        <v>707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112.8789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111.7152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110.5515</v>
      </c>
      <c r="T58" s="10" t="s">
        <v>109</v>
      </c>
      <c r="U58" s="87" t="s">
        <v>612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109.3878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108.22410000000001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107.06040000000002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105.89670000000001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104.733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217.66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217.66</v>
      </c>
      <c r="R4" s="499">
        <v>-2.5000000000000001E-3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239.42600000000002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237.24940000000001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235.0728</v>
      </c>
      <c r="Q44" s="2"/>
      <c r="T44" s="135" t="s">
        <v>100</v>
      </c>
      <c r="U44" s="87" t="s">
        <v>738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232.89620000000002</v>
      </c>
      <c r="Q45" s="2"/>
      <c r="T45" s="135" t="s">
        <v>101</v>
      </c>
      <c r="U45" s="87" t="s">
        <v>739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230.71960000000001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228.54300000000001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226.3664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224.18979999999999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222.01320000000001</v>
      </c>
      <c r="Q50" s="2"/>
      <c r="T50" s="135" t="s">
        <v>105</v>
      </c>
      <c r="U50" s="87" t="s">
        <v>740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219.8366</v>
      </c>
      <c r="Q51" s="2"/>
      <c r="T51" s="135" t="s">
        <v>106</v>
      </c>
      <c r="U51" s="87" t="s">
        <v>539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217.66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215.48339999999999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213.30679999999998</v>
      </c>
      <c r="Q54" s="2"/>
      <c r="T54" s="135" t="s">
        <v>108</v>
      </c>
      <c r="U54" s="87" t="s">
        <v>741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211.1302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208.95359999999999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206.77699999999999</v>
      </c>
      <c r="T57" s="135" t="s">
        <v>109</v>
      </c>
      <c r="U57" s="87" t="s">
        <v>620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204.60039999999998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202.4238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200.24719999999999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198.07060000000001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195.89400000000001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69.56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69.56</v>
      </c>
      <c r="R4" s="499">
        <v>-3.3999999999999998E-3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76.516000000000005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75.820400000000006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75.124800000000008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74.429200000000009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73.73360000000001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73.038000000000011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72.342399999999998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71.646799999999999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70.9512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70.255600000000001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69.56</v>
      </c>
      <c r="Q51" s="2"/>
      <c r="T51" s="92" t="s">
        <v>105</v>
      </c>
      <c r="U51" s="87" t="s">
        <v>776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68.864400000000003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68.168800000000005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67.473200000000006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66.777600000000007</v>
      </c>
      <c r="T55" s="92" t="s">
        <v>108</v>
      </c>
      <c r="U55" s="87" t="s">
        <v>777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66.081999999999994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65.386399999999995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64.69080000000001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63.995200000000004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63.299600000000005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62.604000000000006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72.5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72.5</v>
      </c>
      <c r="R4" s="519">
        <v>-1.0999999999999999E-2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79.75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79.025000000000006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78.300000000000011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77.575000000000003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76.850000000000009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76.125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75.400000000000006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74.674999999999997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73.95</v>
      </c>
      <c r="Q49" s="2"/>
      <c r="T49" s="92" t="s">
        <v>104</v>
      </c>
      <c r="U49" s="87" t="s">
        <v>742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73.224999999999994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72.5</v>
      </c>
      <c r="Q51" s="2"/>
      <c r="T51" s="92" t="s">
        <v>105</v>
      </c>
      <c r="U51" s="87" t="s">
        <v>743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71.775000000000006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71.05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70.325000000000003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69.599999999999994</v>
      </c>
      <c r="T55" s="92" t="s">
        <v>108</v>
      </c>
      <c r="U55" s="87" t="s">
        <v>744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68.875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68.149999999999991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67.424999999999997</v>
      </c>
      <c r="T58" s="92" t="s">
        <v>109</v>
      </c>
      <c r="U58" s="87" t="s">
        <v>621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66.7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65.975000000000009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65.25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389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427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432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469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45.53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45.53</v>
      </c>
      <c r="R4" s="521">
        <v>-8.6999999999999994E-3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479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50.083000000000006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49.627700000000004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49.172400000000003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48.717100000000002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48.261800000000001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47.8065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47.351200000000006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46.895900000000005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46.440600000000003</v>
      </c>
      <c r="Q51" s="2"/>
      <c r="T51" s="92" t="s">
        <v>105</v>
      </c>
      <c r="U51" s="87" t="s">
        <v>745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45.985300000000002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45.53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45.0747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44.619399999999999</v>
      </c>
      <c r="T55" s="92" t="s">
        <v>108</v>
      </c>
      <c r="U55" s="87" t="s">
        <v>659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44.164099999999998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43.708799999999997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43.253500000000003</v>
      </c>
      <c r="T58" s="92" t="s">
        <v>109</v>
      </c>
      <c r="U58" s="87" t="s">
        <v>622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42.798200000000001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42.3429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41.887600000000006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41.432300000000005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40.977000000000004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41" x14ac:dyDescent="0.25">
      <c r="A3" s="23" t="s">
        <v>71</v>
      </c>
      <c r="B3" s="454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4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9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  <c r="AL3" s="233"/>
      <c r="AO3" s="233"/>
    </row>
    <row r="4" spans="1:41" x14ac:dyDescent="0.25">
      <c r="B4" s="498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200">
        <v>31.13</v>
      </c>
      <c r="R4" s="499">
        <v>1.2E-2</v>
      </c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2490.4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-42.489999999999327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-42.489999999999327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41" x14ac:dyDescent="0.25">
      <c r="O9" s="11" t="s">
        <v>213</v>
      </c>
      <c r="Q9" s="137">
        <f>IF(Q2=0, 0, Q8/Q6)</f>
        <v>-1.6775304099269743E-2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A23" t="s">
        <v>386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A25">
        <v>0</v>
      </c>
      <c r="B25" s="192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30">
        <f>(E25-D25)/D25</f>
        <v>-2.1196357675507253E-2</v>
      </c>
      <c r="I25" s="231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34.243000000000002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1">O44*$Q$4</f>
        <v>33.931699999999999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1"/>
        <v>33.620400000000004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1"/>
        <v>33.309100000000001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1"/>
        <v>32.997799999999998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1"/>
        <v>32.686500000000002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1"/>
        <v>32.3752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32.063899999999997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31.752600000000001</v>
      </c>
      <c r="Q51" s="82"/>
      <c r="R51" s="34"/>
      <c r="T51" s="92" t="s">
        <v>105</v>
      </c>
      <c r="U51" s="87" t="s">
        <v>746</v>
      </c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O52" s="82">
        <v>1.01</v>
      </c>
      <c r="P52" s="82">
        <f t="shared" si="1"/>
        <v>31.441299999999998</v>
      </c>
      <c r="Q52" s="82"/>
      <c r="R52" s="34"/>
      <c r="T52" s="92" t="s">
        <v>106</v>
      </c>
      <c r="U52" s="87" t="s">
        <v>557</v>
      </c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O53" s="82">
        <v>1</v>
      </c>
      <c r="P53" s="82">
        <f t="shared" si="1"/>
        <v>31.13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O54" s="82">
        <v>0.99</v>
      </c>
      <c r="P54" s="82">
        <f t="shared" si="1"/>
        <v>30.8187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268" t="s">
        <v>234</v>
      </c>
      <c r="B55" s="268" t="s">
        <v>114</v>
      </c>
      <c r="C55" s="268" t="s">
        <v>147</v>
      </c>
      <c r="D55" s="269" t="s">
        <v>146</v>
      </c>
      <c r="E55" s="270" t="s">
        <v>148</v>
      </c>
      <c r="F55" s="271" t="s">
        <v>65</v>
      </c>
      <c r="G55" s="272" t="s">
        <v>152</v>
      </c>
      <c r="H55" s="271" t="s">
        <v>88</v>
      </c>
      <c r="I55" s="271" t="s">
        <v>155</v>
      </c>
      <c r="O55" s="82">
        <v>0.98</v>
      </c>
      <c r="P55" s="82">
        <f t="shared" si="1"/>
        <v>30.507399999999997</v>
      </c>
      <c r="Q55" s="82"/>
      <c r="T55" s="92" t="s">
        <v>108</v>
      </c>
      <c r="U55" s="87" t="s">
        <v>747</v>
      </c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260"/>
      <c r="B56" s="265"/>
      <c r="C56" s="260"/>
      <c r="D56" s="261"/>
      <c r="E56" s="261"/>
      <c r="F56" s="261"/>
      <c r="G56" s="261"/>
      <c r="H56" s="275"/>
      <c r="I56" s="275"/>
      <c r="O56" s="82">
        <v>0.97</v>
      </c>
      <c r="P56" s="82">
        <f t="shared" si="1"/>
        <v>30.196099999999998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1"/>
      <c r="H57" s="275"/>
      <c r="I57" s="275"/>
      <c r="O57" s="82">
        <v>0.96</v>
      </c>
      <c r="P57" s="82">
        <f t="shared" si="1"/>
        <v>29.884799999999998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260"/>
      <c r="B58" s="265"/>
      <c r="C58" s="260"/>
      <c r="D58" s="261"/>
      <c r="E58" s="261"/>
      <c r="F58" s="261"/>
      <c r="G58" s="261"/>
      <c r="H58" s="275"/>
      <c r="I58" s="275"/>
      <c r="O58" s="82">
        <v>0.95</v>
      </c>
      <c r="P58" s="82">
        <f t="shared" si="1"/>
        <v>29.573499999999999</v>
      </c>
      <c r="Q58" s="82"/>
      <c r="T58" s="92" t="s">
        <v>109</v>
      </c>
      <c r="U58" s="87" t="s">
        <v>623</v>
      </c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260"/>
      <c r="B59" s="265"/>
      <c r="C59" s="260"/>
      <c r="D59" s="261"/>
      <c r="E59" s="261"/>
      <c r="F59" s="261"/>
      <c r="G59" s="261"/>
      <c r="H59" s="275"/>
      <c r="I59" s="275"/>
      <c r="O59" s="82">
        <v>0.94</v>
      </c>
      <c r="P59" s="82">
        <f t="shared" si="1"/>
        <v>29.262199999999996</v>
      </c>
      <c r="Q59" s="82"/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260"/>
      <c r="B60" s="265"/>
      <c r="C60" s="260"/>
      <c r="D60" s="261"/>
      <c r="E60" s="261"/>
      <c r="F60" s="261"/>
      <c r="G60" s="261"/>
      <c r="H60" s="273"/>
      <c r="I60" s="273"/>
      <c r="O60" s="82">
        <v>0.93</v>
      </c>
      <c r="P60" s="82">
        <f t="shared" si="1"/>
        <v>28.950900000000001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260"/>
      <c r="B61" s="265"/>
      <c r="C61" s="260"/>
      <c r="D61" s="261"/>
      <c r="E61" s="261"/>
      <c r="F61" s="261"/>
      <c r="G61" s="261"/>
      <c r="H61" s="273"/>
      <c r="I61" s="273"/>
      <c r="O61" s="82">
        <v>0.92</v>
      </c>
      <c r="P61" s="82">
        <f t="shared" si="1"/>
        <v>28.639600000000002</v>
      </c>
      <c r="Q61" s="82"/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260"/>
      <c r="B62" s="265"/>
      <c r="C62" s="260"/>
      <c r="D62" s="261"/>
      <c r="E62" s="261"/>
      <c r="F62" s="261"/>
      <c r="G62" s="261"/>
      <c r="H62" s="273"/>
      <c r="I62" s="273"/>
      <c r="O62" s="82">
        <v>0.91</v>
      </c>
      <c r="P62" s="82">
        <f t="shared" si="1"/>
        <v>28.328299999999999</v>
      </c>
      <c r="Q62" s="82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260"/>
      <c r="B63" s="265"/>
      <c r="C63" s="260"/>
      <c r="D63" s="261"/>
      <c r="E63" s="261"/>
      <c r="F63" s="261"/>
      <c r="G63" s="261"/>
      <c r="H63" s="273"/>
      <c r="I63" s="273"/>
      <c r="O63" s="82">
        <v>0.9</v>
      </c>
      <c r="P63" s="82">
        <f t="shared" si="1"/>
        <v>28.016999999999999</v>
      </c>
      <c r="Q63" s="82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260"/>
      <c r="B64" s="265"/>
      <c r="C64" s="260"/>
      <c r="D64" s="261"/>
      <c r="E64" s="261"/>
      <c r="F64" s="261"/>
      <c r="G64" s="261"/>
      <c r="H64" s="273"/>
      <c r="I64" s="273"/>
      <c r="O64" s="3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260"/>
      <c r="B65" s="265"/>
      <c r="C65" s="260"/>
      <c r="D65" s="261"/>
      <c r="E65" s="261"/>
      <c r="F65" s="261"/>
      <c r="G65" s="261"/>
      <c r="H65" s="273"/>
      <c r="I65" s="273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260"/>
      <c r="B66" s="265"/>
      <c r="C66" s="260"/>
      <c r="D66" s="261"/>
      <c r="E66" s="261"/>
      <c r="F66" s="261"/>
      <c r="G66" s="261"/>
      <c r="H66" s="273"/>
      <c r="I66" s="273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260"/>
      <c r="B67" s="265"/>
      <c r="C67" s="260"/>
      <c r="D67" s="261"/>
      <c r="E67" s="261"/>
      <c r="F67" s="261"/>
      <c r="G67" s="261"/>
      <c r="H67" s="273"/>
      <c r="I67" s="273"/>
      <c r="W67" s="132"/>
      <c r="X67" s="10"/>
      <c r="Y67" s="10"/>
      <c r="Z67" s="10"/>
      <c r="AA67" s="10"/>
      <c r="AB67" s="94"/>
      <c r="AC67" s="10"/>
      <c r="AD67" s="2"/>
      <c r="AE67" s="137" t="e">
        <f>AC67/AC68-1</f>
        <v>#DIV/0!</v>
      </c>
    </row>
    <row r="68" spans="1:31" x14ac:dyDescent="0.25">
      <c r="A68" s="260"/>
      <c r="B68" s="260"/>
      <c r="C68" s="260"/>
      <c r="D68" s="261"/>
      <c r="E68" s="261"/>
      <c r="F68" s="261"/>
      <c r="G68" s="261"/>
      <c r="H68" s="273"/>
      <c r="I68" s="273"/>
      <c r="W68" s="132"/>
      <c r="X68" s="10"/>
      <c r="Y68" s="10"/>
      <c r="Z68" s="10"/>
      <c r="AA68" s="10"/>
      <c r="AB68" s="94"/>
      <c r="AC68" s="10"/>
      <c r="AD68" s="2"/>
      <c r="AE68" s="137" t="e">
        <f>AC68/AC69-1</f>
        <v>#DIV/0!</v>
      </c>
    </row>
    <row r="69" spans="1:31" x14ac:dyDescent="0.25">
      <c r="A69" s="260"/>
      <c r="B69" s="260"/>
      <c r="C69" s="260"/>
      <c r="D69" s="261"/>
      <c r="E69" s="261"/>
      <c r="F69" s="261"/>
      <c r="G69" s="261"/>
      <c r="H69" s="273"/>
      <c r="I69" s="273"/>
      <c r="O69" s="34"/>
      <c r="W69" s="283"/>
      <c r="AB69" s="234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7">
    <cfRule type="expression" dxfId="187" priority="61">
      <formula>H26&gt;0</formula>
    </cfRule>
    <cfRule type="expression" dxfId="186" priority="62">
      <formula>H26&lt;0</formula>
    </cfRule>
  </conditionalFormatting>
  <conditionalFormatting sqref="H28">
    <cfRule type="expression" dxfId="185" priority="59">
      <formula>H28&gt;0</formula>
    </cfRule>
    <cfRule type="expression" dxfId="184" priority="60">
      <formula>H28&lt;0</formula>
    </cfRule>
  </conditionalFormatting>
  <conditionalFormatting sqref="H29">
    <cfRule type="expression" dxfId="183" priority="57">
      <formula>H29&gt;0</formula>
    </cfRule>
    <cfRule type="expression" dxfId="182" priority="58">
      <formula>H29&lt;0</formula>
    </cfRule>
  </conditionalFormatting>
  <conditionalFormatting sqref="H30:H34">
    <cfRule type="expression" dxfId="181" priority="55">
      <formula>H30&gt;0</formula>
    </cfRule>
    <cfRule type="expression" dxfId="180" priority="56">
      <formula>H30&lt;0</formula>
    </cfRule>
  </conditionalFormatting>
  <conditionalFormatting sqref="F21:F24">
    <cfRule type="expression" dxfId="179" priority="53">
      <formula>F21&gt;0</formula>
    </cfRule>
    <cfRule type="expression" dxfId="178" priority="54">
      <formula>F21&lt;0</formula>
    </cfRule>
  </conditionalFormatting>
  <conditionalFormatting sqref="H21:H24">
    <cfRule type="expression" dxfId="177" priority="51">
      <formula>H21&gt;0</formula>
    </cfRule>
    <cfRule type="expression" dxfId="176" priority="52">
      <formula>H21&lt;0</formula>
    </cfRule>
  </conditionalFormatting>
  <conditionalFormatting sqref="F30:F31">
    <cfRule type="expression" dxfId="175" priority="49">
      <formula>F30&gt;0</formula>
    </cfRule>
    <cfRule type="expression" dxfId="174" priority="50">
      <formula>F30&lt;0</formula>
    </cfRule>
  </conditionalFormatting>
  <conditionalFormatting sqref="I25:I27">
    <cfRule type="expression" dxfId="173" priority="47">
      <formula>I25&gt;0</formula>
    </cfRule>
    <cfRule type="expression" dxfId="172" priority="48">
      <formula>I25&lt;0</formula>
    </cfRule>
  </conditionalFormatting>
  <conditionalFormatting sqref="I28">
    <cfRule type="expression" dxfId="171" priority="45">
      <formula>I28&gt;0</formula>
    </cfRule>
    <cfRule type="expression" dxfId="170" priority="46">
      <formula>I28&lt;0</formula>
    </cfRule>
  </conditionalFormatting>
  <conditionalFormatting sqref="I29">
    <cfRule type="expression" dxfId="169" priority="43">
      <formula>I29&gt;0</formula>
    </cfRule>
    <cfRule type="expression" dxfId="168" priority="44">
      <formula>I29&lt;0</formula>
    </cfRule>
  </conditionalFormatting>
  <conditionalFormatting sqref="I30:I34">
    <cfRule type="expression" dxfId="167" priority="41">
      <formula>I30&gt;0</formula>
    </cfRule>
    <cfRule type="expression" dxfId="166" priority="42">
      <formula>I30&lt;0</formula>
    </cfRule>
  </conditionalFormatting>
  <conditionalFormatting sqref="I21:I24">
    <cfRule type="expression" dxfId="165" priority="39">
      <formula>I21&gt;0</formula>
    </cfRule>
    <cfRule type="expression" dxfId="164" priority="40">
      <formula>I21&lt;0</formula>
    </cfRule>
  </conditionalFormatting>
  <conditionalFormatting sqref="F32">
    <cfRule type="expression" dxfId="163" priority="37">
      <formula>F32&gt;0</formula>
    </cfRule>
    <cfRule type="expression" dxfId="162" priority="38">
      <formula>F32&lt;0</formula>
    </cfRule>
  </conditionalFormatting>
  <conditionalFormatting sqref="Q8">
    <cfRule type="expression" dxfId="161" priority="33">
      <formula>Q8&gt;0</formula>
    </cfRule>
    <cfRule type="expression" dxfId="160" priority="34">
      <formula>Q8&lt;0</formula>
    </cfRule>
  </conditionalFormatting>
  <conditionalFormatting sqref="Q7">
    <cfRule type="expression" dxfId="159" priority="35">
      <formula>Q7&gt;0</formula>
    </cfRule>
    <cfRule type="expression" dxfId="158" priority="36">
      <formula>Q7&lt;0</formula>
    </cfRule>
  </conditionalFormatting>
  <conditionalFormatting sqref="F60:F64">
    <cfRule type="expression" dxfId="157" priority="31">
      <formula>F60&gt;0</formula>
    </cfRule>
    <cfRule type="expression" dxfId="156" priority="32">
      <formula>F60&lt;0</formula>
    </cfRule>
  </conditionalFormatting>
  <conditionalFormatting sqref="H60:H62">
    <cfRule type="expression" dxfId="155" priority="29">
      <formula>H60&gt;0</formula>
    </cfRule>
    <cfRule type="expression" dxfId="154" priority="30">
      <formula>H60&lt;0</formula>
    </cfRule>
  </conditionalFormatting>
  <conditionalFormatting sqref="H63">
    <cfRule type="expression" dxfId="153" priority="27">
      <formula>H63&gt;0</formula>
    </cfRule>
    <cfRule type="expression" dxfId="152" priority="28">
      <formula>H63&lt;0</formula>
    </cfRule>
  </conditionalFormatting>
  <conditionalFormatting sqref="H64">
    <cfRule type="expression" dxfId="151" priority="25">
      <formula>H64&gt;0</formula>
    </cfRule>
    <cfRule type="expression" dxfId="150" priority="26">
      <formula>H64&lt;0</formula>
    </cfRule>
  </conditionalFormatting>
  <conditionalFormatting sqref="H65:H69">
    <cfRule type="expression" dxfId="149" priority="23">
      <formula>H65&gt;0</formula>
    </cfRule>
    <cfRule type="expression" dxfId="148" priority="24">
      <formula>H65&lt;0</formula>
    </cfRule>
  </conditionalFormatting>
  <conditionalFormatting sqref="F56:F59">
    <cfRule type="expression" dxfId="147" priority="21">
      <formula>F56&gt;0</formula>
    </cfRule>
    <cfRule type="expression" dxfId="146" priority="22">
      <formula>F56&lt;0</formula>
    </cfRule>
  </conditionalFormatting>
  <conditionalFormatting sqref="H56:H59">
    <cfRule type="expression" dxfId="145" priority="19">
      <formula>H56&gt;0</formula>
    </cfRule>
    <cfRule type="expression" dxfId="144" priority="20">
      <formula>H56&lt;0</formula>
    </cfRule>
  </conditionalFormatting>
  <conditionalFormatting sqref="F65:F66">
    <cfRule type="expression" dxfId="143" priority="17">
      <formula>F65&gt;0</formula>
    </cfRule>
    <cfRule type="expression" dxfId="142" priority="18">
      <formula>F65&lt;0</formula>
    </cfRule>
  </conditionalFormatting>
  <conditionalFormatting sqref="I60:I62">
    <cfRule type="expression" dxfId="141" priority="15">
      <formula>I60&gt;0</formula>
    </cfRule>
    <cfRule type="expression" dxfId="140" priority="16">
      <formula>I60&lt;0</formula>
    </cfRule>
  </conditionalFormatting>
  <conditionalFormatting sqref="I63">
    <cfRule type="expression" dxfId="139" priority="13">
      <formula>I63&gt;0</formula>
    </cfRule>
    <cfRule type="expression" dxfId="138" priority="14">
      <formula>I63&lt;0</formula>
    </cfRule>
  </conditionalFormatting>
  <conditionalFormatting sqref="I64">
    <cfRule type="expression" dxfId="137" priority="11">
      <formula>I64&gt;0</formula>
    </cfRule>
    <cfRule type="expression" dxfId="136" priority="12">
      <formula>I64&lt;0</formula>
    </cfRule>
  </conditionalFormatting>
  <conditionalFormatting sqref="I65:I69">
    <cfRule type="expression" dxfId="135" priority="9">
      <formula>I65&gt;0</formula>
    </cfRule>
    <cfRule type="expression" dxfId="134" priority="10">
      <formula>I65&lt;0</formula>
    </cfRule>
  </conditionalFormatting>
  <conditionalFormatting sqref="I56:I59">
    <cfRule type="expression" dxfId="133" priority="7">
      <formula>I56&gt;0</formula>
    </cfRule>
    <cfRule type="expression" dxfId="132" priority="8">
      <formula>I56&lt;0</formula>
    </cfRule>
  </conditionalFormatting>
  <conditionalFormatting sqref="F67">
    <cfRule type="expression" dxfId="131" priority="5">
      <formula>F67&gt;0</formula>
    </cfRule>
    <cfRule type="expression" dxfId="130" priority="6">
      <formula>F67&lt;0</formula>
    </cfRule>
  </conditionalFormatting>
  <conditionalFormatting sqref="F25">
    <cfRule type="expression" dxfId="129" priority="3">
      <formula>F25&gt;0</formula>
    </cfRule>
    <cfRule type="expression" dxfId="128" priority="4">
      <formula>F25&lt;0</formula>
    </cfRule>
  </conditionalFormatting>
  <conditionalFormatting sqref="H25">
    <cfRule type="expression" dxfId="127" priority="1">
      <formula>H25&gt;0</formula>
    </cfRule>
    <cfRule type="expression" dxfId="126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114.44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114.44</v>
      </c>
      <c r="R4" s="499">
        <v>-3.0000000000000001E-3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125.88400000000001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124.73960000000001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123.59520000000001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122.4508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121.30640000000001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120.16200000000001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119.0176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117.8732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116.72880000000001</v>
      </c>
      <c r="Q49" s="2"/>
      <c r="T49" s="92" t="s">
        <v>104</v>
      </c>
      <c r="U49" s="87" t="s">
        <v>573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115.5844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114.44</v>
      </c>
      <c r="Q51" s="2"/>
      <c r="T51" s="92" t="s">
        <v>105</v>
      </c>
      <c r="U51" s="87" t="s">
        <v>748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113.29559999999999</v>
      </c>
      <c r="Q52" s="2"/>
      <c r="T52" s="92" t="s">
        <v>106</v>
      </c>
      <c r="U52" s="87" t="s">
        <v>749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112.15119999999999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111.0068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109.86239999999999</v>
      </c>
      <c r="T55" s="92" t="s">
        <v>108</v>
      </c>
      <c r="U55" s="87" t="s">
        <v>750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108.71799999999999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107.57359999999998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106.42920000000001</v>
      </c>
      <c r="T58" s="92" t="s">
        <v>109</v>
      </c>
      <c r="U58" s="87" t="s">
        <v>598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105.2848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104.1404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102.996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781</v>
      </c>
      <c r="O4" s="11" t="s">
        <v>66</v>
      </c>
      <c r="Q4" s="200">
        <v>1.94</v>
      </c>
      <c r="R4" s="499">
        <v>1.04E-2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7760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-2629.4199999999983</v>
      </c>
      <c r="R7">
        <v>3000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-3064.3499999999985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-0.28309783035470942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2.1339999999999999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2.1146000000000003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2.0952000000000002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2.0758000000000001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2.0564</v>
      </c>
      <c r="Q45" s="2"/>
      <c r="T45" s="92" t="s">
        <v>100</v>
      </c>
      <c r="U45" s="87" t="s">
        <v>751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2.0369999999999999</v>
      </c>
      <c r="Q46" s="2"/>
      <c r="T46" s="92" t="s">
        <v>101</v>
      </c>
      <c r="U46" s="87" t="s">
        <v>752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2.0175999999999998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1.9982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1.9787999999999999</v>
      </c>
      <c r="Q49" s="2"/>
      <c r="T49" s="92" t="s">
        <v>122</v>
      </c>
      <c r="U49" s="87" t="s">
        <v>453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1.9594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1.94</v>
      </c>
      <c r="Q51" s="2"/>
      <c r="T51" s="92" t="s">
        <v>105</v>
      </c>
      <c r="U51" s="87" t="s">
        <v>753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1.9205999999999999</v>
      </c>
      <c r="Q52" s="2"/>
      <c r="T52" s="92" t="s">
        <v>106</v>
      </c>
      <c r="U52" s="87" t="s">
        <v>579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1.9012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1.8817999999999999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1.8623999999999998</v>
      </c>
      <c r="T55" s="92" t="s">
        <v>108</v>
      </c>
      <c r="U55" s="87" t="s">
        <v>754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378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1.843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379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1.8235999999999999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425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1.8042</v>
      </c>
      <c r="T58" s="92" t="s">
        <v>109</v>
      </c>
      <c r="U58" s="87" t="s">
        <v>624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429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1.7847999999999999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477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1.7654000000000001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481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1.746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495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65.930000000000007</v>
      </c>
      <c r="R4" s="499">
        <v>-8.6E-3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16482.5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-3058.4900000000052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-3058.4900000000052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-0.1565166350323092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555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540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72.52300000000001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71.863700000000009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71.204400000000007</v>
      </c>
      <c r="Q45" s="2"/>
      <c r="T45" s="92" t="s">
        <v>100</v>
      </c>
      <c r="U45" s="87" t="s">
        <v>755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70.545100000000005</v>
      </c>
      <c r="Q46" s="2"/>
      <c r="T46" s="92" t="s">
        <v>101</v>
      </c>
      <c r="U46" s="87" t="s">
        <v>756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69.885800000000017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69.226500000000016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68.567200000000014</v>
      </c>
      <c r="Q49" s="2"/>
      <c r="T49" s="92" t="s">
        <v>104</v>
      </c>
      <c r="U49" s="87" t="s">
        <v>625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67.907900000000012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67.24860000000001</v>
      </c>
      <c r="Q51" s="2"/>
      <c r="T51" s="92" t="s">
        <v>105</v>
      </c>
      <c r="U51" s="87" t="s">
        <v>757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66.589300000000009</v>
      </c>
      <c r="Q52" s="2"/>
      <c r="T52" s="92" t="s">
        <v>106</v>
      </c>
      <c r="U52" s="87" t="s">
        <v>443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65.930000000000007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65.270700000000005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64.611400000000003</v>
      </c>
      <c r="Q55" s="2"/>
      <c r="T55" s="92" t="s">
        <v>108</v>
      </c>
      <c r="U55" s="87" t="s">
        <v>758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63.952100000000002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63.292800000000007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62.633500000000005</v>
      </c>
      <c r="T58" s="92" t="s">
        <v>109</v>
      </c>
      <c r="U58" s="87" t="s">
        <v>626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61.974200000000003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61.314900000000009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60.655600000000007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59.996300000000005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59.33700000000001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400</v>
      </c>
      <c r="J117" s="10"/>
      <c r="K117" s="10"/>
    </row>
    <row r="118" spans="1:11" x14ac:dyDescent="0.25">
      <c r="A118" t="s">
        <v>384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424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438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424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67.06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67.06</v>
      </c>
      <c r="R4" s="499">
        <v>-3.0000000000000001E-3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73.766000000000005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73.095400000000012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72.424800000000005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71.754200000000012</v>
      </c>
      <c r="Q46" s="82"/>
      <c r="T46" s="92" t="s">
        <v>101</v>
      </c>
      <c r="U46" s="87" t="s">
        <v>759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71.083600000000004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70.413000000000011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69.742400000000004</v>
      </c>
      <c r="Q49" s="82"/>
      <c r="T49" s="92" t="s">
        <v>122</v>
      </c>
      <c r="U49" s="87" t="s">
        <v>382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69.07180000000001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68.401200000000003</v>
      </c>
      <c r="Q51" s="82"/>
      <c r="T51" s="92" t="s">
        <v>105</v>
      </c>
      <c r="U51" s="87" t="s">
        <v>760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67.73060000000001</v>
      </c>
      <c r="Q52" s="82"/>
      <c r="T52" s="92" t="s">
        <v>106</v>
      </c>
      <c r="U52" s="87" t="s">
        <v>761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67.06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66.389399999999995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65.718800000000002</v>
      </c>
      <c r="Q55" s="82"/>
      <c r="T55" s="92" t="s">
        <v>108</v>
      </c>
      <c r="U55" s="87" t="s">
        <v>762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65.048199999999994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64.377600000000001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63.707000000000001</v>
      </c>
      <c r="Q58" s="82"/>
      <c r="T58" s="92" t="s">
        <v>109</v>
      </c>
      <c r="U58" s="87" t="s">
        <v>589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63.0364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62.365800000000007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61.695200000000007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61.024600000000007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60.354000000000006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150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59.798600000000008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547</v>
      </c>
      <c r="M4" s="4"/>
      <c r="O4" s="11" t="s">
        <v>66</v>
      </c>
      <c r="Q4" s="55">
        <v>57.73</v>
      </c>
      <c r="R4" s="499">
        <v>-2.5999999999999999E-3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8659.5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B6" s="498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8969.7900000000009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-260.34000000000106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-310.29000000000087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-3.4592783108634742E-2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150</v>
      </c>
      <c r="D18" s="13"/>
      <c r="E18" s="13"/>
      <c r="F18" s="13">
        <f>SUM(F2:F17)</f>
        <v>9005.7900000000009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464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8" si="8">C36*(E36-D36)</f>
        <v>-56.497500000000223</v>
      </c>
      <c r="G36" s="40">
        <f t="shared" ref="G36:G38" si="9">D36*C36</f>
        <v>4643.4975000000004</v>
      </c>
      <c r="H36" s="230">
        <f t="shared" ref="H36:H38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A38">
        <v>75</v>
      </c>
      <c r="B38" s="192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30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B40" s="192"/>
      <c r="C40" s="10"/>
      <c r="D40" s="40"/>
      <c r="E40" s="40"/>
      <c r="F40" s="40"/>
      <c r="G40" s="40"/>
      <c r="H40" s="230"/>
      <c r="I40" s="40"/>
      <c r="J40" s="40"/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B41" s="192"/>
      <c r="C41" s="10"/>
      <c r="D41" s="40"/>
      <c r="E41" s="40"/>
      <c r="F41" s="40"/>
      <c r="G41" s="40"/>
      <c r="H41" s="230"/>
      <c r="I41" s="40"/>
      <c r="J41" s="40"/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1.1000000000000001</v>
      </c>
      <c r="P42" s="82">
        <f>O42*$Q$4</f>
        <v>63.503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1.0900000000000001</v>
      </c>
      <c r="P43" s="82">
        <f t="shared" ref="P43:P62" si="11">O43*$Q$4</f>
        <v>62.925699999999999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1.08</v>
      </c>
      <c r="P44" s="82">
        <f t="shared" si="11"/>
        <v>62.348399999999998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1.07</v>
      </c>
      <c r="P45" s="82">
        <f t="shared" si="11"/>
        <v>61.771099999999997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1.06</v>
      </c>
      <c r="P46" s="82">
        <f t="shared" si="11"/>
        <v>61.193800000000003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1.05</v>
      </c>
      <c r="P47" s="82">
        <f t="shared" si="11"/>
        <v>60.616500000000002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1.04</v>
      </c>
      <c r="P48" s="82">
        <f t="shared" si="11"/>
        <v>60.039200000000001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1.03</v>
      </c>
      <c r="P49" s="82">
        <f t="shared" si="11"/>
        <v>59.4619</v>
      </c>
      <c r="Q49" s="2"/>
      <c r="T49" s="92" t="s">
        <v>122</v>
      </c>
      <c r="U49" s="129" t="s">
        <v>585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1.02</v>
      </c>
      <c r="P50" s="82">
        <f t="shared" si="11"/>
        <v>58.884599999999999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1.01</v>
      </c>
      <c r="P51" s="82">
        <f t="shared" si="11"/>
        <v>58.307299999999998</v>
      </c>
      <c r="Q51" s="2"/>
      <c r="T51" s="92" t="s">
        <v>105</v>
      </c>
      <c r="U51" s="129" t="s">
        <v>763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B52" s="192"/>
      <c r="C52" s="10"/>
      <c r="D52" s="40"/>
      <c r="E52" s="40"/>
      <c r="F52" s="40"/>
      <c r="G52" s="40"/>
      <c r="H52" s="230"/>
      <c r="I52" s="40"/>
      <c r="J52" s="40"/>
      <c r="O52" s="82">
        <v>1</v>
      </c>
      <c r="P52" s="82">
        <f t="shared" si="11"/>
        <v>57.73</v>
      </c>
      <c r="Q52" s="2"/>
      <c r="T52" s="92" t="s">
        <v>106</v>
      </c>
      <c r="U52" s="129" t="s">
        <v>764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B53" s="192"/>
      <c r="C53" s="10"/>
      <c r="D53" s="40"/>
      <c r="E53" s="40"/>
      <c r="F53" s="40"/>
      <c r="G53" s="40"/>
      <c r="H53" s="230"/>
      <c r="I53" s="40"/>
      <c r="J53" s="40"/>
      <c r="O53" s="82">
        <v>0.99</v>
      </c>
      <c r="P53" s="82">
        <f t="shared" si="11"/>
        <v>57.152699999999996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56.575399999999995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55.998099999999994</v>
      </c>
      <c r="T55" s="92" t="s">
        <v>108</v>
      </c>
      <c r="U55" s="129" t="s">
        <v>765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55.420799999999993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A57" s="384" t="s">
        <v>1</v>
      </c>
      <c r="B57" s="384" t="s">
        <v>2</v>
      </c>
      <c r="C57" s="384" t="s">
        <v>4</v>
      </c>
      <c r="D57" s="386" t="s">
        <v>5</v>
      </c>
      <c r="E57" s="386" t="s">
        <v>94</v>
      </c>
      <c r="F57" s="386" t="s">
        <v>60</v>
      </c>
      <c r="G57" s="384" t="s">
        <v>3</v>
      </c>
      <c r="H57" s="384" t="s">
        <v>6</v>
      </c>
      <c r="I57" s="384" t="s">
        <v>7</v>
      </c>
      <c r="J57" s="384" t="s">
        <v>95</v>
      </c>
      <c r="K57" s="384" t="s">
        <v>61</v>
      </c>
      <c r="L57" s="384" t="s">
        <v>77</v>
      </c>
      <c r="M57" s="384" t="s">
        <v>38</v>
      </c>
      <c r="O57" s="82">
        <v>0.95</v>
      </c>
      <c r="P57" s="82">
        <f t="shared" si="11"/>
        <v>54.843499999999992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A58" s="387" t="s">
        <v>173</v>
      </c>
      <c r="B58" s="389">
        <v>42376</v>
      </c>
      <c r="C58" s="378">
        <v>50</v>
      </c>
      <c r="D58" s="379">
        <v>55.15</v>
      </c>
      <c r="E58" s="379">
        <v>0</v>
      </c>
      <c r="F58" s="379">
        <f>C58*D58+E58</f>
        <v>2757.5</v>
      </c>
      <c r="G58" s="377">
        <v>42409</v>
      </c>
      <c r="H58" s="382">
        <v>50</v>
      </c>
      <c r="I58" s="379">
        <v>56.15</v>
      </c>
      <c r="J58" s="379">
        <v>0.05</v>
      </c>
      <c r="K58" s="378">
        <f>H58*I58-J58</f>
        <v>2807.45</v>
      </c>
      <c r="L58" s="377"/>
      <c r="M58" s="379"/>
      <c r="O58" s="82">
        <v>0.94</v>
      </c>
      <c r="P58" s="82">
        <f t="shared" si="11"/>
        <v>54.266199999999991</v>
      </c>
      <c r="T58" s="92" t="s">
        <v>109</v>
      </c>
      <c r="U58" s="129" t="s">
        <v>627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A59" s="388" t="s">
        <v>71</v>
      </c>
      <c r="B59" s="389"/>
      <c r="C59" s="378"/>
      <c r="D59" s="379"/>
      <c r="E59" s="379"/>
      <c r="F59" s="379"/>
      <c r="G59" s="377"/>
      <c r="H59" s="378"/>
      <c r="I59" s="378"/>
      <c r="J59" s="378"/>
      <c r="K59" s="378"/>
      <c r="L59" s="378"/>
      <c r="M59" s="378"/>
      <c r="O59" s="82">
        <v>0.93</v>
      </c>
      <c r="P59" s="82">
        <f t="shared" si="11"/>
        <v>53.688899999999997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A60" s="378"/>
      <c r="B60" s="377"/>
      <c r="C60" s="378"/>
      <c r="D60" s="379"/>
      <c r="E60" s="379"/>
      <c r="F60" s="379"/>
      <c r="G60" s="378"/>
      <c r="H60" s="378"/>
      <c r="I60" s="378"/>
      <c r="J60" s="378"/>
      <c r="K60" s="378"/>
      <c r="L60" s="378"/>
      <c r="M60" s="378"/>
      <c r="O60" s="82">
        <v>0.92</v>
      </c>
      <c r="P60" s="82">
        <f t="shared" si="11"/>
        <v>53.111600000000003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A61" s="378"/>
      <c r="B61" s="377"/>
      <c r="C61" s="378"/>
      <c r="D61" s="379"/>
      <c r="E61" s="379"/>
      <c r="F61" s="379"/>
      <c r="G61" s="378"/>
      <c r="H61" s="378"/>
      <c r="I61" s="378"/>
      <c r="J61" s="378"/>
      <c r="K61" s="378"/>
      <c r="L61" s="378"/>
      <c r="M61" s="378"/>
      <c r="O61" s="82">
        <v>0.91</v>
      </c>
      <c r="P61" s="82">
        <f t="shared" si="11"/>
        <v>52.534300000000002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</v>
      </c>
      <c r="P62" s="82">
        <f t="shared" si="11"/>
        <v>51.957000000000001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A64" s="378"/>
      <c r="B64" s="378"/>
      <c r="C64" s="378"/>
      <c r="D64" s="379"/>
      <c r="E64" s="379"/>
      <c r="F64" s="379"/>
      <c r="G64" s="378"/>
      <c r="H64" s="378"/>
      <c r="I64" s="378"/>
      <c r="J64" s="378"/>
      <c r="K64" s="378"/>
      <c r="L64" s="378"/>
      <c r="M64" s="378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1:32" x14ac:dyDescent="0.25">
      <c r="A66" s="378"/>
      <c r="B66" s="378"/>
      <c r="C66" s="378"/>
      <c r="D66" s="379"/>
      <c r="E66" s="379"/>
      <c r="F66" s="379"/>
      <c r="G66" s="378"/>
      <c r="H66" s="378"/>
      <c r="I66" s="378"/>
      <c r="J66" s="378"/>
      <c r="K66" s="378"/>
      <c r="L66" s="378"/>
      <c r="M66" s="378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1" priority="13">
      <formula>F22&gt;0</formula>
    </cfRule>
    <cfRule type="expression" dxfId="60" priority="14">
      <formula>F22&lt;0</formula>
    </cfRule>
  </conditionalFormatting>
  <conditionalFormatting sqref="H22:H53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56">
    <cfRule type="expression" dxfId="53" priority="5">
      <formula>M56&gt;0</formula>
    </cfRule>
    <cfRule type="expression" dxfId="52" priority="6">
      <formula>M56&lt;0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:J52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33.75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33.75</v>
      </c>
      <c r="R4" s="499">
        <v>-1.03E-2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37.125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36.787500000000001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36.450000000000003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36.112500000000004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35.774999999999999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35.4375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35.1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34.762500000000003</v>
      </c>
      <c r="Q49" s="2"/>
      <c r="T49" s="10" t="s">
        <v>104</v>
      </c>
      <c r="U49" s="10" t="s">
        <v>590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34.424999999999997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34.087499999999999</v>
      </c>
      <c r="Q51" s="2"/>
      <c r="T51" s="10" t="s">
        <v>105</v>
      </c>
      <c r="U51" s="10" t="s">
        <v>766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33.75</v>
      </c>
      <c r="Q52" s="2"/>
      <c r="T52" s="10" t="s">
        <v>106</v>
      </c>
      <c r="U52" s="10" t="s">
        <v>523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33.412500000000001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33.075000000000003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32.737499999999997</v>
      </c>
      <c r="T55" s="10" t="s">
        <v>108</v>
      </c>
      <c r="U55" s="10" t="s">
        <v>767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32.4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32.0625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31.724999999999998</v>
      </c>
      <c r="T58" s="10" t="s">
        <v>109</v>
      </c>
      <c r="U58" s="10" t="s">
        <v>628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31.387500000000003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31.05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30.712500000000002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30.375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155.04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155.04</v>
      </c>
      <c r="R4" s="499">
        <v>-2.0999999999999999E-3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170.54400000000001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168.99360000000001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167.44319999999999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165.89279999999999</v>
      </c>
      <c r="Q49" s="2"/>
      <c r="T49" s="92" t="s">
        <v>104</v>
      </c>
      <c r="U49" s="432" t="s">
        <v>629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164.3424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162.792</v>
      </c>
      <c r="Q51" s="2"/>
      <c r="T51" s="92" t="s">
        <v>105</v>
      </c>
      <c r="U51" s="432" t="s">
        <v>768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161.24160000000001</v>
      </c>
      <c r="Q52" s="2"/>
      <c r="T52" s="92" t="s">
        <v>106</v>
      </c>
      <c r="U52" s="432" t="s">
        <v>591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159.69120000000001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158.14079999999998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156.59039999999999</v>
      </c>
      <c r="Q55" s="2"/>
      <c r="T55" s="92" t="s">
        <v>108</v>
      </c>
      <c r="U55" s="432" t="s">
        <v>769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155.04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153.4896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151.9392</v>
      </c>
      <c r="Q58" s="2"/>
      <c r="T58" s="92" t="s">
        <v>109</v>
      </c>
      <c r="U58" s="432" t="s">
        <v>580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150.38879999999997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148.83839999999998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147.28799999999998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145.73759999999999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144.18719999999999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142.63679999999999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141.0864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139.536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44.9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44.9</v>
      </c>
      <c r="R4" s="499">
        <v>1.01E-2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49.39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48.941000000000003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48.492000000000004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48.042999999999999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47.594000000000001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47.145000000000003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46.695999999999998</v>
      </c>
      <c r="Q49" s="2"/>
      <c r="T49" s="92" t="s">
        <v>122</v>
      </c>
      <c r="U49" s="432" t="s">
        <v>399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46.247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45.798000000000002</v>
      </c>
      <c r="Q51" s="2"/>
      <c r="T51" s="92" t="s">
        <v>105</v>
      </c>
      <c r="U51" s="432" t="s">
        <v>770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45.348999999999997</v>
      </c>
      <c r="Q52" s="2"/>
      <c r="T52" s="92" t="s">
        <v>106</v>
      </c>
      <c r="U52" s="432" t="s">
        <v>480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44.9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44.451000000000001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44.001999999999995</v>
      </c>
      <c r="Q55" s="2"/>
      <c r="T55" s="92" t="s">
        <v>108</v>
      </c>
      <c r="U55" s="432" t="s">
        <v>771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43.552999999999997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43.103999999999999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42.654999999999994</v>
      </c>
      <c r="Q58" s="2"/>
      <c r="T58" s="92" t="s">
        <v>109</v>
      </c>
      <c r="U58" s="432" t="s">
        <v>630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42.205999999999996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41.756999999999998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41.308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40.859000000000002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40.409999999999997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114.99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114.99</v>
      </c>
      <c r="R4" s="499">
        <v>9.1999999999999998E-3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126.489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125.3391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124.1892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123.0393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121.88939999999999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120.73950000000001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119.5896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118.4397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117.2898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116.1399</v>
      </c>
      <c r="T49" s="92" t="s">
        <v>122</v>
      </c>
      <c r="U49" s="87" t="s">
        <v>399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114.99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113.84009999999999</v>
      </c>
      <c r="T51" s="92" t="s">
        <v>105</v>
      </c>
      <c r="U51" s="87" t="s">
        <v>772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112.69019999999999</v>
      </c>
      <c r="T52" s="92" t="s">
        <v>106</v>
      </c>
      <c r="U52" s="87" t="s">
        <v>558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111.54029999999999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110.39039999999999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109.24049999999998</v>
      </c>
      <c r="T55" s="92" t="s">
        <v>108</v>
      </c>
      <c r="U55" s="87" t="s">
        <v>773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108.09059999999999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106.94070000000001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105.7908</v>
      </c>
      <c r="T58" s="92" t="s">
        <v>109</v>
      </c>
      <c r="U58" s="87" t="s">
        <v>631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104.6409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103.491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171.16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171.16</v>
      </c>
      <c r="R4" s="499">
        <v>-2.2000000000000001E-3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599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188.27600000000001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186.56440000000001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184.8528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183.1412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181.42959999999999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179.71800000000002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178.00640000000001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176.29480000000001</v>
      </c>
      <c r="Q49" s="82"/>
      <c r="T49" s="92" t="s">
        <v>104</v>
      </c>
      <c r="U49" s="87" t="s">
        <v>574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174.58320000000001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172.8716</v>
      </c>
      <c r="Q51" s="82"/>
      <c r="T51" s="92" t="s">
        <v>105</v>
      </c>
      <c r="U51" s="87" t="s">
        <v>774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171.16</v>
      </c>
      <c r="Q52" s="82"/>
      <c r="T52" s="92" t="s">
        <v>106</v>
      </c>
      <c r="U52" s="87" t="s">
        <v>569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169.44839999999999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167.73679999999999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166.02519999999998</v>
      </c>
      <c r="Q55" s="82"/>
      <c r="T55" s="92" t="s">
        <v>108</v>
      </c>
      <c r="U55" s="87" t="s">
        <v>775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164.31359999999998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162.60199999999998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160.8904</v>
      </c>
      <c r="Q58" s="82"/>
      <c r="T58" s="92" t="s">
        <v>109</v>
      </c>
      <c r="U58" s="87" t="s">
        <v>632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159.1788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157.46719999999999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155.75560000000002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154.04400000000001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115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2017-04-21T23:21:46Z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