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47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state="hidden" r:id="rId28"/>
    <sheet name="F" sheetId="54" r:id="rId29"/>
    <sheet name="JNJ" sheetId="68" state="hidden" r:id="rId30"/>
    <sheet name="ULTA" sheetId="81" state="hidden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state="hidden" r:id="rId46"/>
    <sheet name="MLM" sheetId="97" state="hidden" r:id="rId47"/>
    <sheet name="KHC" sheetId="96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5" i="96" l="1"/>
  <c r="H45" i="96"/>
  <c r="G45" i="96"/>
  <c r="G47" i="86" l="1"/>
  <c r="F47" i="86"/>
  <c r="H47" i="86"/>
  <c r="F165" i="51"/>
  <c r="H165" i="51"/>
  <c r="G165" i="51"/>
  <c r="F45" i="98"/>
  <c r="G45" i="98"/>
  <c r="H45" i="98"/>
  <c r="F118" i="58"/>
  <c r="H118" i="58"/>
  <c r="G118" i="58"/>
  <c r="F86" i="46"/>
  <c r="G86" i="46"/>
  <c r="H86" i="46"/>
  <c r="A721" i="38"/>
  <c r="D721" i="38"/>
  <c r="E721" i="38"/>
  <c r="G721" i="38"/>
  <c r="H721" i="38"/>
  <c r="K721" i="38"/>
  <c r="L721" i="38" s="1"/>
  <c r="M721" i="38"/>
  <c r="N721" i="38" s="1"/>
  <c r="S721" i="38"/>
  <c r="F278" i="25"/>
  <c r="H278" i="25"/>
  <c r="G27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7" i="25"/>
  <c r="G277" i="25"/>
  <c r="H277" i="25"/>
  <c r="A720" i="38"/>
  <c r="D720" i="38"/>
  <c r="E720" i="38"/>
  <c r="G720" i="38"/>
  <c r="H720" i="38"/>
  <c r="K720" i="38"/>
  <c r="L720" i="38" s="1"/>
  <c r="M720" i="38"/>
  <c r="N720" i="38" s="1"/>
  <c r="S720" i="38"/>
  <c r="F78" i="43"/>
  <c r="H78" i="43"/>
  <c r="G78" i="43"/>
  <c r="F20" i="43"/>
  <c r="H24" i="88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6" i="25"/>
  <c r="G276" i="25"/>
  <c r="H276" i="25"/>
  <c r="K78" i="25"/>
  <c r="G44" i="98"/>
  <c r="F44" i="98"/>
  <c r="H44" i="98"/>
  <c r="K7" i="98"/>
  <c r="F117" i="58"/>
  <c r="H117" i="58"/>
  <c r="G117" i="58"/>
  <c r="K25" i="58"/>
  <c r="F97" i="25"/>
  <c r="F34" i="105"/>
  <c r="H34" i="105"/>
  <c r="G34" i="105"/>
  <c r="K2" i="105"/>
  <c r="F35" i="53"/>
  <c r="H35" i="53"/>
  <c r="G35" i="53"/>
  <c r="K4" i="53"/>
  <c r="F275" i="25"/>
  <c r="G275" i="25"/>
  <c r="H27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4" i="25"/>
  <c r="G274" i="25"/>
  <c r="H274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0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3" i="25"/>
  <c r="H273" i="25"/>
  <c r="G273" i="25"/>
  <c r="K76" i="25"/>
  <c r="F272" i="25"/>
  <c r="H272" i="25"/>
  <c r="G27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1" i="25"/>
  <c r="G271" i="25"/>
  <c r="H271" i="25"/>
  <c r="F116" i="58"/>
  <c r="G116" i="58"/>
  <c r="H116" i="58"/>
  <c r="A715" i="38"/>
  <c r="D715" i="38"/>
  <c r="E715" i="38"/>
  <c r="G715" i="38"/>
  <c r="H715" i="38"/>
  <c r="K715" i="38"/>
  <c r="L715" i="38" s="1"/>
  <c r="M715" i="38"/>
  <c r="U715" i="38" s="1"/>
  <c r="S715" i="38"/>
  <c r="F77" i="43"/>
  <c r="H77" i="43"/>
  <c r="G77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5" i="58"/>
  <c r="H115" i="58"/>
  <c r="G115" i="58"/>
  <c r="F47" i="93"/>
  <c r="H47" i="93"/>
  <c r="G47" i="93"/>
  <c r="F26" i="108"/>
  <c r="G26" i="108"/>
  <c r="H26" i="108"/>
  <c r="F85" i="46"/>
  <c r="H85" i="46"/>
  <c r="G85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0" i="25"/>
  <c r="G270" i="25"/>
  <c r="H270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69" i="25"/>
  <c r="G269" i="25"/>
  <c r="H269" i="25"/>
  <c r="K74" i="25"/>
  <c r="F76" i="43"/>
  <c r="H76" i="43"/>
  <c r="G76" i="43"/>
  <c r="K11" i="43"/>
  <c r="F84" i="46"/>
  <c r="H84" i="46"/>
  <c r="G84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3" i="46"/>
  <c r="H83" i="46"/>
  <c r="G83" i="46"/>
  <c r="F268" i="25"/>
  <c r="G268" i="25"/>
  <c r="H26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H18" i="102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4" i="58"/>
  <c r="H114" i="58"/>
  <c r="G114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7" i="25"/>
  <c r="H267" i="25"/>
  <c r="G267" i="25"/>
  <c r="F266" i="25"/>
  <c r="H266" i="25"/>
  <c r="G266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3" i="58"/>
  <c r="F113" i="58"/>
  <c r="H113" i="58"/>
  <c r="F30" i="53"/>
  <c r="H30" i="53"/>
  <c r="G30" i="53"/>
  <c r="F44" i="93"/>
  <c r="H44" i="93"/>
  <c r="G44" i="93"/>
  <c r="F265" i="25"/>
  <c r="H265" i="25"/>
  <c r="G26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C18" i="86"/>
  <c r="F28" i="105"/>
  <c r="G28" i="105"/>
  <c r="H28" i="105"/>
  <c r="F3" i="105"/>
  <c r="F27" i="106"/>
  <c r="G27" i="106"/>
  <c r="H27" i="106"/>
  <c r="F3" i="106"/>
  <c r="F82" i="46"/>
  <c r="H82" i="46"/>
  <c r="G82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K19" i="108"/>
  <c r="M85" i="108"/>
  <c r="F19" i="108"/>
  <c r="H85" i="108"/>
  <c r="M19" i="108"/>
  <c r="C19" i="108"/>
  <c r="K85" i="108"/>
  <c r="C85" i="108"/>
  <c r="F85" i="108"/>
  <c r="H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4" i="25"/>
  <c r="G264" i="25"/>
  <c r="H26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1" i="46"/>
  <c r="H81" i="46"/>
  <c r="G81" i="46"/>
  <c r="F27" i="46"/>
  <c r="F41" i="90"/>
  <c r="G41" i="90"/>
  <c r="H41" i="90"/>
  <c r="F42" i="90"/>
  <c r="G42" i="90"/>
  <c r="H42" i="90"/>
  <c r="F7" i="90"/>
  <c r="F263" i="25"/>
  <c r="G263" i="25"/>
  <c r="H263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0" i="46"/>
  <c r="H80" i="46"/>
  <c r="G80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79" i="46"/>
  <c r="H79" i="46"/>
  <c r="G79" i="46"/>
  <c r="F25" i="46"/>
  <c r="F24" i="46"/>
  <c r="F43" i="103"/>
  <c r="H43" i="103"/>
  <c r="G43" i="103"/>
  <c r="K3" i="103"/>
  <c r="G67" i="88"/>
  <c r="F67" i="88"/>
  <c r="H67" i="88"/>
  <c r="K10" i="88"/>
  <c r="G78" i="46"/>
  <c r="F78" i="46"/>
  <c r="H78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H18" i="92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2" i="25"/>
  <c r="G262" i="25"/>
  <c r="H262" i="25"/>
  <c r="K73" i="25"/>
  <c r="F41" i="102"/>
  <c r="H41" i="102"/>
  <c r="G41" i="102"/>
  <c r="K5" i="102"/>
  <c r="F261" i="25"/>
  <c r="H261" i="25"/>
  <c r="G26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F19" i="107"/>
  <c r="H19" i="107"/>
  <c r="F85" i="107"/>
  <c r="K19" i="107"/>
  <c r="C85" i="107"/>
  <c r="K85" i="107"/>
  <c r="H85" i="107"/>
  <c r="C19" i="107"/>
  <c r="M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0" i="25"/>
  <c r="H260" i="25"/>
  <c r="G26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9" i="25"/>
  <c r="H259" i="25"/>
  <c r="G259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8" i="25"/>
  <c r="G258" i="25"/>
  <c r="H258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7" i="25"/>
  <c r="G257" i="25"/>
  <c r="H25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7" i="46"/>
  <c r="F77" i="46"/>
  <c r="H77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6" i="46"/>
  <c r="H76" i="46"/>
  <c r="G76" i="46"/>
  <c r="F22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6" i="25"/>
  <c r="H256" i="25"/>
  <c r="G256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19" i="106"/>
  <c r="H85" i="106"/>
  <c r="M19" i="106"/>
  <c r="K85" i="106"/>
  <c r="M85" i="106"/>
  <c r="F85" i="106"/>
  <c r="C19" i="106"/>
  <c r="K19" i="106"/>
  <c r="C85" i="106"/>
  <c r="H19" i="106"/>
  <c r="M66" i="106" l="1"/>
  <c r="Q10" i="106" s="1"/>
  <c r="P693" i="38"/>
  <c r="Q2" i="106"/>
  <c r="Q3" i="106" s="1"/>
  <c r="Q6" i="106" s="1"/>
  <c r="O693" i="38"/>
  <c r="Z693" i="38"/>
  <c r="U693" i="38"/>
  <c r="Q8" i="106"/>
  <c r="G75" i="46"/>
  <c r="F75" i="46"/>
  <c r="H75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5" i="25"/>
  <c r="H255" i="25"/>
  <c r="G25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4" i="25"/>
  <c r="F254" i="25"/>
  <c r="H254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3" i="25"/>
  <c r="G253" i="25"/>
  <c r="H253" i="25"/>
  <c r="F252" i="25"/>
  <c r="H252" i="25"/>
  <c r="G252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1" i="25"/>
  <c r="H251" i="25"/>
  <c r="G251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0" i="25"/>
  <c r="H250" i="25"/>
  <c r="G250" i="25"/>
  <c r="K68" i="25"/>
  <c r="Z684" i="38" l="1"/>
  <c r="O684" i="38"/>
  <c r="P684" i="38"/>
  <c r="U684" i="38"/>
  <c r="G74" i="46"/>
  <c r="F74" i="46"/>
  <c r="H74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9" i="25"/>
  <c r="G249" i="25"/>
  <c r="H24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8" i="25"/>
  <c r="H248" i="25"/>
  <c r="G248" i="25"/>
  <c r="F86" i="25"/>
  <c r="F73" i="46"/>
  <c r="H73" i="46"/>
  <c r="G73" i="46"/>
  <c r="F41" i="47"/>
  <c r="H41" i="47"/>
  <c r="G41" i="47"/>
  <c r="K9" i="47"/>
  <c r="K13" i="46"/>
  <c r="F247" i="25"/>
  <c r="H247" i="25"/>
  <c r="G247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M19" i="47"/>
  <c r="H33" i="46"/>
  <c r="C19" i="47"/>
  <c r="C33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6" i="25"/>
  <c r="H246" i="25"/>
  <c r="G24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5" i="25"/>
  <c r="G245" i="25"/>
  <c r="H24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4" i="25"/>
  <c r="G244" i="25"/>
  <c r="H24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85" i="105"/>
  <c r="H19" i="105"/>
  <c r="C19" i="105"/>
  <c r="F85" i="105"/>
  <c r="C85" i="105"/>
  <c r="K85" i="105"/>
  <c r="F19" i="105"/>
  <c r="K19" i="105"/>
  <c r="M19" i="105"/>
  <c r="H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3" i="25"/>
  <c r="G243" i="25"/>
  <c r="H24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2" i="25"/>
  <c r="H242" i="25"/>
  <c r="G242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1" i="25"/>
  <c r="G241" i="25"/>
  <c r="H24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0" i="25"/>
  <c r="H240" i="25"/>
  <c r="G240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9" i="25"/>
  <c r="H239" i="25"/>
  <c r="G239" i="25"/>
  <c r="F82" i="25"/>
  <c r="F37" i="86"/>
  <c r="H37" i="86"/>
  <c r="G37" i="86"/>
  <c r="F7" i="86"/>
  <c r="F238" i="25"/>
  <c r="H238" i="25"/>
  <c r="G238" i="25"/>
  <c r="F81" i="25"/>
  <c r="F80" i="25"/>
  <c r="F150" i="51"/>
  <c r="H150" i="51"/>
  <c r="G150" i="51"/>
  <c r="F45" i="51"/>
  <c r="F33" i="96"/>
  <c r="H33" i="96"/>
  <c r="G33" i="96"/>
  <c r="F72" i="46"/>
  <c r="H72" i="46"/>
  <c r="M32" i="46"/>
  <c r="G72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7" i="25"/>
  <c r="G237" i="25"/>
  <c r="H237" i="25"/>
  <c r="K63" i="25"/>
  <c r="G71" i="46"/>
  <c r="F71" i="46"/>
  <c r="H71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0" i="46"/>
  <c r="G70" i="46"/>
  <c r="H70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6" i="25"/>
  <c r="G236" i="25"/>
  <c r="H23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9" i="46"/>
  <c r="H69" i="46"/>
  <c r="G69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5" i="25"/>
  <c r="H235" i="25"/>
  <c r="G23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8" i="46"/>
  <c r="G68" i="46"/>
  <c r="H68" i="46"/>
  <c r="F53" i="88"/>
  <c r="H53" i="88"/>
  <c r="G53" i="88"/>
  <c r="F145" i="51"/>
  <c r="G145" i="51"/>
  <c r="H145" i="51"/>
  <c r="F65" i="84"/>
  <c r="H65" i="84"/>
  <c r="G65" i="84"/>
  <c r="F234" i="25"/>
  <c r="H234" i="25"/>
  <c r="G23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3" i="25"/>
  <c r="G233" i="25"/>
  <c r="H233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2" i="25"/>
  <c r="G232" i="25"/>
  <c r="H23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1" i="25"/>
  <c r="H231" i="25"/>
  <c r="G231" i="25"/>
  <c r="C10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0" i="25"/>
  <c r="H230" i="25"/>
  <c r="G230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7" i="46"/>
  <c r="F67" i="46"/>
  <c r="H67" i="46"/>
  <c r="F18" i="46"/>
  <c r="F229" i="25"/>
  <c r="H229" i="25"/>
  <c r="G22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6" i="46"/>
  <c r="H66" i="46"/>
  <c r="G66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K19" i="104"/>
  <c r="C19" i="104"/>
  <c r="K85" i="104"/>
  <c r="M19" i="104"/>
  <c r="H19" i="104"/>
  <c r="H85" i="104"/>
  <c r="F85" i="104"/>
  <c r="F19" i="104"/>
  <c r="C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5" i="46"/>
  <c r="H65" i="46"/>
  <c r="G65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8" i="25"/>
  <c r="G228" i="25"/>
  <c r="H228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7" i="25"/>
  <c r="G227" i="25"/>
  <c r="H227" i="25"/>
  <c r="F76" i="25"/>
  <c r="F36" i="101"/>
  <c r="H36" i="101"/>
  <c r="G36" i="101"/>
  <c r="F7" i="101"/>
  <c r="F64" i="46"/>
  <c r="H64" i="46"/>
  <c r="G64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3" i="46"/>
  <c r="G63" i="46"/>
  <c r="H63" i="46"/>
  <c r="F97" i="58"/>
  <c r="G97" i="58"/>
  <c r="H97" i="58"/>
  <c r="F58" i="57"/>
  <c r="G58" i="57"/>
  <c r="H58" i="57"/>
  <c r="F48" i="88"/>
  <c r="H48" i="88"/>
  <c r="G48" i="88"/>
  <c r="F226" i="25"/>
  <c r="G226" i="25"/>
  <c r="H22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25" i="25"/>
  <c r="H225" i="25"/>
  <c r="G225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4" i="25"/>
  <c r="H224" i="25"/>
  <c r="G224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23" i="25"/>
  <c r="H223" i="25"/>
  <c r="G22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22" i="25"/>
  <c r="G222" i="25"/>
  <c r="H22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1" i="25"/>
  <c r="H221" i="25"/>
  <c r="G221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2" i="46"/>
  <c r="G62" i="46"/>
  <c r="H62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0" i="25"/>
  <c r="H220" i="25"/>
  <c r="G220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9" i="25"/>
  <c r="G219" i="25"/>
  <c r="F219" i="25"/>
  <c r="F218" i="25"/>
  <c r="G218" i="25"/>
  <c r="H21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7" i="25" l="1"/>
  <c r="H217" i="25"/>
  <c r="G217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6" i="25"/>
  <c r="H216" i="25"/>
  <c r="G21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15" i="25"/>
  <c r="H215" i="25"/>
  <c r="G21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4" i="25"/>
  <c r="G214" i="25"/>
  <c r="H21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1" i="46"/>
  <c r="H61" i="46"/>
  <c r="G61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0" i="46"/>
  <c r="H60" i="46"/>
  <c r="G60" i="46"/>
  <c r="F32" i="91"/>
  <c r="H32" i="91"/>
  <c r="G32" i="91"/>
  <c r="F88" i="58"/>
  <c r="G88" i="58"/>
  <c r="H88" i="58"/>
  <c r="H61" i="81"/>
  <c r="G61" i="81"/>
  <c r="F61" i="81"/>
  <c r="F213" i="25"/>
  <c r="G213" i="25"/>
  <c r="H21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2" i="25"/>
  <c r="H212" i="25"/>
  <c r="G21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1" i="25"/>
  <c r="H211" i="25"/>
  <c r="G21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0" i="25"/>
  <c r="H210" i="25"/>
  <c r="G210" i="25"/>
  <c r="F69" i="25"/>
  <c r="F19" i="103"/>
  <c r="K19" i="103"/>
  <c r="C85" i="103"/>
  <c r="H19" i="103"/>
  <c r="M85" i="103"/>
  <c r="C19" i="103"/>
  <c r="M19" i="103"/>
  <c r="K85" i="103"/>
  <c r="H85" i="103"/>
  <c r="F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9" i="25"/>
  <c r="H209" i="25"/>
  <c r="G20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08" i="25"/>
  <c r="H208" i="25"/>
  <c r="G208" i="25"/>
  <c r="K48" i="25"/>
  <c r="F69" i="87"/>
  <c r="K69" i="87"/>
  <c r="F85" i="102"/>
  <c r="M19" i="102"/>
  <c r="C19" i="102"/>
  <c r="C85" i="102"/>
  <c r="M85" i="102"/>
  <c r="H85" i="102"/>
  <c r="K85" i="102"/>
  <c r="K19" i="102"/>
  <c r="H19" i="102"/>
  <c r="F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9" i="46"/>
  <c r="H59" i="46"/>
  <c r="G59" i="46"/>
  <c r="F15" i="46"/>
  <c r="F87" i="58"/>
  <c r="H87" i="58"/>
  <c r="G87" i="58"/>
  <c r="F19" i="58"/>
  <c r="F43" i="88"/>
  <c r="H43" i="88"/>
  <c r="G43" i="88"/>
  <c r="F10" i="88"/>
  <c r="AA10" i="88" s="1"/>
  <c r="AB10" i="88" s="1"/>
  <c r="F19" i="101"/>
  <c r="H85" i="100"/>
  <c r="H19" i="99"/>
  <c r="K19" i="99"/>
  <c r="M19" i="100"/>
  <c r="C19" i="100"/>
  <c r="K19" i="101"/>
  <c r="M85" i="101"/>
  <c r="C19" i="99"/>
  <c r="K85" i="100"/>
  <c r="K19" i="100"/>
  <c r="H19" i="100"/>
  <c r="H85" i="101"/>
  <c r="F85" i="101"/>
  <c r="C85" i="100"/>
  <c r="C19" i="101"/>
  <c r="K85" i="99"/>
  <c r="C85" i="101"/>
  <c r="F85" i="99"/>
  <c r="M85" i="99"/>
  <c r="F19" i="99"/>
  <c r="M19" i="101"/>
  <c r="F85" i="100"/>
  <c r="F19" i="100"/>
  <c r="K85" i="101"/>
  <c r="H85" i="99"/>
  <c r="C85" i="99"/>
  <c r="M85" i="100"/>
  <c r="M19" i="99"/>
  <c r="H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58" i="46"/>
  <c r="G58" i="46"/>
  <c r="H58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7" i="25"/>
  <c r="H207" i="25"/>
  <c r="G207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6" i="25"/>
  <c r="G206" i="25"/>
  <c r="H20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205" i="25"/>
  <c r="H205" i="25"/>
  <c r="G20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K25" i="88"/>
  <c r="H85" i="98"/>
  <c r="M19" i="97"/>
  <c r="K85" i="97"/>
  <c r="F19" i="97"/>
  <c r="C85" i="97"/>
  <c r="H19" i="97"/>
  <c r="M19" i="98"/>
  <c r="K19" i="98"/>
  <c r="C19" i="98"/>
  <c r="F19" i="98"/>
  <c r="C19" i="97"/>
  <c r="F85" i="97"/>
  <c r="C85" i="98"/>
  <c r="H85" i="97"/>
  <c r="F85" i="98"/>
  <c r="M85" i="97"/>
  <c r="M85" i="98"/>
  <c r="K85" i="98"/>
  <c r="H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4" i="25"/>
  <c r="H204" i="25"/>
  <c r="G204" i="25"/>
  <c r="F68" i="25"/>
  <c r="F57" i="46" l="1"/>
  <c r="G57" i="46"/>
  <c r="H57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3" i="25"/>
  <c r="G203" i="25"/>
  <c r="H20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2" i="25"/>
  <c r="H202" i="25"/>
  <c r="G20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1" i="25"/>
  <c r="H201" i="25"/>
  <c r="G20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0" i="25"/>
  <c r="H200" i="25"/>
  <c r="G200" i="25"/>
  <c r="K47" i="25"/>
  <c r="F83" i="58"/>
  <c r="H83" i="58"/>
  <c r="G83" i="58"/>
  <c r="K14" i="58"/>
  <c r="F82" i="58"/>
  <c r="H82" i="58"/>
  <c r="G82" i="58"/>
  <c r="K13" i="58"/>
  <c r="K84" i="96"/>
  <c r="C19" i="96"/>
  <c r="F84" i="96"/>
  <c r="F19" i="96"/>
  <c r="M19" i="96"/>
  <c r="C84" i="96"/>
  <c r="H84" i="96"/>
  <c r="M84" i="96"/>
  <c r="K19" i="96"/>
  <c r="H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199" i="25"/>
  <c r="H199" i="25"/>
  <c r="G199" i="25"/>
  <c r="F65" i="25"/>
  <c r="F26" i="90"/>
  <c r="G26" i="90"/>
  <c r="H26" i="90"/>
  <c r="P587" i="38" l="1"/>
  <c r="O587" i="38"/>
  <c r="Z587" i="38"/>
  <c r="U587" i="38"/>
  <c r="F50" i="77"/>
  <c r="H50" i="77"/>
  <c r="G50" i="77"/>
  <c r="F81" i="58"/>
  <c r="H81" i="58"/>
  <c r="G81" i="58"/>
  <c r="F120" i="51"/>
  <c r="G120" i="51"/>
  <c r="H120" i="51"/>
  <c r="F198" i="25"/>
  <c r="H198" i="25"/>
  <c r="G19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7" i="25"/>
  <c r="H197" i="25"/>
  <c r="G19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6" i="46"/>
  <c r="G56" i="46"/>
  <c r="H56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6" i="25"/>
  <c r="G196" i="25"/>
  <c r="H196" i="25"/>
  <c r="F195" i="25"/>
  <c r="H195" i="25"/>
  <c r="F194" i="25"/>
  <c r="H194" i="25"/>
  <c r="F193" i="25"/>
  <c r="H193" i="25"/>
  <c r="K43" i="25"/>
  <c r="F25" i="47"/>
  <c r="G25" i="47"/>
  <c r="H25" i="47"/>
  <c r="F24" i="47"/>
  <c r="G24" i="47"/>
  <c r="H24" i="47"/>
  <c r="K2" i="47"/>
  <c r="K18" i="47" s="1"/>
  <c r="G195" i="25"/>
  <c r="F61" i="25"/>
  <c r="G49" i="81"/>
  <c r="K4" i="81"/>
  <c r="G194" i="25"/>
  <c r="K42" i="25"/>
  <c r="F6" i="47"/>
  <c r="F5" i="91"/>
  <c r="G48" i="81"/>
  <c r="F11" i="81"/>
  <c r="F8" i="57"/>
  <c r="G193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2" i="25"/>
  <c r="H192" i="25"/>
  <c r="G19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85" i="95"/>
  <c r="C19" i="95"/>
  <c r="M85" i="95"/>
  <c r="K19" i="95"/>
  <c r="K85" i="95"/>
  <c r="F19" i="95"/>
  <c r="H19" i="95"/>
  <c r="F85" i="95"/>
  <c r="C85" i="95"/>
  <c r="M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19" i="94"/>
  <c r="C85" i="94"/>
  <c r="H85" i="94"/>
  <c r="M19" i="94"/>
  <c r="H19" i="94"/>
  <c r="K85" i="94"/>
  <c r="K19" i="94"/>
  <c r="M85" i="94"/>
  <c r="C19" i="94"/>
  <c r="F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C85" i="93"/>
  <c r="H85" i="93"/>
  <c r="F19" i="93"/>
  <c r="F85" i="93"/>
  <c r="M85" i="93"/>
  <c r="H19" i="93"/>
  <c r="K85" i="93"/>
  <c r="M19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1" i="25"/>
  <c r="H191" i="25"/>
  <c r="G19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19" i="91"/>
  <c r="F19" i="47"/>
  <c r="C85" i="92"/>
  <c r="K85" i="91"/>
  <c r="F85" i="91"/>
  <c r="H19" i="91"/>
  <c r="K85" i="92"/>
  <c r="H85" i="91"/>
  <c r="H19" i="92"/>
  <c r="M85" i="92"/>
  <c r="F19" i="92"/>
  <c r="C85" i="91"/>
  <c r="C19" i="91"/>
  <c r="F85" i="92"/>
  <c r="F19" i="91"/>
  <c r="C19" i="92"/>
  <c r="H85" i="92"/>
  <c r="K19" i="92"/>
  <c r="M19" i="92"/>
  <c r="M85" i="91"/>
  <c r="K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0" i="25"/>
  <c r="H190" i="25"/>
  <c r="G19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9" i="25"/>
  <c r="G189" i="25"/>
  <c r="H18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5" i="46"/>
  <c r="H55" i="46"/>
  <c r="G55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4" i="46"/>
  <c r="H54" i="46"/>
  <c r="G54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3" i="46"/>
  <c r="H53" i="46"/>
  <c r="G53" i="46"/>
  <c r="F14" i="46"/>
  <c r="F188" i="25"/>
  <c r="G188" i="25"/>
  <c r="H18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7" i="25"/>
  <c r="H187" i="25"/>
  <c r="G18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6" i="25"/>
  <c r="H186" i="25"/>
  <c r="G186" i="25"/>
  <c r="K40" i="25"/>
  <c r="F185" i="25"/>
  <c r="H185" i="25"/>
  <c r="G185" i="25"/>
  <c r="K39" i="25"/>
  <c r="F53" i="25"/>
  <c r="Z565" i="38" l="1"/>
  <c r="O565" i="38"/>
  <c r="U565" i="38"/>
  <c r="P565" i="38"/>
  <c r="Q11" i="89"/>
  <c r="F184" i="25"/>
  <c r="H184" i="25"/>
  <c r="G18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3" i="25"/>
  <c r="H183" i="25"/>
  <c r="G183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82" i="25"/>
  <c r="H182" i="25"/>
  <c r="G182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1" i="25"/>
  <c r="H181" i="25"/>
  <c r="G18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2" i="46"/>
  <c r="G52" i="46"/>
  <c r="H52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0" i="25"/>
  <c r="G180" i="25"/>
  <c r="H18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9" i="25"/>
  <c r="G179" i="25"/>
  <c r="H17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C85" i="90"/>
  <c r="M19" i="90"/>
  <c r="C19" i="90"/>
  <c r="H19" i="90"/>
  <c r="K19" i="90"/>
  <c r="K85" i="90"/>
  <c r="H85" i="90"/>
  <c r="F85" i="90"/>
  <c r="M85" i="90"/>
  <c r="F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8" i="25"/>
  <c r="H178" i="25"/>
  <c r="G178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1" i="46"/>
  <c r="G51" i="46"/>
  <c r="H51" i="46"/>
  <c r="F104" i="51"/>
  <c r="G104" i="51"/>
  <c r="H104" i="51"/>
  <c r="F177" i="25"/>
  <c r="G177" i="25"/>
  <c r="H17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6" i="25"/>
  <c r="H176" i="25"/>
  <c r="G176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58" i="51"/>
  <c r="H19" i="89"/>
  <c r="K85" i="89"/>
  <c r="F85" i="89"/>
  <c r="C85" i="89"/>
  <c r="M19" i="89"/>
  <c r="H85" i="89"/>
  <c r="C19" i="89"/>
  <c r="K19" i="89"/>
  <c r="M85" i="89"/>
  <c r="F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01" i="88"/>
  <c r="K85" i="87"/>
  <c r="K19" i="87"/>
  <c r="M101" i="88"/>
  <c r="H101" i="88"/>
  <c r="K101" i="88"/>
  <c r="H85" i="87"/>
  <c r="M25" i="88"/>
  <c r="M19" i="87"/>
  <c r="F101" i="88"/>
  <c r="C19" i="87"/>
  <c r="M85" i="87"/>
  <c r="F85" i="87"/>
  <c r="C85" i="87"/>
  <c r="H19" i="87"/>
  <c r="F19" i="87"/>
  <c r="F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0" i="46"/>
  <c r="H50" i="46"/>
  <c r="G50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5" i="25"/>
  <c r="G175" i="25"/>
  <c r="H175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85" i="86"/>
  <c r="F19" i="86"/>
  <c r="H19" i="86"/>
  <c r="M85" i="86"/>
  <c r="H85" i="86"/>
  <c r="K85" i="86"/>
  <c r="M19" i="86"/>
  <c r="F85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5" i="43"/>
  <c r="C25" i="43"/>
  <c r="H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9" i="46"/>
  <c r="H49" i="46"/>
  <c r="G49" i="46"/>
  <c r="K5" i="46"/>
  <c r="F69" i="58"/>
  <c r="H69" i="58"/>
  <c r="G69" i="58"/>
  <c r="F10" i="58"/>
  <c r="K8" i="58"/>
  <c r="F174" i="25"/>
  <c r="H174" i="25"/>
  <c r="G174" i="25"/>
  <c r="K33" i="25"/>
  <c r="F44" i="84"/>
  <c r="H44" i="84"/>
  <c r="G44" i="84"/>
  <c r="K5" i="84"/>
  <c r="F173" i="25"/>
  <c r="G173" i="25"/>
  <c r="H17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2" i="25"/>
  <c r="H172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8" i="46"/>
  <c r="H48" i="46"/>
  <c r="G48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2" i="25"/>
  <c r="K30" i="25"/>
  <c r="Z548" i="38" l="1"/>
  <c r="P548" i="38"/>
  <c r="O548" i="38"/>
  <c r="U548" i="38"/>
  <c r="F171" i="25"/>
  <c r="G171" i="25"/>
  <c r="H17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0" i="25"/>
  <c r="H170" i="25"/>
  <c r="G17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9" i="25"/>
  <c r="H169" i="25"/>
  <c r="G169" i="25"/>
  <c r="K27" i="25"/>
  <c r="H47" i="46"/>
  <c r="F47" i="46"/>
  <c r="G47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8" i="25"/>
  <c r="H168" i="25"/>
  <c r="G16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6" i="46"/>
  <c r="F46" i="46"/>
  <c r="G46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7" i="25"/>
  <c r="H167" i="25"/>
  <c r="G16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6" i="25"/>
  <c r="H166" i="25"/>
  <c r="G166" i="25"/>
  <c r="F165" i="25"/>
  <c r="H165" i="25"/>
  <c r="G165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5" i="46"/>
  <c r="H45" i="46"/>
  <c r="G45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4" i="25"/>
  <c r="H164" i="25"/>
  <c r="G16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3" i="25"/>
  <c r="H163" i="25"/>
  <c r="G16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4" i="46"/>
  <c r="H44" i="46"/>
  <c r="G44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3" i="46"/>
  <c r="H43" i="46"/>
  <c r="G43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2" i="46"/>
  <c r="H42" i="46"/>
  <c r="G42" i="46"/>
  <c r="K2" i="46"/>
  <c r="F162" i="25"/>
  <c r="H162" i="25"/>
  <c r="G162" i="25"/>
  <c r="F46" i="25"/>
  <c r="F57" i="43"/>
  <c r="H57" i="43"/>
  <c r="G57" i="43"/>
  <c r="M24" i="43"/>
  <c r="H24" i="43"/>
  <c r="K6" i="43"/>
  <c r="C21" i="40"/>
  <c r="K33" i="46"/>
  <c r="M33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1" i="25"/>
  <c r="H161" i="25"/>
  <c r="G161" i="25"/>
  <c r="K24" i="25"/>
  <c r="F40" i="77"/>
  <c r="H40" i="77"/>
  <c r="G40" i="77"/>
  <c r="F9" i="77"/>
  <c r="F41" i="46"/>
  <c r="H41" i="46"/>
  <c r="G41" i="46"/>
  <c r="F9" i="46"/>
  <c r="F8" i="46"/>
  <c r="F56" i="43"/>
  <c r="H56" i="43"/>
  <c r="G56" i="43"/>
  <c r="F12" i="43"/>
  <c r="F33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0" i="46"/>
  <c r="H40" i="46"/>
  <c r="G40" i="46"/>
  <c r="F160" i="25"/>
  <c r="H160" i="25"/>
  <c r="G16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9" i="25"/>
  <c r="H159" i="25"/>
  <c r="G15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8" i="25"/>
  <c r="G158" i="25"/>
  <c r="H158" i="25"/>
  <c r="O508" i="38" l="1"/>
  <c r="Z508" i="38"/>
  <c r="P507" i="38"/>
  <c r="N507" i="38"/>
  <c r="F157" i="25"/>
  <c r="G157" i="25"/>
  <c r="H157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9" i="46"/>
  <c r="G39" i="46"/>
  <c r="H39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6" i="25"/>
  <c r="G156" i="25"/>
  <c r="H15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5" i="25"/>
  <c r="H155" i="25"/>
  <c r="G15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4" i="25"/>
  <c r="H154" i="25"/>
  <c r="G15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3" i="25"/>
  <c r="H153" i="25"/>
  <c r="G15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2" i="25"/>
  <c r="H152" i="25"/>
  <c r="G152" i="25"/>
  <c r="K19" i="25"/>
  <c r="M10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1" i="25"/>
  <c r="H151" i="25"/>
  <c r="G151" i="25"/>
  <c r="K18" i="25"/>
  <c r="F150" i="25"/>
  <c r="H150" i="25"/>
  <c r="G150" i="25"/>
  <c r="K17" i="25"/>
  <c r="P486" i="38" l="1"/>
  <c r="N486" i="38"/>
  <c r="F149" i="25"/>
  <c r="G149" i="25"/>
  <c r="H149" i="25"/>
  <c r="F38" i="46"/>
  <c r="G38" i="46"/>
  <c r="H38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C85" i="85"/>
  <c r="F19" i="85"/>
  <c r="C19" i="85"/>
  <c r="F85" i="85"/>
  <c r="H19" i="85"/>
  <c r="K85" i="85"/>
  <c r="M19" i="85"/>
  <c r="H85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F107" i="84"/>
  <c r="H25" i="84"/>
  <c r="H107" i="84"/>
  <c r="C107" i="84"/>
  <c r="F25" i="84"/>
  <c r="M85" i="83"/>
  <c r="F19" i="83"/>
  <c r="K19" i="83"/>
  <c r="C25" i="84"/>
  <c r="F85" i="83"/>
  <c r="M25" i="84"/>
  <c r="K85" i="83"/>
  <c r="H85" i="83"/>
  <c r="C85" i="83"/>
  <c r="M19" i="83"/>
  <c r="K107" i="84"/>
  <c r="M107" i="84"/>
  <c r="H19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8" i="25"/>
  <c r="G148" i="25"/>
  <c r="H14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C19" i="82"/>
  <c r="C60" i="82"/>
  <c r="M19" i="82"/>
  <c r="M18" i="74"/>
  <c r="K60" i="82"/>
  <c r="H18" i="74"/>
  <c r="F60" i="82"/>
  <c r="C18" i="74"/>
  <c r="M60" i="82"/>
  <c r="F19" i="82"/>
  <c r="H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7" i="46"/>
  <c r="G37" i="46"/>
  <c r="H37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7" i="25"/>
  <c r="G147" i="25"/>
  <c r="H147" i="25"/>
  <c r="K15" i="25"/>
  <c r="F29" i="78"/>
  <c r="H29" i="78"/>
  <c r="G29" i="78"/>
  <c r="F29" i="70"/>
  <c r="H29" i="70"/>
  <c r="G29" i="70"/>
  <c r="K5" i="51"/>
  <c r="F6" i="70"/>
  <c r="F146" i="25"/>
  <c r="H146" i="25"/>
  <c r="G14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H114" i="46"/>
  <c r="G114" i="46"/>
  <c r="F114" i="46"/>
  <c r="H113" i="46"/>
  <c r="G113" i="46"/>
  <c r="F113" i="46"/>
  <c r="H112" i="46"/>
  <c r="G112" i="46"/>
  <c r="F112" i="46"/>
  <c r="H111" i="46"/>
  <c r="G111" i="46"/>
  <c r="F11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5" i="25"/>
  <c r="H145" i="25"/>
  <c r="G145" i="25"/>
  <c r="K14" i="25"/>
  <c r="C96" i="31"/>
  <c r="H96" i="31"/>
  <c r="H78" i="75"/>
  <c r="F78" i="75"/>
  <c r="M96" i="31"/>
  <c r="C78" i="75"/>
  <c r="F96" i="31"/>
  <c r="M78" i="75"/>
  <c r="K78" i="75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M85" i="64"/>
  <c r="K19" i="64"/>
  <c r="K85" i="64"/>
  <c r="H19" i="64"/>
  <c r="M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4" i="25"/>
  <c r="H144" i="25"/>
  <c r="G14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30" i="81"/>
  <c r="M30" i="81"/>
  <c r="C110" i="81"/>
  <c r="H30" i="81"/>
  <c r="F110" i="81"/>
  <c r="H110" i="81"/>
  <c r="M110" i="81"/>
  <c r="K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3" i="25"/>
  <c r="H143" i="25"/>
  <c r="G14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C85" i="80"/>
  <c r="K19" i="80"/>
  <c r="F85" i="80"/>
  <c r="H85" i="80"/>
  <c r="C19" i="80"/>
  <c r="H19" i="80"/>
  <c r="K85" i="80"/>
  <c r="F19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H19" i="79"/>
  <c r="H65" i="79"/>
  <c r="C19" i="79"/>
  <c r="M19" i="79"/>
  <c r="M65" i="79"/>
  <c r="K65" i="79"/>
  <c r="F19" i="79"/>
  <c r="F65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2" i="25"/>
  <c r="G142" i="25"/>
  <c r="H14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1" i="25"/>
  <c r="H141" i="25"/>
  <c r="G141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0" i="25"/>
  <c r="G140" i="25"/>
  <c r="H140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9" i="25"/>
  <c r="H139" i="25"/>
  <c r="G13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8" i="25"/>
  <c r="G138" i="25"/>
  <c r="H13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M19" i="78"/>
  <c r="C85" i="78"/>
  <c r="C19" i="78"/>
  <c r="M85" i="78"/>
  <c r="H85" i="78"/>
  <c r="F19" i="78"/>
  <c r="K85" i="78"/>
  <c r="K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102" i="25"/>
  <c r="F137" i="25"/>
  <c r="H137" i="25"/>
  <c r="G13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C19" i="77"/>
  <c r="F89" i="77"/>
  <c r="C89" i="77"/>
  <c r="H19" i="77"/>
  <c r="M19" i="77"/>
  <c r="F19" i="77"/>
  <c r="M8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6" i="25"/>
  <c r="H136" i="25"/>
  <c r="G13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5" i="25"/>
  <c r="H135" i="25"/>
  <c r="G13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4" i="25"/>
  <c r="H134" i="25"/>
  <c r="G134" i="25"/>
  <c r="F33" i="25"/>
  <c r="F266" i="7"/>
  <c r="H266" i="7"/>
  <c r="G266" i="7"/>
  <c r="K102" i="7"/>
  <c r="G23" i="50"/>
  <c r="K23" i="50" s="1"/>
  <c r="F23" i="50"/>
  <c r="M18" i="50"/>
  <c r="C18" i="50"/>
  <c r="F18" i="50"/>
  <c r="F133" i="25"/>
  <c r="H133" i="25"/>
  <c r="G13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2" i="25"/>
  <c r="H132" i="25"/>
  <c r="G13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1" i="25"/>
  <c r="H131" i="25"/>
  <c r="G13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0" i="25"/>
  <c r="H130" i="25"/>
  <c r="G130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9" i="25"/>
  <c r="H129" i="25"/>
  <c r="G129" i="25"/>
  <c r="O416" i="38" l="1"/>
  <c r="Z416" i="38"/>
  <c r="E415" i="38"/>
  <c r="H415" i="38"/>
  <c r="K415" i="38"/>
  <c r="L415" i="38" s="1"/>
  <c r="P415" i="38" s="1"/>
  <c r="M415" i="38"/>
  <c r="U415" i="38" s="1"/>
  <c r="S415" i="38"/>
  <c r="F128" i="25"/>
  <c r="H128" i="25"/>
  <c r="G12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7" i="25"/>
  <c r="H127" i="25"/>
  <c r="G12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K77" i="69"/>
  <c r="M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6" i="69" s="1"/>
  <c r="P406" i="38"/>
  <c r="K34" i="69" l="1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6" i="25"/>
  <c r="H126" i="25"/>
  <c r="G12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F19" i="76"/>
  <c r="H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5" i="25"/>
  <c r="H125" i="25"/>
  <c r="G12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4" i="25"/>
  <c r="G124" i="25"/>
  <c r="H12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3" i="25"/>
  <c r="H123" i="25"/>
  <c r="G123" i="25"/>
  <c r="K6" i="25"/>
  <c r="O390" i="38" l="1"/>
  <c r="Z390" i="38"/>
  <c r="N389" i="38"/>
  <c r="P389" i="38"/>
  <c r="F122" i="25"/>
  <c r="G122" i="25"/>
  <c r="H12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1" i="25"/>
  <c r="G121" i="25"/>
  <c r="H12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0" i="25"/>
  <c r="G120" i="25"/>
  <c r="H12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9" i="25"/>
  <c r="G119" i="25"/>
  <c r="H11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8" i="25"/>
  <c r="G118" i="25"/>
  <c r="H118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7" i="25"/>
  <c r="G117" i="25"/>
  <c r="H11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6" i="25"/>
  <c r="G116" i="25"/>
  <c r="H11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5" i="25"/>
  <c r="G115" i="25"/>
  <c r="H11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4" i="25"/>
  <c r="G114" i="25"/>
  <c r="H11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3" i="25"/>
  <c r="H113" i="25"/>
  <c r="G11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2" i="25"/>
  <c r="G112" i="25"/>
  <c r="H112" i="25"/>
  <c r="E372" i="38"/>
  <c r="H372" i="38"/>
  <c r="K372" i="38"/>
  <c r="L372" i="38" s="1"/>
  <c r="M372" i="38"/>
  <c r="U372" i="38" s="1"/>
  <c r="S372" i="38"/>
  <c r="N372" i="38" l="1"/>
  <c r="P372" i="38"/>
  <c r="F111" i="25"/>
  <c r="G111" i="25"/>
  <c r="H111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0" i="25"/>
  <c r="G110" i="25"/>
  <c r="H110" i="25"/>
  <c r="F21" i="25"/>
  <c r="F73" i="51"/>
  <c r="G73" i="51"/>
  <c r="H73" i="51"/>
  <c r="F11" i="51"/>
  <c r="F10" i="51"/>
  <c r="F9" i="51"/>
  <c r="C93" i="68"/>
  <c r="K93" i="68"/>
  <c r="F93" i="68"/>
  <c r="M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9" i="25"/>
  <c r="G109" i="25"/>
  <c r="H109" i="25"/>
  <c r="K2" i="25"/>
  <c r="K102" i="25" s="1"/>
  <c r="K10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8" i="25"/>
  <c r="G108" i="25"/>
  <c r="H108" i="25"/>
  <c r="F20" i="25"/>
  <c r="F71" i="51"/>
  <c r="G71" i="51"/>
  <c r="H71" i="51"/>
  <c r="F7" i="51"/>
  <c r="P364" i="38" l="1"/>
  <c r="N364" i="38"/>
  <c r="H107" i="25"/>
  <c r="G107" i="25"/>
  <c r="F107" i="25"/>
  <c r="M811" i="25"/>
  <c r="H811" i="25"/>
  <c r="C811" i="25"/>
  <c r="F787" i="25"/>
  <c r="F786" i="25"/>
  <c r="F785" i="25"/>
  <c r="F784" i="25"/>
  <c r="F783" i="25"/>
  <c r="F782" i="25"/>
  <c r="F781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F693" i="25"/>
  <c r="F692" i="25"/>
  <c r="F691" i="25"/>
  <c r="K690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12" i="25"/>
  <c r="C812" i="25"/>
  <c r="M812" i="25"/>
  <c r="K812" i="25"/>
  <c r="H812" i="25"/>
  <c r="O364" i="38" l="1"/>
  <c r="Z364" i="38"/>
  <c r="N363" i="38"/>
  <c r="F811" i="25"/>
  <c r="K811" i="25"/>
  <c r="P363" i="38"/>
  <c r="O363" i="38" l="1"/>
  <c r="Z363" i="38"/>
  <c r="M548" i="25"/>
  <c r="Q10" i="25" s="1"/>
  <c r="E362" i="38"/>
  <c r="H362" i="38"/>
  <c r="K362" i="38"/>
  <c r="M362" i="38"/>
  <c r="U362" i="38" s="1"/>
  <c r="S362" i="38"/>
  <c r="K278" i="25" l="1"/>
  <c r="K277" i="25"/>
  <c r="K276" i="25"/>
  <c r="K275" i="25"/>
  <c r="K256" i="25"/>
  <c r="K257" i="25"/>
  <c r="K255" i="25"/>
  <c r="K254" i="25"/>
  <c r="K252" i="25"/>
  <c r="K253" i="25"/>
  <c r="K251" i="25"/>
  <c r="K250" i="25"/>
  <c r="K249" i="25"/>
  <c r="K247" i="25"/>
  <c r="K248" i="25"/>
  <c r="K245" i="25"/>
  <c r="K246" i="25"/>
  <c r="K244" i="25"/>
  <c r="K243" i="25"/>
  <c r="K242" i="25"/>
  <c r="K241" i="25"/>
  <c r="K240" i="25"/>
  <c r="K238" i="25"/>
  <c r="K239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18" i="25"/>
  <c r="K220" i="25"/>
  <c r="K219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0" i="25"/>
  <c r="K201" i="25"/>
  <c r="K199" i="25"/>
  <c r="K198" i="25"/>
  <c r="K197" i="25"/>
  <c r="K193" i="25"/>
  <c r="K194" i="25"/>
  <c r="K196" i="25"/>
  <c r="K195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2" i="25"/>
  <c r="K173" i="25"/>
  <c r="K174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108" i="25"/>
  <c r="K107" i="25"/>
  <c r="K274" i="25"/>
  <c r="K272" i="25"/>
  <c r="K273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K259" i="25"/>
  <c r="K25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4" i="43"/>
  <c r="H94" i="43"/>
  <c r="C94" i="43"/>
  <c r="P24" i="43"/>
  <c r="P23" i="43"/>
  <c r="P22" i="43"/>
  <c r="P21" i="43"/>
  <c r="P20" i="43"/>
  <c r="P19" i="43"/>
  <c r="P18" i="43"/>
  <c r="K87" i="43"/>
  <c r="K94" i="43" s="1"/>
  <c r="F87" i="43"/>
  <c r="F94" i="43" s="1"/>
  <c r="H41" i="43"/>
  <c r="G41" i="43"/>
  <c r="F41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07" i="46"/>
  <c r="H107" i="46"/>
  <c r="C107" i="46"/>
  <c r="P25" i="46"/>
  <c r="P24" i="46"/>
  <c r="P23" i="46"/>
  <c r="P22" i="46"/>
  <c r="P21" i="46"/>
  <c r="P20" i="46"/>
  <c r="P19" i="46"/>
  <c r="K97" i="46"/>
  <c r="K96" i="46"/>
  <c r="F96" i="46"/>
  <c r="K95" i="46"/>
  <c r="F95" i="46"/>
  <c r="H36" i="46"/>
  <c r="G36" i="46"/>
  <c r="F36" i="46"/>
  <c r="K32" i="46"/>
  <c r="H32" i="46"/>
  <c r="F32" i="46"/>
  <c r="C3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6" i="58"/>
  <c r="H186" i="58"/>
  <c r="C186" i="58"/>
  <c r="K177" i="58"/>
  <c r="F177" i="58"/>
  <c r="K176" i="58"/>
  <c r="F176" i="58"/>
  <c r="K170" i="58"/>
  <c r="F170" i="58"/>
  <c r="H160" i="58"/>
  <c r="G160" i="58"/>
  <c r="F160" i="58"/>
  <c r="H159" i="58"/>
  <c r="G159" i="58"/>
  <c r="F159" i="58"/>
  <c r="H158" i="58"/>
  <c r="G158" i="58"/>
  <c r="F158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P39" i="58"/>
  <c r="H145" i="58"/>
  <c r="G145" i="58"/>
  <c r="F145" i="58"/>
  <c r="P38" i="58"/>
  <c r="H144" i="58"/>
  <c r="G144" i="58"/>
  <c r="F144" i="58"/>
  <c r="P37" i="58"/>
  <c r="H143" i="58"/>
  <c r="G143" i="58"/>
  <c r="F143" i="58"/>
  <c r="P36" i="58"/>
  <c r="H142" i="58"/>
  <c r="G142" i="58"/>
  <c r="F142" i="58"/>
  <c r="P35" i="58"/>
  <c r="P34" i="58"/>
  <c r="P33" i="58"/>
  <c r="P32" i="58"/>
  <c r="H138" i="58"/>
  <c r="G138" i="58"/>
  <c r="F138" i="58"/>
  <c r="P31" i="58"/>
  <c r="H137" i="58"/>
  <c r="G137" i="58"/>
  <c r="F137" i="58"/>
  <c r="P30" i="58"/>
  <c r="H136" i="58"/>
  <c r="G136" i="58"/>
  <c r="F136" i="58"/>
  <c r="P29" i="58"/>
  <c r="H135" i="58"/>
  <c r="G135" i="58"/>
  <c r="F135" i="58"/>
  <c r="P28" i="58"/>
  <c r="H134" i="58"/>
  <c r="G134" i="58"/>
  <c r="F134" i="58"/>
  <c r="P27" i="58"/>
  <c r="H133" i="58"/>
  <c r="G133" i="58"/>
  <c r="F133" i="58"/>
  <c r="P26" i="58"/>
  <c r="H132" i="58"/>
  <c r="G132" i="58"/>
  <c r="F132" i="58"/>
  <c r="P25" i="58"/>
  <c r="H131" i="58"/>
  <c r="G131" i="58"/>
  <c r="F131" i="58"/>
  <c r="P24" i="58"/>
  <c r="H130" i="58"/>
  <c r="G130" i="58"/>
  <c r="F130" i="58"/>
  <c r="P23" i="58"/>
  <c r="H129" i="58"/>
  <c r="G129" i="58"/>
  <c r="F129" i="58"/>
  <c r="P22" i="58"/>
  <c r="H128" i="58"/>
  <c r="G128" i="58"/>
  <c r="F128" i="58"/>
  <c r="P21" i="58"/>
  <c r="H127" i="58"/>
  <c r="G127" i="58"/>
  <c r="F127" i="58"/>
  <c r="P20" i="58"/>
  <c r="H126" i="58"/>
  <c r="G126" i="58"/>
  <c r="F126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8" i="51"/>
  <c r="H291" i="51"/>
  <c r="C291" i="51"/>
  <c r="F285" i="51"/>
  <c r="F284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F266" i="51"/>
  <c r="K265" i="51"/>
  <c r="F265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P43" i="51"/>
  <c r="H186" i="51"/>
  <c r="G186" i="51"/>
  <c r="F186" i="51"/>
  <c r="P42" i="51"/>
  <c r="H185" i="51"/>
  <c r="G185" i="51"/>
  <c r="F185" i="51"/>
  <c r="P41" i="51"/>
  <c r="H184" i="51"/>
  <c r="G184" i="51"/>
  <c r="F184" i="51"/>
  <c r="P40" i="51"/>
  <c r="H183" i="51"/>
  <c r="G183" i="51"/>
  <c r="F183" i="51"/>
  <c r="P39" i="51"/>
  <c r="H182" i="51"/>
  <c r="G182" i="51"/>
  <c r="F182" i="51"/>
  <c r="P38" i="51"/>
  <c r="H181" i="51"/>
  <c r="G181" i="51"/>
  <c r="F181" i="51"/>
  <c r="P37" i="51"/>
  <c r="H180" i="51"/>
  <c r="G180" i="51"/>
  <c r="F180" i="51"/>
  <c r="P36" i="51"/>
  <c r="H179" i="51"/>
  <c r="G179" i="51"/>
  <c r="F179" i="51"/>
  <c r="P35" i="51"/>
  <c r="H178" i="51"/>
  <c r="G178" i="51"/>
  <c r="F178" i="51"/>
  <c r="P34" i="51"/>
  <c r="H177" i="51"/>
  <c r="G177" i="51"/>
  <c r="F177" i="51"/>
  <c r="P33" i="51"/>
  <c r="H176" i="51"/>
  <c r="G176" i="51"/>
  <c r="F176" i="51"/>
  <c r="P32" i="51"/>
  <c r="H175" i="51"/>
  <c r="G175" i="51"/>
  <c r="F175" i="51"/>
  <c r="P31" i="51"/>
  <c r="H174" i="51"/>
  <c r="G174" i="51"/>
  <c r="F174" i="51"/>
  <c r="P30" i="51"/>
  <c r="H173" i="51"/>
  <c r="G173" i="51"/>
  <c r="F173" i="51"/>
  <c r="P29" i="51"/>
  <c r="H172" i="51"/>
  <c r="G172" i="51"/>
  <c r="F172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H294" i="25"/>
  <c r="G294" i="25"/>
  <c r="H293" i="25"/>
  <c r="G293" i="25"/>
  <c r="H292" i="25"/>
  <c r="G292" i="25"/>
  <c r="H291" i="25"/>
  <c r="G291" i="25"/>
  <c r="H290" i="25"/>
  <c r="G290" i="25"/>
  <c r="H289" i="25"/>
  <c r="G289" i="25"/>
  <c r="H10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85" i="64"/>
  <c r="C119" i="7"/>
  <c r="K19" i="61"/>
  <c r="F19" i="64"/>
  <c r="F19" i="55"/>
  <c r="K19" i="34"/>
  <c r="M19" i="54"/>
  <c r="K35" i="58"/>
  <c r="K19" i="72"/>
  <c r="M75" i="41"/>
  <c r="H65" i="63"/>
  <c r="M19" i="55"/>
  <c r="H90" i="72"/>
  <c r="M81" i="61"/>
  <c r="F81" i="61"/>
  <c r="K19" i="50"/>
  <c r="K19" i="52"/>
  <c r="M23" i="57"/>
  <c r="H75" i="41"/>
  <c r="F19" i="3"/>
  <c r="K19" i="73"/>
  <c r="K187" i="58"/>
  <c r="M72" i="59"/>
  <c r="H19" i="52"/>
  <c r="H23" i="17"/>
  <c r="C19" i="70"/>
  <c r="H19" i="50"/>
  <c r="C19" i="34"/>
  <c r="K19" i="62"/>
  <c r="M187" i="58"/>
  <c r="K19" i="60"/>
  <c r="C72" i="59"/>
  <c r="H19" i="59"/>
  <c r="C65" i="63"/>
  <c r="M19" i="34"/>
  <c r="F100" i="34"/>
  <c r="M19" i="3"/>
  <c r="F19" i="66"/>
  <c r="F58" i="51"/>
  <c r="C75" i="41"/>
  <c r="F30" i="49"/>
  <c r="M55" i="50"/>
  <c r="H19" i="68"/>
  <c r="K19" i="69"/>
  <c r="H65" i="71"/>
  <c r="H156" i="49"/>
  <c r="F19" i="72"/>
  <c r="M23" i="17"/>
  <c r="M25" i="31"/>
  <c r="K100" i="34"/>
  <c r="M19" i="75"/>
  <c r="M30" i="40"/>
  <c r="C55" i="50"/>
  <c r="K51" i="54"/>
  <c r="K23" i="17"/>
  <c r="C19" i="61"/>
  <c r="F94" i="52"/>
  <c r="H213" i="57"/>
  <c r="C19" i="55"/>
  <c r="M19" i="53"/>
  <c r="C19" i="66"/>
  <c r="F103" i="25"/>
  <c r="H19" i="53"/>
  <c r="C94" i="52"/>
  <c r="M19" i="71"/>
  <c r="C65" i="71"/>
  <c r="F19" i="41"/>
  <c r="F51" i="54"/>
  <c r="H19" i="41"/>
  <c r="F19" i="63"/>
  <c r="F19" i="54"/>
  <c r="C19" i="63"/>
  <c r="C19" i="68"/>
  <c r="F156" i="49"/>
  <c r="H77" i="70"/>
  <c r="C104" i="45"/>
  <c r="M90" i="72"/>
  <c r="H55" i="50"/>
  <c r="M19" i="52"/>
  <c r="F213" i="57"/>
  <c r="C19" i="60"/>
  <c r="F19" i="61"/>
  <c r="F19" i="73"/>
  <c r="F19" i="69"/>
  <c r="K19" i="66"/>
  <c r="M19" i="69"/>
  <c r="C51" i="54"/>
  <c r="M19" i="59"/>
  <c r="F85" i="64"/>
  <c r="H51" i="54"/>
  <c r="K90" i="72"/>
  <c r="M63" i="66"/>
  <c r="C77" i="70"/>
  <c r="M35" i="58"/>
  <c r="M19" i="63"/>
  <c r="C19" i="59"/>
  <c r="H19" i="60"/>
  <c r="K19" i="75"/>
  <c r="F67" i="60"/>
  <c r="F104" i="45"/>
  <c r="H19" i="73"/>
  <c r="K75" i="41"/>
  <c r="C19" i="50"/>
  <c r="H19" i="71"/>
  <c r="K19" i="54"/>
  <c r="H30" i="40"/>
  <c r="M65" i="71"/>
  <c r="F63" i="66"/>
  <c r="F19" i="68"/>
  <c r="H67" i="60"/>
  <c r="F19" i="75"/>
  <c r="K19" i="68"/>
  <c r="F19" i="59"/>
  <c r="K94" i="52"/>
  <c r="K81" i="61"/>
  <c r="C19" i="62"/>
  <c r="C19" i="3"/>
  <c r="C19" i="72"/>
  <c r="K19" i="63"/>
  <c r="H35" i="58"/>
  <c r="H19" i="61"/>
  <c r="F55" i="50"/>
  <c r="K65" i="71"/>
  <c r="M119" i="7"/>
  <c r="C103" i="25"/>
  <c r="C19" i="75"/>
  <c r="K19" i="55"/>
  <c r="K67" i="60"/>
  <c r="C19" i="41"/>
  <c r="F23" i="17"/>
  <c r="C81" i="61"/>
  <c r="C23" i="17"/>
  <c r="F65" i="63"/>
  <c r="H19" i="69"/>
  <c r="K23" i="57"/>
  <c r="F35" i="58"/>
  <c r="K104" i="45"/>
  <c r="M100" i="34"/>
  <c r="M104" i="45"/>
  <c r="F25" i="43"/>
  <c r="C19" i="45"/>
  <c r="H119" i="7"/>
  <c r="M19" i="62"/>
  <c r="K19" i="53"/>
  <c r="C19" i="53"/>
  <c r="H103" i="25"/>
  <c r="C23" i="57"/>
  <c r="F30" i="40"/>
  <c r="C30" i="49"/>
  <c r="H19" i="70"/>
  <c r="F25" i="31"/>
  <c r="H19" i="55"/>
  <c r="K77" i="70"/>
  <c r="H19" i="66"/>
  <c r="H86" i="53"/>
  <c r="C86" i="53"/>
  <c r="H19" i="54"/>
  <c r="F19" i="50"/>
  <c r="K19" i="3"/>
  <c r="M19" i="61"/>
  <c r="H94" i="52"/>
  <c r="M213" i="57"/>
  <c r="H100" i="34"/>
  <c r="F19" i="70"/>
  <c r="M156" i="49"/>
  <c r="F19" i="34"/>
  <c r="H72" i="59"/>
  <c r="K63" i="66"/>
  <c r="K19" i="70"/>
  <c r="H19" i="63"/>
  <c r="C19" i="71"/>
  <c r="M19" i="50"/>
  <c r="K19" i="59"/>
  <c r="C19" i="64"/>
  <c r="M86" i="53"/>
  <c r="M19" i="41"/>
  <c r="K156" i="49"/>
  <c r="M451" i="17"/>
  <c r="F187" i="58"/>
  <c r="K72" i="59"/>
  <c r="K58" i="51"/>
  <c r="H81" i="61"/>
  <c r="M19" i="66"/>
  <c r="K19" i="41"/>
  <c r="C90" i="72"/>
  <c r="F451" i="17"/>
  <c r="H63" i="66"/>
  <c r="H25" i="31"/>
  <c r="M77" i="70"/>
  <c r="K30" i="40"/>
  <c r="F19" i="71"/>
  <c r="C19" i="69"/>
  <c r="M30" i="49"/>
  <c r="C213" i="57"/>
  <c r="C187" i="58"/>
  <c r="M51" i="54"/>
  <c r="K119" i="7"/>
  <c r="C100" i="34"/>
  <c r="F23" i="57"/>
  <c r="F19" i="62"/>
  <c r="C30" i="40"/>
  <c r="C35" i="58"/>
  <c r="K25" i="31"/>
  <c r="M19" i="45"/>
  <c r="F19" i="53"/>
  <c r="H19" i="72"/>
  <c r="F72" i="59"/>
  <c r="H104" i="45"/>
  <c r="F119" i="7"/>
  <c r="F19" i="52"/>
  <c r="K451" i="17"/>
  <c r="C156" i="49"/>
  <c r="F90" i="72"/>
  <c r="M19" i="72"/>
  <c r="F19" i="45"/>
  <c r="K19" i="71"/>
  <c r="H19" i="34"/>
  <c r="K86" i="53"/>
  <c r="K55" i="50"/>
  <c r="C19" i="52"/>
  <c r="K18" i="74"/>
  <c r="C451" i="17"/>
  <c r="M19" i="70"/>
  <c r="F86" i="53"/>
  <c r="H187" i="58"/>
  <c r="C63" i="66"/>
  <c r="M67" i="60"/>
  <c r="H451" i="17"/>
  <c r="K65" i="63"/>
  <c r="C19" i="54"/>
  <c r="M19" i="60"/>
  <c r="K213" i="57"/>
  <c r="F75" i="41"/>
  <c r="H19" i="3"/>
  <c r="M94" i="52"/>
  <c r="H19" i="62"/>
  <c r="M65" i="63"/>
  <c r="F65" i="71"/>
  <c r="F19" i="60"/>
  <c r="F77" i="70"/>
  <c r="C25" i="31"/>
  <c r="M19" i="68"/>
  <c r="H19" i="75"/>
  <c r="C67" i="60"/>
  <c r="M58" i="51"/>
  <c r="C19" i="73"/>
  <c r="F18" i="74"/>
  <c r="M19" i="73"/>
  <c r="V720" i="38" l="1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6" i="58"/>
  <c r="K186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20" i="38" s="1"/>
  <c r="Y720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0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07" i="46"/>
  <c r="F51" i="24"/>
  <c r="F120" i="40"/>
  <c r="M85" i="43"/>
  <c r="Q10" i="43" s="1"/>
  <c r="J78" i="43" s="1"/>
  <c r="F291" i="51"/>
  <c r="K291" i="51"/>
  <c r="Q2" i="44"/>
  <c r="Q3" i="44" s="1"/>
  <c r="Q6" i="44" s="1"/>
  <c r="Q2" i="32"/>
  <c r="Q8" i="32" s="1"/>
  <c r="F44" i="26"/>
  <c r="K44" i="26"/>
  <c r="Q2" i="71"/>
  <c r="M104" i="49"/>
  <c r="Q2" i="25"/>
  <c r="J40" i="74" l="1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Q721" i="38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19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8" i="58"/>
  <c r="Q10" i="58" s="1"/>
  <c r="K118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3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0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K86" i="46" l="1"/>
  <c r="K85" i="46"/>
  <c r="K84" i="46"/>
  <c r="K83" i="46"/>
  <c r="K82" i="46"/>
  <c r="K81" i="46"/>
  <c r="K80" i="46"/>
  <c r="K78" i="46"/>
  <c r="K79" i="46"/>
  <c r="K77" i="46"/>
  <c r="K76" i="46"/>
  <c r="K75" i="46"/>
  <c r="K74" i="46"/>
  <c r="K73" i="46"/>
  <c r="K72" i="46"/>
  <c r="K71" i="46"/>
  <c r="K70" i="46"/>
  <c r="K69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17" i="58"/>
  <c r="K116" i="58"/>
  <c r="K115" i="58"/>
  <c r="K114" i="58"/>
  <c r="K113" i="58"/>
  <c r="K112" i="58"/>
  <c r="K111" i="58"/>
  <c r="K109" i="58"/>
  <c r="K110" i="58"/>
  <c r="K108" i="58"/>
  <c r="K107" i="58"/>
  <c r="K106" i="58"/>
  <c r="K105" i="58"/>
  <c r="K104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<sst xmlns="http://schemas.openxmlformats.org/spreadsheetml/2006/main" count="7994" uniqueCount="1285">
  <si>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</si>
  <si>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</si>
  <si>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</si>
  <si>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</si>
  <si>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</si>
  <si>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</si>
  <si>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</si>
  <si>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</si>
  <si>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</si>
  <si>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</si>
  <si>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</si>
  <si>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</si>
  <si>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</si>
  <si>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</si>
  <si>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</si>
  <si>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</si>
  <si>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</si>
  <si>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</si>
  <si>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</si>
  <si>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</si>
  <si>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</si>
  <si>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</si>
  <si>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</si>
  <si>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</si>
  <si>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</si>
  <si>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</si>
  <si>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</si>
  <si>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</si>
  <si>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</si>
  <si>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</si>
  <si>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</si>
  <si>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</si>
  <si>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</si>
  <si>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</si>
  <si>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</si>
  <si>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</si>
  <si>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</si>
  <si>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</si>
  <si>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</si>
  <si>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</si>
  <si>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</si>
  <si>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</si>
  <si>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</si>
  <si>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</si>
  <si>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</si>
  <si>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</si>
  <si>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</si>
  <si>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</si>
  <si>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</si>
  <si>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</si>
  <si>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</si>
  <si>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</si>
  <si>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</si>
  <si>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</si>
  <si>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</si>
  <si>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</si>
  <si>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</si>
  <si>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</si>
  <si>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</si>
  <si>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</si>
  <si>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</si>
  <si>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</si>
  <si>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</si>
  <si>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</si>
  <si>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</si>
  <si>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</si>
  <si>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</si>
  <si>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</si>
  <si>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</si>
  <si>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</si>
  <si>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</si>
  <si>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</si>
  <si>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</si>
  <si>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</si>
  <si>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</si>
  <si>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</si>
  <si>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</si>
  <si>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</si>
  <si>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</si>
  <si>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</si>
  <si>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</si>
  <si>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</si>
  <si>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</si>
  <si>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</si>
  <si>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</si>
  <si>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</si>
  <si>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</si>
  <si>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</si>
  <si>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</si>
  <si>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</si>
  <si>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</si>
  <si>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</si>
  <si>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</si>
  <si>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</si>
  <si>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</si>
  <si>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</si>
  <si>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</si>
  <si>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</si>
  <si>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</si>
  <si>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</si>
  <si>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</si>
  <si>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</si>
  <si>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</si>
  <si>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</si>
  <si>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</si>
  <si>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</si>
  <si>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</si>
  <si>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</si>
  <si>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</si>
  <si>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</si>
  <si>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</si>
  <si>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</si>
  <si>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</si>
  <si>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</si>
  <si>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</si>
  <si>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</si>
  <si>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</si>
  <si>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</si>
  <si>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</si>
  <si>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</si>
  <si>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</si>
  <si>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</si>
  <si>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</si>
  <si>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</si>
  <si>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</si>
  <si>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</si>
  <si>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</si>
  <si>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</si>
  <si>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</si>
  <si>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</si>
  <si>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</si>
  <si>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</si>
  <si>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</si>
  <si>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</si>
  <si>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</si>
  <si>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</si>
  <si>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</si>
  <si>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</si>
  <si>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</si>
  <si>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</si>
  <si>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</si>
  <si>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</si>
  <si>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</si>
  <si>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</si>
  <si>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</si>
  <si>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</si>
  <si>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</si>
  <si>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</si>
  <si>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</si>
  <si>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</si>
  <si>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</si>
  <si>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</si>
  <si>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</si>
  <si>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</si>
  <si>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</si>
  <si>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</si>
  <si>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</si>
  <si>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</si>
  <si>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</si>
  <si>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</si>
  <si>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</si>
  <si>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</si>
  <si>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</si>
  <si>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</si>
  <si>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</si>
  <si>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</si>
  <si>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</si>
  <si>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</si>
  <si>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</si>
  <si>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</si>
  <si>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</si>
  <si>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</si>
  <si>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</si>
  <si>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</si>
  <si>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</si>
  <si>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</si>
  <si>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</si>
  <si>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</si>
  <si>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</si>
  <si>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</si>
  <si>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</si>
  <si>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</si>
  <si>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</si>
  <si>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</si>
  <si>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</si>
  <si>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</si>
  <si>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</si>
  <si>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</si>
  <si>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</si>
  <si>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</si>
  <si>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</si>
  <si>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</si>
  <si>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</si>
  <si>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</si>
  <si>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</si>
  <si>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</si>
  <si>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</si>
  <si>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</si>
  <si>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</si>
  <si>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</si>
  <si>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</si>
  <si>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</si>
  <si>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</si>
  <si>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</si>
  <si>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</si>
  <si>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</si>
  <si>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</si>
  <si>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</si>
  <si>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</si>
  <si>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</si>
  <si>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</si>
  <si>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</si>
  <si>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</si>
  <si>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</si>
  <si>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</si>
  <si>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</si>
  <si>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</si>
  <si>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</si>
  <si>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</si>
  <si>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</si>
  <si>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</si>
  <si>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</si>
  <si>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</si>
  <si>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</si>
  <si>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</si>
  <si>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</si>
  <si>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</si>
  <si>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</si>
  <si>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</si>
  <si>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</si>
  <si>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</si>
  <si>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</si>
  <si>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</si>
  <si>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</si>
  <si>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</si>
  <si>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</si>
  <si>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</si>
  <si>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</si>
  <si>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</si>
  <si>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</si>
  <si>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</si>
  <si>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</si>
  <si>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</si>
  <si>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</si>
  <si>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</si>
  <si>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</si>
  <si>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</si>
  <si>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</si>
  <si>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</si>
  <si>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</si>
  <si>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</si>
  <si>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</si>
  <si>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</si>
  <si>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</si>
  <si>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</si>
  <si>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</si>
  <si>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</si>
  <si>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</si>
  <si>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</si>
  <si>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</si>
  <si>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</si>
  <si>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</si>
  <si>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</si>
  <si>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</si>
  <si>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</si>
  <si>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</si>
  <si>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</si>
  <si>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</si>
  <si>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</si>
  <si>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</si>
  <si>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</si>
  <si>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</si>
  <si>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</si>
  <si>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</si>
  <si>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</si>
  <si>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</si>
  <si>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</si>
  <si>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</si>
  <si>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</si>
  <si>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</si>
  <si>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</si>
  <si>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</si>
  <si>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</si>
  <si>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</si>
  <si>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</si>
  <si>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</si>
  <si>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</si>
  <si>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</si>
  <si>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</si>
  <si>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</si>
  <si>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</si>
  <si>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</si>
  <si>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</si>
  <si>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</si>
  <si>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</si>
  <si>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</si>
  <si>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</si>
  <si>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</si>
  <si>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</si>
  <si>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</si>
  <si>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</si>
  <si>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</si>
  <si>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</si>
  <si>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</si>
  <si>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</si>
  <si>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</si>
  <si>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</si>
  <si>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</si>
  <si>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</si>
  <si>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</si>
  <si>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</si>
  <si>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</si>
  <si>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</si>
  <si>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</si>
  <si>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</si>
  <si>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</si>
  <si>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</si>
  <si>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</si>
  <si>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</si>
  <si>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</si>
  <si>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</si>
  <si>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</si>
  <si>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</si>
  <si>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</si>
  <si>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</si>
  <si>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</si>
  <si>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</si>
  <si>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</si>
  <si>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</si>
  <si>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</si>
  <si>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</si>
  <si>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</si>
  <si>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</si>
  <si>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</si>
  <si>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</si>
  <si>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</si>
  <si>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</si>
  <si>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</si>
  <si>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</si>
  <si>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</si>
  <si>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</si>
  <si>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</si>
  <si>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</si>
  <si>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</si>
  <si>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</si>
  <si>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</si>
  <si>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</si>
  <si>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</si>
  <si>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</si>
  <si>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</si>
  <si>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</si>
  <si>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</si>
  <si>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</si>
  <si>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</si>
  <si>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</si>
  <si>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</si>
  <si>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</si>
  <si>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</si>
  <si>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</si>
  <si>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</si>
  <si>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</si>
  <si>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</si>
  <si>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</si>
  <si>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</si>
  <si>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</si>
  <si>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</si>
  <si>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</si>
  <si>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</si>
  <si>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</si>
  <si>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</si>
  <si>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</si>
  <si>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</si>
  <si>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</si>
  <si>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</si>
  <si>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</si>
  <si>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</si>
  <si>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</si>
  <si>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</si>
  <si>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</si>
  <si>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</si>
  <si>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</si>
  <si>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</si>
  <si>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</si>
  <si>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</si>
  <si>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</si>
  <si>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</si>
  <si>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</si>
  <si>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</si>
  <si>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</si>
  <si>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</si>
  <si>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</si>
  <si>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</si>
  <si>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</si>
  <si>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</si>
  <si>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</si>
  <si>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</si>
  <si>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</si>
  <si>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</si>
  <si>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</si>
  <si>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</si>
  <si>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</si>
  <si>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</si>
  <si>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</si>
  <si>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</si>
  <si>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</si>
  <si>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</si>
  <si>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</si>
  <si>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</si>
  <si>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</si>
  <si>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</si>
  <si>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</si>
  <si>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</si>
  <si>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</si>
  <si>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</si>
  <si>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</si>
  <si>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</si>
  <si>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</si>
  <si>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</si>
  <si>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</si>
  <si>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</si>
  <si>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</si>
  <si>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</si>
  <si>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</si>
  <si>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</si>
  <si>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</si>
  <si>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</si>
  <si>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</si>
  <si>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</si>
  <si>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</si>
  <si>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</si>
  <si>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</si>
  <si>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</si>
  <si>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</si>
  <si>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</si>
  <si>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</si>
  <si>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</si>
  <si>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</si>
  <si>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</si>
  <si>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</si>
  <si>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</si>
  <si>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</si>
  <si>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</si>
  <si>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</si>
  <si>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</si>
  <si>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</si>
  <si>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</si>
  <si>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</si>
  <si>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</si>
  <si>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</si>
  <si>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</si>
  <si>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</si>
  <si>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</si>
  <si>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</si>
  <si>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</si>
  <si>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</si>
  <si>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</si>
  <si>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</si>
  <si>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</si>
  <si>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</si>
  <si>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</si>
  <si>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</si>
  <si>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</si>
  <si>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</si>
  <si>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</si>
  <si>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</si>
  <si>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</si>
  <si>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</si>
  <si>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</si>
  <si>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</si>
  <si>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</si>
  <si>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</si>
  <si>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</si>
  <si>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</si>
  <si>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</si>
  <si>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</si>
  <si>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</si>
  <si>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</si>
  <si>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</si>
  <si>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</si>
  <si>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</si>
  <si>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</si>
  <si>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</si>
  <si>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</si>
  <si>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</si>
  <si>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</si>
  <si>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</si>
  <si>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</si>
  <si>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</si>
  <si>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</si>
  <si>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</si>
  <si>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</si>
  <si>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</si>
  <si>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</si>
  <si>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</si>
  <si>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</si>
  <si>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</si>
  <si>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</si>
  <si>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</si>
  <si>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</si>
  <si>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</si>
  <si>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</si>
  <si>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</si>
  <si>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</si>
  <si>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</si>
  <si>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</si>
  <si>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</si>
  <si>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</si>
  <si>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</si>
  <si>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</si>
  <si>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</si>
  <si>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</si>
  <si>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</si>
  <si>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</si>
  <si>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</si>
  <si>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</si>
  <si>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</si>
  <si>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</si>
  <si>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</si>
  <si>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</si>
  <si>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</si>
  <si>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</si>
  <si>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</si>
  <si>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</si>
  <si>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</si>
  <si>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</si>
  <si>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</si>
  <si>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</si>
  <si>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</si>
  <si>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</si>
  <si>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</si>
  <si>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</si>
  <si>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</si>
  <si>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</si>
  <si>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</si>
  <si>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</si>
  <si>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</si>
  <si>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</si>
  <si>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</si>
  <si>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</si>
  <si>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</si>
  <si>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</si>
  <si>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</si>
  <si>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</si>
  <si>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</si>
  <si>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</si>
  <si>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</si>
  <si>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</si>
  <si>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</si>
  <si>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</si>
  <si>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</si>
  <si>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</si>
  <si>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</si>
  <si>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</si>
  <si>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</si>
  <si>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</si>
  <si>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</si>
  <si>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</si>
  <si>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</si>
  <si>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</si>
  <si>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</si>
  <si>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</si>
  <si>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</si>
  <si>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</si>
  <si>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</si>
  <si>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</si>
  <si>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</si>
  <si>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</si>
  <si>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</si>
  <si>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</si>
  <si>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</si>
  <si>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</si>
  <si>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</si>
  <si>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</si>
  <si>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</si>
  <si>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</si>
  <si>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</si>
  <si>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</si>
  <si>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</si>
  <si>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</si>
  <si>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</si>
  <si>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</si>
  <si>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</si>
  <si>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</si>
  <si>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</si>
  <si>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</si>
  <si>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</si>
  <si>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</si>
  <si>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</si>
  <si>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</si>
  <si>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</si>
  <si>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</si>
  <si>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</si>
  <si>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</si>
  <si>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</si>
  <si>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</si>
  <si>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</si>
  <si>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</si>
  <si>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</si>
  <si>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</si>
  <si>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</si>
  <si>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</si>
  <si>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</si>
  <si>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</si>
  <si>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</si>
  <si>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</si>
  <si>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</si>
  <si>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</si>
  <si>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</si>
  <si>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</si>
  <si>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</si>
  <si>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</si>
  <si>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</si>
  <si>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</si>
  <si>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</si>
  <si>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</si>
  <si>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</si>
  <si>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</si>
  <si>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</si>
  <si>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</si>
  <si>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</si>
  <si>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</si>
  <si>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</si>
  <si>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</si>
  <si>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</si>
  <si>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</si>
  <si>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</si>
  <si>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</si>
  <si>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</si>
  <si>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</si>
  <si>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</si>
  <si>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</si>
  <si>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</si>
  <si>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</si>
  <si>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</si>
  <si>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</si>
  <si>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</si>
  <si>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</si>
  <si>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</si>
  <si>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</si>
  <si>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</si>
  <si>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</si>
  <si>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</si>
  <si>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</si>
  <si>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</si>
  <si>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</si>
  <si>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</si>
  <si>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</si>
  <si>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</si>
  <si>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</si>
  <si>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</si>
  <si>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</si>
  <si>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</si>
  <si>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</si>
  <si>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</si>
  <si>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</si>
  <si>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</si>
  <si>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</si>
  <si>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</si>
  <si>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</si>
  <si>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</si>
  <si>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</si>
  <si>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</si>
  <si>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</si>
  <si>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</si>
  <si>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</si>
  <si>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</si>
  <si>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</si>
  <si>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</si>
  <si>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</si>
  <si>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</si>
  <si>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</si>
  <si>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</si>
  <si>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</si>
  <si>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</si>
  <si>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</si>
  <si>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</si>
  <si>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</si>
  <si>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</si>
  <si>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</si>
  <si>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</si>
  <si>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</si>
  <si>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</si>
  <si>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</si>
  <si>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</si>
  <si>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</si>
  <si>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</si>
  <si>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</si>
  <si>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</si>
  <si>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</si>
  <si>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</si>
  <si>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</si>
  <si>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</si>
  <si>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</si>
  <si>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</si>
  <si>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</si>
  <si>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</si>
  <si>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</si>
  <si>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</si>
  <si>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</si>
  <si>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</si>
  <si>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</si>
  <si>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</si>
  <si>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</si>
  <si>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</si>
  <si>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</si>
  <si>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</si>
  <si>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</si>
  <si>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</si>
  <si>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</si>
  <si>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</si>
  <si>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</si>
  <si>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</si>
  <si>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</si>
  <si>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</si>
  <si>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</si>
  <si>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</si>
  <si>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</si>
  <si>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</si>
  <si>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</si>
  <si>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</si>
  <si>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</si>
  <si>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</si>
  <si>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</si>
  <si>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</si>
  <si>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</si>
  <si>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</si>
  <si>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</si>
  <si>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</si>
  <si>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</si>
  <si>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</si>
  <si>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</si>
  <si>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</si>
  <si>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</si>
  <si>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</si>
  <si>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</si>
  <si>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</si>
  <si>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</si>
  <si>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</si>
  <si>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</si>
  <si>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</si>
  <si>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</si>
  <si>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</si>
  <si>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</si>
  <si>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</si>
  <si>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</si>
  <si>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</si>
  <si>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</si>
  <si>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</si>
  <si>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</si>
  <si>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</si>
  <si>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</si>
  <si>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</si>
  <si>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</si>
  <si>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</si>
  <si>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</si>
  <si>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</si>
  <si>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</si>
  <si>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</si>
  <si>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</si>
  <si>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</si>
  <si>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</si>
  <si>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</si>
  <si>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</si>
  <si>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</si>
  <si>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</si>
  <si>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</si>
  <si>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</si>
  <si>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</si>
  <si>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</si>
  <si>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</si>
  <si>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</si>
  <si>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</si>
  <si>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</si>
  <si>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</si>
  <si>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</si>
  <si>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</si>
  <si>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</si>
  <si>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</si>
  <si>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</si>
  <si>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</si>
  <si>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</si>
  <si>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</si>
  <si>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</si>
  <si>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</si>
  <si>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</si>
  <si>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</si>
  <si>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</si>
  <si>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</si>
  <si>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</si>
  <si>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</si>
  <si>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</si>
  <si>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</si>
  <si>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</si>
  <si>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</si>
  <si>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</si>
  <si>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</si>
  <si>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</si>
  <si>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</si>
  <si>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</si>
  <si>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</si>
  <si>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</si>
  <si>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</si>
  <si>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</si>
  <si>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</si>
  <si>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</si>
  <si>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</si>
  <si>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</si>
  <si>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</si>
  <si>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</si>
  <si>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</si>
  <si>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</si>
  <si>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</si>
  <si>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</si>
  <si>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</si>
  <si>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</si>
  <si>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</si>
  <si>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</si>
  <si>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</si>
  <si>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</si>
  <si>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</si>
  <si>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</si>
  <si>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</si>
  <si>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</si>
  <si>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</si>
  <si>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</si>
  <si>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</si>
  <si>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</si>
  <si>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</si>
  <si>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</si>
  <si>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</si>
  <si>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</si>
  <si>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</si>
  <si>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</si>
  <si>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</si>
  <si>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</si>
  <si>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</si>
  <si>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</si>
  <si>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</si>
  <si>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</si>
  <si>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</si>
  <si>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</si>
  <si>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</si>
  <si>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</si>
  <si>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</si>
  <si>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</si>
  <si>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</si>
  <si>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</si>
  <si>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</si>
  <si>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</si>
  <si>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</si>
  <si>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</si>
  <si>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</si>
  <si>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</si>
  <si>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</si>
  <si>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</si>
  <si>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</si>
  <si>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</si>
  <si>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</si>
  <si>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</si>
  <si>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</si>
  <si>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</si>
  <si>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</si>
  <si>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</si>
  <si>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</si>
  <si>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</si>
  <si>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</si>
  <si>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</si>
  <si>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</si>
  <si>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</si>
  <si>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</si>
  <si>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</si>
  <si>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</si>
  <si>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</si>
  <si>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</si>
  <si>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</si>
  <si>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</si>
  <si>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</si>
  <si>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</si>
  <si>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</si>
  <si>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</si>
  <si>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</si>
  <si>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</si>
  <si>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</si>
  <si>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</si>
  <si>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</si>
  <si>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</si>
  <si>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</si>
  <si>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</si>
  <si>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</si>
  <si>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</si>
  <si>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</si>
  <si>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</si>
  <si>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</si>
  <si>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</si>
  <si>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</si>
  <si>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</si>
  <si>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</si>
  <si>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</si>
  <si>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</si>
  <si>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</si>
  <si>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</si>
  <si>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</si>
  <si>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</si>
  <si>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</si>
  <si>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</si>
  <si>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</si>
  <si>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</si>
  <si>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</si>
  <si>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</si>
  <si>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</si>
  <si>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</si>
  <si>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</si>
  <si>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</si>
  <si>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</si>
  <si>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</si>
  <si>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</si>
  <si>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</si>
  <si>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</si>
  <si>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</si>
  <si>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</si>
  <si>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</si>
  <si>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</si>
  <si>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</si>
  <si>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</si>
  <si>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</si>
  <si>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</si>
  <si>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</si>
  <si>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</si>
  <si>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</si>
  <si>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</si>
  <si>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</si>
  <si>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</si>
  <si>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</si>
  <si>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</si>
  <si>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</si>
  <si>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</si>
  <si>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</si>
  <si>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</si>
  <si>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</si>
  <si>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</si>
  <si>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</si>
  <si>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</si>
  <si>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</si>
  <si>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</si>
  <si>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</si>
  <si>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</si>
  <si>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</si>
  <si>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</si>
  <si>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</si>
  <si>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</si>
  <si>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</si>
  <si>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</si>
  <si>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</si>
  <si>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</si>
  <si>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</si>
  <si>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</si>
  <si>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</si>
  <si>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</si>
  <si>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</si>
  <si>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</si>
  <si>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</si>
  <si>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</si>
  <si>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</si>
  <si>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</si>
  <si>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</si>
  <si>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</si>
  <si>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</si>
  <si>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</si>
  <si>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</si>
  <si>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</si>
  <si>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</si>
  <si>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</si>
  <si>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</si>
  <si>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</si>
  <si>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</si>
  <si>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</si>
  <si>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</si>
  <si>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</si>
  <si>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</si>
  <si>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</si>
  <si>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</si>
  <si>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</si>
  <si>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</si>
  <si>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</si>
  <si>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</si>
  <si>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</si>
  <si>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</si>
  <si>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</si>
  <si>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</si>
  <si>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</si>
  <si>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</si>
  <si>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</si>
  <si>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</si>
  <si>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</si>
  <si>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</si>
  <si>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</si>
  <si>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</si>
  <si>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</si>
  <si>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</si>
  <si>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</si>
  <si>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</si>
  <si>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</si>
  <si>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</si>
  <si>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</si>
  <si>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</si>
  <si>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</si>
  <si>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</si>
  <si>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</si>
  <si>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</si>
  <si>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</si>
  <si>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</si>
  <si>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</si>
  <si>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</si>
  <si>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</si>
  <si>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</si>
  <si>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</si>
  <si>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</si>
  <si>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</si>
  <si>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</si>
  <si>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</si>
  <si>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</si>
  <si>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</si>
  <si>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</si>
  <si>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</si>
  <si>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</si>
  <si>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</si>
  <si>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</si>
  <si>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</si>
  <si>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</si>
  <si>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</si>
  <si>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</si>
  <si>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</si>
  <si>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</si>
  <si>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</si>
  <si>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</si>
  <si>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</si>
  <si>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</si>
  <si>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</si>
  <si>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</si>
  <si>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</si>
  <si>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</si>
  <si>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</si>
  <si>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</si>
  <si>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</si>
  <si>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</si>
  <si>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</si>
  <si>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</si>
  <si>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</si>
  <si>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</si>
  <si>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</si>
  <si>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</si>
  <si>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</si>
  <si>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</si>
  <si>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</si>
  <si>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</si>
  <si>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</si>
  <si>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</si>
  <si>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</si>
  <si>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</si>
  <si>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</si>
  <si>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</si>
  <si>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</si>
  <si>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</si>
  <si>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</si>
  <si>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</si>
  <si>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</si>
  <si>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</si>
  <si>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</si>
  <si>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</si>
  <si>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</si>
  <si>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</si>
  <si>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</si>
  <si>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</si>
  <si>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</si>
  <si>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</si>
  <si>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</si>
  <si>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</si>
  <si>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</si>
  <si>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</si>
  <si>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</si>
  <si>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</si>
  <si>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</si>
  <si>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</si>
  <si>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</si>
  <si>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</si>
  <si>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</si>
  <si>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</si>
  <si>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</si>
  <si>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</si>
  <si>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</si>
  <si>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</si>
  <si>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</si>
  <si>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</si>
  <si>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</si>
  <si>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</si>
  <si>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</si>
  <si>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</si>
  <si>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</si>
  <si>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</si>
  <si>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</si>
  <si>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</si>
  <si>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</si>
  <si>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</si>
  <si>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</si>
  <si>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</si>
  <si>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</si>
  <si>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</si>
  <si>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</si>
  <si>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</si>
  <si>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</si>
  <si>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</si>
  <si>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</si>
  <si>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</si>
  <si>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</si>
  <si>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</si>
  <si>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</si>
  <si>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</si>
  <si>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</si>
  <si>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</si>
  <si>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</si>
  <si>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</si>
  <si>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</si>
  <si>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</si>
  <si>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</si>
  <si>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</si>
  <si>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</si>
  <si>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</si>
  <si>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</si>
  <si>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</si>
  <si>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</si>
  <si>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</si>
  <si>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</si>
  <si>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</si>
  <si>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</si>
  <si>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</si>
  <si>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</si>
  <si>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</si>
  <si>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</si>
  <si>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</si>
  <si>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</si>
  <si>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</si>
  <si>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</si>
  <si>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</si>
  <si>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</si>
  <si>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</si>
  <si>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</si>
  <si>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</si>
  <si>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</si>
  <si>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</si>
  <si>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</si>
  <si>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</si>
  <si>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</si>
  <si>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</si>
  <si>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</si>
  <si>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</si>
  <si>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</si>
  <si>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</si>
  <si>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</si>
  <si>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</si>
  <si>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</si>
  <si>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</si>
  <si>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</si>
  <si>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</si>
  <si>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</si>
  <si>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</si>
  <si>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</si>
  <si>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</si>
  <si>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</si>
  <si>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</si>
  <si>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</si>
  <si>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</si>
  <si>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</si>
  <si>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</si>
  <si>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</si>
  <si>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</si>
  <si>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</si>
  <si>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</si>
  <si>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</si>
  <si>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</si>
  <si>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</si>
  <si>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</si>
  <si>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</si>
  <si>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</si>
  <si>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</si>
  <si>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</si>
  <si>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</si>
  <si>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</si>
  <si>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</si>
  <si>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</si>
  <si>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</si>
  <si>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</si>
  <si>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</si>
  <si>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</si>
  <si>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</si>
  <si>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</si>
  <si>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</si>
  <si>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</si>
  <si>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</si>
  <si>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</si>
  <si>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</si>
  <si>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</si>
  <si>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</si>
  <si>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</si>
  <si>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</si>
  <si>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</si>
  <si>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</si>
  <si>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</si>
  <si>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</si>
  <si>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</si>
  <si>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</si>
  <si>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</si>
  <si>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</si>
  <si>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</si>
  <si>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</si>
  <si>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</si>
  <si>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</si>
  <si>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</si>
  <si>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</si>
  <si>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</si>
  <si>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</si>
  <si>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</si>
  <si>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</si>
  <si>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</si>
  <si>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</si>
  <si>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</si>
  <si>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</si>
  <si>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</si>
  <si>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</si>
  <si>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</si>
  <si>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</si>
  <si>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</si>
  <si>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</si>
  <si>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</si>
  <si>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</si>
  <si>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</si>
  <si>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</si>
  <si>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</si>
  <si>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</si>
  <si>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9/19/2018 est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</si>
  <si>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</si>
  <si>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</si>
  <si>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</si>
  <si>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</si>
  <si>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</si>
  <si>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</si>
  <si>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</si>
  <si>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</si>
  <si>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</si>
  <si>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</si>
  <si>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</si>
  <si>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</si>
  <si>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</si>
  <si>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</si>
  <si>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</si>
  <si>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</si>
  <si>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</si>
  <si>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</si>
  <si>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</si>
  <si>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</si>
  <si>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</si>
  <si>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</si>
  <si>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</si>
  <si>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</si>
  <si>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</si>
  <si>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</si>
  <si>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</si>
  <si>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</si>
  <si>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</si>
  <si>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</si>
  <si>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</si>
  <si>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</si>
  <si>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</si>
  <si>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</si>
  <si>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</si>
  <si>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</si>
  <si>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</si>
  <si>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</si>
  <si>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</si>
  <si>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9/13/2018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</si>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</sst>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1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10"/>
      <tableStyleElement type="headerRow" dxfId="2909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144512"/>
        <c:axId val="381139416"/>
      </c:scatterChart>
      <c:valAx>
        <c:axId val="38114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39416"/>
        <c:crosses val="autoZero"/>
        <c:crossBetween val="midCat"/>
      </c:valAx>
      <c:valAx>
        <c:axId val="38113941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4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139808"/>
        <c:axId val="381143336"/>
      </c:scatterChart>
      <c:valAx>
        <c:axId val="38113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43336"/>
        <c:crosses val="autoZero"/>
        <c:crossBetween val="midCat"/>
      </c:valAx>
      <c:valAx>
        <c:axId val="381143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398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138240"/>
        <c:axId val="381143728"/>
      </c:scatterChart>
      <c:valAx>
        <c:axId val="38113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43728"/>
        <c:crosses val="autoZero"/>
        <c:crossBetween val="midCat"/>
      </c:valAx>
      <c:valAx>
        <c:axId val="3811437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3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139024"/>
        <c:axId val="381140200"/>
      </c:scatterChart>
      <c:valAx>
        <c:axId val="38113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40200"/>
        <c:crosses val="autoZero"/>
        <c:crossBetween val="midCat"/>
      </c:valAx>
      <c:valAx>
        <c:axId val="38114020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3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458280"/>
        <c:axId val="480461024"/>
      </c:scatterChart>
      <c:valAx>
        <c:axId val="480458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61024"/>
        <c:crosses val="autoZero"/>
        <c:crossBetween val="midCat"/>
      </c:valAx>
      <c:valAx>
        <c:axId val="48046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58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458672"/>
        <c:axId val="480459848"/>
      </c:scatterChart>
      <c:valAx>
        <c:axId val="48045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59848"/>
        <c:crosses val="autoZero"/>
        <c:crossBetween val="midCat"/>
      </c:valAx>
      <c:valAx>
        <c:axId val="48045984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58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457888"/>
        <c:axId val="480459456"/>
      </c:scatterChart>
      <c:valAx>
        <c:axId val="48045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59456"/>
        <c:crosses val="autoZero"/>
        <c:crossBetween val="midCat"/>
      </c:valAx>
      <c:valAx>
        <c:axId val="4804594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5788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Balance!$B$2:$B$988</c:f>
              <c:numCache>
                <c:formatCode>m/d/yyyy</c:formatCode>
                <c:ptCount val="9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</c:numCache>
            </c:numRef>
          </c:xVal>
          <c:yVal>
            <c:numRef>
              <c:f>Balance!$Z$3:$Z$989</c:f>
              <c:numCache>
                <c:formatCode>0.00</c:formatCode>
                <c:ptCount val="9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461808"/>
        <c:axId val="480460240"/>
      </c:scatterChart>
      <c:valAx>
        <c:axId val="480461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60240"/>
        <c:crosses val="autoZero"/>
        <c:crossBetween val="midCat"/>
      </c:valAx>
      <c:valAx>
        <c:axId val="48046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61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41688"/>
        <c:axId val="482941296"/>
      </c:lineChart>
      <c:dateAx>
        <c:axId val="482941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1296"/>
        <c:crosses val="autoZero"/>
        <c:auto val="1"/>
        <c:lblOffset val="100"/>
        <c:baseTimeUnit val="days"/>
      </c:dateAx>
      <c:valAx>
        <c:axId val="48294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40120"/>
        <c:axId val="482937376"/>
      </c:lineChart>
      <c:dateAx>
        <c:axId val="482940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37376"/>
        <c:crosses val="autoZero"/>
        <c:auto val="1"/>
        <c:lblOffset val="100"/>
        <c:baseTimeUnit val="days"/>
      </c:dateAx>
      <c:valAx>
        <c:axId val="482937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36200"/>
        <c:axId val="482938552"/>
      </c:lineChart>
      <c:dateAx>
        <c:axId val="482936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38552"/>
        <c:crosses val="autoZero"/>
        <c:auto val="1"/>
        <c:lblOffset val="100"/>
        <c:baseTimeUnit val="days"/>
      </c:dateAx>
      <c:valAx>
        <c:axId val="4829385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3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353424"/>
        <c:axId val="482351856"/>
      </c:lineChart>
      <c:dateAx>
        <c:axId val="482353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1856"/>
        <c:crosses val="autoZero"/>
        <c:auto val="1"/>
        <c:lblOffset val="100"/>
        <c:baseTimeUnit val="days"/>
      </c:dateAx>
      <c:valAx>
        <c:axId val="48235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50288"/>
        <c:axId val="482349112"/>
      </c:lineChart>
      <c:dateAx>
        <c:axId val="482350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49112"/>
        <c:crosses val="autoZero"/>
        <c:auto val="1"/>
        <c:lblOffset val="100"/>
        <c:baseTimeUnit val="days"/>
      </c:dateAx>
      <c:valAx>
        <c:axId val="48234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355384"/>
        <c:axId val="482348720"/>
      </c:lineChart>
      <c:dateAx>
        <c:axId val="482355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48720"/>
        <c:crosses val="autoZero"/>
        <c:auto val="1"/>
        <c:lblOffset val="100"/>
        <c:baseTimeUnit val="days"/>
      </c:dateAx>
      <c:valAx>
        <c:axId val="4823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5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352248"/>
        <c:axId val="482349896"/>
      </c:lineChart>
      <c:dateAx>
        <c:axId val="482352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49896"/>
        <c:crosses val="autoZero"/>
        <c:auto val="1"/>
        <c:lblOffset val="100"/>
        <c:baseTimeUnit val="days"/>
      </c:dateAx>
      <c:valAx>
        <c:axId val="4823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</c:numCache>
            </c:numRef>
          </c:cat>
          <c:val>
            <c:numRef>
              <c:f>MRO!$D$107:$D$286</c:f>
              <c:numCache>
                <c:formatCode>0.000</c:formatCode>
                <c:ptCount val="180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</c:numCache>
            </c:numRef>
          </c:cat>
          <c:val>
            <c:numRef>
              <c:f>MRO!$E$107:$E$286</c:f>
              <c:numCache>
                <c:formatCode>0.00</c:formatCode>
                <c:ptCount val="180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52640"/>
        <c:axId val="482353816"/>
      </c:lineChart>
      <c:dateAx>
        <c:axId val="482352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3816"/>
        <c:crosses val="autoZero"/>
        <c:auto val="1"/>
        <c:lblOffset val="100"/>
        <c:baseTimeUnit val="days"/>
      </c:dateAx>
      <c:valAx>
        <c:axId val="48235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</c:numCache>
            </c:numRef>
          </c:cat>
          <c:val>
            <c:numRef>
              <c:f>MRO!$K$107:$K$286</c:f>
              <c:numCache>
                <c:formatCode>0.00</c:formatCode>
                <c:ptCount val="180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54992"/>
        <c:axId val="482354208"/>
      </c:lineChart>
      <c:dateAx>
        <c:axId val="482354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4208"/>
        <c:crosses val="autoZero"/>
        <c:auto val="1"/>
        <c:lblOffset val="100"/>
        <c:baseTimeUnit val="days"/>
      </c:dateAx>
      <c:valAx>
        <c:axId val="48235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20560"/>
        <c:axId val="483726832"/>
      </c:lineChart>
      <c:dateAx>
        <c:axId val="483720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6832"/>
        <c:crosses val="autoZero"/>
        <c:auto val="1"/>
        <c:lblOffset val="100"/>
        <c:baseTimeUnit val="days"/>
      </c:dateAx>
      <c:valAx>
        <c:axId val="48372683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24088"/>
        <c:axId val="483725656"/>
      </c:lineChart>
      <c:dateAx>
        <c:axId val="483724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5656"/>
        <c:crosses val="autoZero"/>
        <c:auto val="1"/>
        <c:lblOffset val="100"/>
        <c:baseTimeUnit val="days"/>
      </c:dateAx>
      <c:valAx>
        <c:axId val="483725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4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22128"/>
        <c:axId val="483726048"/>
      </c:lineChart>
      <c:dateAx>
        <c:axId val="483722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6048"/>
        <c:crosses val="autoZero"/>
        <c:auto val="1"/>
        <c:lblOffset val="100"/>
        <c:baseTimeUnit val="days"/>
      </c:dateAx>
      <c:valAx>
        <c:axId val="4837260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23696"/>
        <c:axId val="483724480"/>
      </c:lineChart>
      <c:dateAx>
        <c:axId val="483723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4480"/>
        <c:crosses val="autoZero"/>
        <c:auto val="1"/>
        <c:lblOffset val="100"/>
        <c:baseTimeUnit val="days"/>
      </c:dateAx>
      <c:valAx>
        <c:axId val="48372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KR!$B$64:$B$171</c:f>
              <c:numCache>
                <c:formatCode>d\-mmm</c:formatCode>
                <c:ptCount val="108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</c:numCache>
            </c:numRef>
          </c:cat>
          <c:val>
            <c:numRef>
              <c:f>KR!$E$64:$E$171</c:f>
              <c:numCache>
                <c:formatCode>0.00</c:formatCode>
                <c:ptCount val="108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KR!$B$64:$B$171</c:f>
              <c:numCache>
                <c:formatCode>d\-mmm</c:formatCode>
                <c:ptCount val="108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</c:numCache>
            </c:numRef>
          </c:cat>
          <c:val>
            <c:numRef>
              <c:f>KR!$D$64:$D$171</c:f>
              <c:numCache>
                <c:formatCode>0.00</c:formatCode>
                <c:ptCount val="108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28008"/>
        <c:axId val="483720952"/>
      </c:lineChart>
      <c:dateAx>
        <c:axId val="483728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0952"/>
        <c:crosses val="autoZero"/>
        <c:auto val="1"/>
        <c:lblOffset val="100"/>
        <c:baseTimeUnit val="days"/>
      </c:dateAx>
      <c:valAx>
        <c:axId val="483720952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800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KR!$B$64:$B$171</c:f>
              <c:numCache>
                <c:formatCode>d\-mmm</c:formatCode>
                <c:ptCount val="108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</c:numCache>
            </c:numRef>
          </c:cat>
          <c:val>
            <c:numRef>
              <c:f>KR!$K$64:$K$171</c:f>
              <c:numCache>
                <c:formatCode>0.00</c:formatCode>
                <c:ptCount val="108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24872"/>
        <c:axId val="483723304"/>
      </c:lineChart>
      <c:dateAx>
        <c:axId val="483724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3304"/>
        <c:crosses val="autoZero"/>
        <c:auto val="1"/>
        <c:lblOffset val="100"/>
        <c:baseTimeUnit val="days"/>
      </c:dateAx>
      <c:valAx>
        <c:axId val="483723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487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7659688"/>
        <c:axId val="497660080"/>
      </c:lineChart>
      <c:dateAx>
        <c:axId val="497659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0080"/>
        <c:crosses val="autoZero"/>
        <c:auto val="1"/>
        <c:lblOffset val="100"/>
        <c:baseTimeUnit val="days"/>
      </c:dateAx>
      <c:valAx>
        <c:axId val="49766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59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7657336"/>
        <c:axId val="497661256"/>
      </c:lineChart>
      <c:dateAx>
        <c:axId val="497657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1256"/>
        <c:crosses val="autoZero"/>
        <c:auto val="1"/>
        <c:lblOffset val="100"/>
        <c:baseTimeUnit val="days"/>
      </c:dateAx>
      <c:valAx>
        <c:axId val="49766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57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62040"/>
        <c:axId val="497658512"/>
      </c:lineChart>
      <c:dateAx>
        <c:axId val="497662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58512"/>
        <c:crosses val="autoZero"/>
        <c:auto val="1"/>
        <c:lblOffset val="100"/>
        <c:baseTimeUnit val="days"/>
      </c:dateAx>
      <c:valAx>
        <c:axId val="49765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2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62824"/>
        <c:axId val="497655376"/>
      </c:lineChart>
      <c:dateAx>
        <c:axId val="497662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55376"/>
        <c:crosses val="autoZero"/>
        <c:auto val="1"/>
        <c:lblOffset val="100"/>
        <c:baseTimeUnit val="days"/>
      </c:dateAx>
      <c:valAx>
        <c:axId val="49765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2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56160"/>
        <c:axId val="497656552"/>
      </c:lineChart>
      <c:dateAx>
        <c:axId val="497656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56552"/>
        <c:crosses val="autoZero"/>
        <c:auto val="1"/>
        <c:lblOffset val="100"/>
        <c:baseTimeUnit val="days"/>
      </c:dateAx>
      <c:valAx>
        <c:axId val="49765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5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58904"/>
        <c:axId val="482354600"/>
      </c:lineChart>
      <c:dateAx>
        <c:axId val="497658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4600"/>
        <c:crosses val="autoZero"/>
        <c:auto val="1"/>
        <c:lblOffset val="100"/>
        <c:baseTimeUnit val="days"/>
      </c:dateAx>
      <c:valAx>
        <c:axId val="48235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367624"/>
        <c:axId val="497366840"/>
      </c:lineChart>
      <c:dateAx>
        <c:axId val="497367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6840"/>
        <c:crosses val="autoZero"/>
        <c:auto val="1"/>
        <c:lblOffset val="100"/>
        <c:baseTimeUnit val="days"/>
      </c:dateAx>
      <c:valAx>
        <c:axId val="49736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7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365272"/>
        <c:axId val="497362528"/>
      </c:lineChart>
      <c:dateAx>
        <c:axId val="497365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2528"/>
        <c:crosses val="autoZero"/>
        <c:auto val="1"/>
        <c:lblOffset val="100"/>
        <c:baseTimeUnit val="days"/>
      </c:dateAx>
      <c:valAx>
        <c:axId val="49736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5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364880"/>
        <c:axId val="497364096"/>
      </c:lineChart>
      <c:dateAx>
        <c:axId val="497364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4096"/>
        <c:crosses val="autoZero"/>
        <c:auto val="1"/>
        <c:lblOffset val="100"/>
        <c:baseTimeUnit val="days"/>
      </c:dateAx>
      <c:valAx>
        <c:axId val="497364096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361352"/>
        <c:axId val="497368016"/>
      </c:lineChart>
      <c:dateAx>
        <c:axId val="497361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8016"/>
        <c:crosses val="autoZero"/>
        <c:auto val="1"/>
        <c:lblOffset val="100"/>
        <c:baseTimeUnit val="days"/>
      </c:dateAx>
      <c:valAx>
        <c:axId val="49736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1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14032"/>
        <c:axId val="485313248"/>
      </c:lineChart>
      <c:dateAx>
        <c:axId val="48531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13248"/>
        <c:crosses val="autoZero"/>
        <c:auto val="1"/>
        <c:lblOffset val="100"/>
        <c:baseTimeUnit val="days"/>
      </c:dateAx>
      <c:valAx>
        <c:axId val="4853132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1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12464"/>
        <c:axId val="485311680"/>
      </c:lineChart>
      <c:dateAx>
        <c:axId val="485312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11680"/>
        <c:crosses val="autoZero"/>
        <c:auto val="1"/>
        <c:lblOffset val="100"/>
        <c:baseTimeUnit val="days"/>
      </c:dateAx>
      <c:valAx>
        <c:axId val="4853116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1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14424"/>
        <c:axId val="485312072"/>
      </c:lineChart>
      <c:dateAx>
        <c:axId val="485314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12072"/>
        <c:crosses val="autoZero"/>
        <c:auto val="1"/>
        <c:lblOffset val="100"/>
        <c:baseTimeUnit val="days"/>
      </c:dateAx>
      <c:valAx>
        <c:axId val="485312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14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20792"/>
        <c:axId val="500016872"/>
      </c:lineChart>
      <c:dateAx>
        <c:axId val="500020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16872"/>
        <c:crosses val="autoZero"/>
        <c:auto val="1"/>
        <c:lblOffset val="100"/>
        <c:baseTimeUnit val="days"/>
      </c:dateAx>
      <c:valAx>
        <c:axId val="5000168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0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21184"/>
        <c:axId val="500022360"/>
      </c:lineChart>
      <c:dateAx>
        <c:axId val="500021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2360"/>
        <c:crosses val="autoZero"/>
        <c:auto val="1"/>
        <c:lblOffset val="100"/>
        <c:baseTimeUnit val="days"/>
      </c:dateAx>
      <c:valAx>
        <c:axId val="50002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021576"/>
        <c:axId val="500016480"/>
      </c:lineChart>
      <c:dateAx>
        <c:axId val="500021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16480"/>
        <c:crosses val="autoZero"/>
        <c:auto val="1"/>
        <c:lblOffset val="100"/>
        <c:baseTimeUnit val="days"/>
      </c:dateAx>
      <c:valAx>
        <c:axId val="50001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017656"/>
        <c:axId val="500014912"/>
      </c:lineChart>
      <c:dateAx>
        <c:axId val="500017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14912"/>
        <c:crosses val="autoZero"/>
        <c:auto val="1"/>
        <c:lblOffset val="100"/>
        <c:baseTimeUnit val="days"/>
      </c:dateAx>
      <c:valAx>
        <c:axId val="50001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17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</c:numCache>
            </c:numRef>
          </c:cat>
          <c:val>
            <c:numRef>
              <c:f>MOS!$E$39:$E$123</c:f>
              <c:numCache>
                <c:formatCode>0.00</c:formatCode>
                <c:ptCount val="8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</c:numCache>
            </c:numRef>
          </c:cat>
          <c:val>
            <c:numRef>
              <c:f>MOS!$D$39:$D$123</c:f>
              <c:numCache>
                <c:formatCode>0.00</c:formatCode>
                <c:ptCount val="8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21968"/>
        <c:axId val="500015304"/>
      </c:lineChart>
      <c:dateAx>
        <c:axId val="500021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15304"/>
        <c:crosses val="autoZero"/>
        <c:auto val="1"/>
        <c:lblOffset val="100"/>
        <c:baseTimeUnit val="days"/>
      </c:dateAx>
      <c:valAx>
        <c:axId val="500015304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</c:numCache>
            </c:numRef>
          </c:cat>
          <c:val>
            <c:numRef>
              <c:f>MOS!$K$39:$K$123</c:f>
              <c:numCache>
                <c:formatCode>0.00</c:formatCode>
                <c:ptCount val="8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18832"/>
        <c:axId val="500019616"/>
      </c:lineChart>
      <c:dateAx>
        <c:axId val="500018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19616"/>
        <c:crosses val="autoZero"/>
        <c:auto val="1"/>
        <c:lblOffset val="100"/>
        <c:baseTimeUnit val="days"/>
      </c:dateAx>
      <c:valAx>
        <c:axId val="500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1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02904"/>
        <c:axId val="522598984"/>
      </c:lineChart>
      <c:catAx>
        <c:axId val="522602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598984"/>
        <c:crosses val="autoZero"/>
        <c:auto val="1"/>
        <c:lblAlgn val="ctr"/>
        <c:lblOffset val="100"/>
        <c:noMultiLvlLbl val="0"/>
      </c:catAx>
      <c:valAx>
        <c:axId val="5225989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600552"/>
        <c:axId val="522604080"/>
      </c:scatterChart>
      <c:valAx>
        <c:axId val="522600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4080"/>
        <c:crosses val="autoZero"/>
        <c:crossBetween val="midCat"/>
      </c:valAx>
      <c:valAx>
        <c:axId val="5226040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0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598200"/>
        <c:axId val="522596632"/>
      </c:scatterChart>
      <c:valAx>
        <c:axId val="52259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596632"/>
        <c:crosses val="autoZero"/>
        <c:crossBetween val="midCat"/>
      </c:valAx>
      <c:valAx>
        <c:axId val="52259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598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02120"/>
        <c:axId val="522598592"/>
      </c:lineChart>
      <c:catAx>
        <c:axId val="522602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598592"/>
        <c:crosses val="autoZero"/>
        <c:auto val="1"/>
        <c:lblAlgn val="ctr"/>
        <c:lblOffset val="100"/>
        <c:noMultiLvlLbl val="0"/>
      </c:catAx>
      <c:valAx>
        <c:axId val="5225985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592712"/>
        <c:axId val="522602512"/>
      </c:lineChart>
      <c:dateAx>
        <c:axId val="522592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2512"/>
        <c:crosses val="autoZero"/>
        <c:auto val="1"/>
        <c:lblOffset val="100"/>
        <c:baseTimeUnit val="days"/>
      </c:dateAx>
      <c:valAx>
        <c:axId val="5226025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59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06824"/>
        <c:axId val="522606040"/>
      </c:lineChart>
      <c:dateAx>
        <c:axId val="522606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6040"/>
        <c:crosses val="autoZero"/>
        <c:auto val="1"/>
        <c:lblOffset val="100"/>
        <c:baseTimeUnit val="days"/>
      </c:dateAx>
      <c:valAx>
        <c:axId val="5226060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05256"/>
        <c:axId val="522606432"/>
      </c:lineChart>
      <c:dateAx>
        <c:axId val="522605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6432"/>
        <c:crosses val="autoZero"/>
        <c:auto val="1"/>
        <c:lblOffset val="100"/>
        <c:baseTimeUnit val="days"/>
      </c:dateAx>
      <c:valAx>
        <c:axId val="5226064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</c:numCache>
            </c:numRef>
          </c:cat>
          <c:val>
            <c:numRef>
              <c:f>NWL!$E$36:$E$93</c:f>
              <c:numCache>
                <c:formatCode>0.00</c:formatCode>
                <c:ptCount val="58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</c:numCache>
            </c:numRef>
          </c:cat>
          <c:val>
            <c:numRef>
              <c:f>NWL!$D$36:$D$93</c:f>
              <c:numCache>
                <c:formatCode>0.00</c:formatCode>
                <c:ptCount val="58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647832"/>
        <c:axId val="576650184"/>
      </c:lineChart>
      <c:dateAx>
        <c:axId val="576647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0184"/>
        <c:crosses val="autoZero"/>
        <c:auto val="1"/>
        <c:lblOffset val="100"/>
        <c:baseTimeUnit val="days"/>
      </c:dateAx>
      <c:valAx>
        <c:axId val="576650184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47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NWL!$F$35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</c:numCache>
            </c:numRef>
          </c:cat>
          <c:val>
            <c:numRef>
              <c:f>NWL!$F$36:$F$93</c:f>
              <c:numCache>
                <c:formatCode>0.00</c:formatCode>
                <c:ptCount val="58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650576"/>
        <c:axId val="576650968"/>
      </c:lineChart>
      <c:dateAx>
        <c:axId val="576650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0968"/>
        <c:crosses val="autoZero"/>
        <c:auto val="1"/>
        <c:lblOffset val="100"/>
        <c:baseTimeUnit val="days"/>
      </c:dateAx>
      <c:valAx>
        <c:axId val="576650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654888"/>
        <c:axId val="576651360"/>
      </c:lineChart>
      <c:dateAx>
        <c:axId val="576654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1360"/>
        <c:crosses val="autoZero"/>
        <c:auto val="1"/>
        <c:lblOffset val="100"/>
        <c:baseTimeUnit val="days"/>
      </c:dateAx>
      <c:valAx>
        <c:axId val="5766513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651752"/>
        <c:axId val="576646656"/>
      </c:lineChart>
      <c:catAx>
        <c:axId val="576651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46656"/>
        <c:crosses val="autoZero"/>
        <c:auto val="1"/>
        <c:lblAlgn val="ctr"/>
        <c:lblOffset val="100"/>
        <c:noMultiLvlLbl val="0"/>
      </c:catAx>
      <c:valAx>
        <c:axId val="5766466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645872"/>
        <c:axId val="576649008"/>
      </c:lineChart>
      <c:catAx>
        <c:axId val="576645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49008"/>
        <c:crosses val="autoZero"/>
        <c:auto val="1"/>
        <c:lblAlgn val="ctr"/>
        <c:lblOffset val="100"/>
        <c:noMultiLvlLbl val="0"/>
      </c:catAx>
      <c:valAx>
        <c:axId val="5766490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4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55672"/>
        <c:axId val="576656064"/>
      </c:lineChart>
      <c:dateAx>
        <c:axId val="576655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6064"/>
        <c:crosses val="autoZero"/>
        <c:auto val="1"/>
        <c:lblOffset val="100"/>
        <c:baseTimeUnit val="days"/>
      </c:dateAx>
      <c:valAx>
        <c:axId val="5766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57240"/>
        <c:axId val="576656848"/>
      </c:lineChart>
      <c:dateAx>
        <c:axId val="576657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6848"/>
        <c:crosses val="autoZero"/>
        <c:auto val="1"/>
        <c:lblOffset val="100"/>
        <c:baseTimeUnit val="days"/>
      </c:dateAx>
      <c:valAx>
        <c:axId val="57665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7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967272"/>
        <c:axId val="565964528"/>
      </c:lineChart>
      <c:dateAx>
        <c:axId val="565967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64528"/>
        <c:crosses val="autoZero"/>
        <c:auto val="1"/>
        <c:lblOffset val="100"/>
        <c:baseTimeUnit val="days"/>
      </c:dateAx>
      <c:valAx>
        <c:axId val="5659645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6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970800"/>
        <c:axId val="565963744"/>
      </c:lineChart>
      <c:dateAx>
        <c:axId val="565970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63744"/>
        <c:crosses val="autoZero"/>
        <c:auto val="1"/>
        <c:lblOffset val="100"/>
        <c:baseTimeUnit val="days"/>
      </c:dateAx>
      <c:valAx>
        <c:axId val="5659637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7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</c:numCache>
            </c:numRef>
          </c:cat>
          <c:val>
            <c:numRef>
              <c:f>GIS!$E$28:$E$84</c:f>
              <c:numCache>
                <c:formatCode>0.00</c:formatCode>
                <c:ptCount val="57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</c:numCache>
            </c:numRef>
          </c:cat>
          <c:val>
            <c:numRef>
              <c:f>GIS!$D$28:$D$84</c:f>
              <c:numCache>
                <c:formatCode>0.00</c:formatCode>
                <c:ptCount val="57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971584"/>
        <c:axId val="565966096"/>
      </c:lineChart>
      <c:dateAx>
        <c:axId val="565971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66096"/>
        <c:crosses val="autoZero"/>
        <c:auto val="1"/>
        <c:lblOffset val="100"/>
        <c:baseTimeUnit val="days"/>
      </c:dateAx>
      <c:valAx>
        <c:axId val="56596609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71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</c:numCache>
            </c:numRef>
          </c:cat>
          <c:val>
            <c:numRef>
              <c:f>GIS!$F$28:$F$84</c:f>
              <c:numCache>
                <c:formatCode>0.00</c:formatCode>
                <c:ptCount val="57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962960"/>
        <c:axId val="565963352"/>
      </c:lineChart>
      <c:dateAx>
        <c:axId val="565962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63352"/>
        <c:crosses val="autoZero"/>
        <c:auto val="1"/>
        <c:lblOffset val="100"/>
        <c:baseTimeUnit val="days"/>
      </c:dateAx>
      <c:valAx>
        <c:axId val="56596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62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971976"/>
        <c:axId val="565965312"/>
      </c:lineChart>
      <c:catAx>
        <c:axId val="565971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65312"/>
        <c:crosses val="autoZero"/>
        <c:auto val="1"/>
        <c:lblAlgn val="ctr"/>
        <c:lblOffset val="100"/>
        <c:noMultiLvlLbl val="0"/>
      </c:catAx>
      <c:valAx>
        <c:axId val="5659653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7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974720"/>
        <c:axId val="565975112"/>
      </c:lineChart>
      <c:dateAx>
        <c:axId val="565974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75112"/>
        <c:crosses val="autoZero"/>
        <c:auto val="1"/>
        <c:lblOffset val="100"/>
        <c:baseTimeUnit val="days"/>
      </c:dateAx>
      <c:valAx>
        <c:axId val="5659751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7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5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3.xml"/><Relationship Id="rId4" Type="http://schemas.openxmlformats.org/officeDocument/2006/relationships/image" Target="../media/image12.gif"/><Relationship Id="rId9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image" Target="../media/image17.png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image" Target="../media/image18.png"/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16" dataDxfId="515">
  <autoFilter ref="O15:W26"/>
  <tableColumns count="9">
    <tableColumn id="1" name="Date" dataDxfId="514"/>
    <tableColumn id="2" name="Quarter" dataDxfId="513"/>
    <tableColumn id="3" name="Time" dataDxfId="512"/>
    <tableColumn id="4" name="EPS estimate" dataDxfId="511"/>
    <tableColumn id="5" name="EPS Actual" dataDxfId="510"/>
    <tableColumn id="6" name="Sales Estiamte (B)" dataDxfId="509"/>
    <tableColumn id="7" name="Sales Actual (B)" dataDxfId="508"/>
    <tableColumn id="8" name="Guidance" dataDxfId="507"/>
    <tableColumn id="9" name="Reaction" dataDxfId="50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8" activePane="bottomLeft" state="frozen"/>
      <selection pane="bottomLeft" activeCell="E13" sqref="E1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1146</v>
      </c>
      <c r="J1" s="57" t="s">
        <v>74</v>
      </c>
      <c r="K1" s="357" t="s">
        <v>1145</v>
      </c>
      <c r="L1" s="346" t="s">
        <v>1147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1"/>
      <c r="C2" s="51"/>
      <c r="D2" s="788"/>
      <c r="E2" s="22" t="s">
        <v>1208</v>
      </c>
      <c r="F2" s="2">
        <v>89.26</v>
      </c>
      <c r="G2" s="78">
        <v>79.98</v>
      </c>
      <c r="H2">
        <v>50</v>
      </c>
      <c r="I2" s="2">
        <v>4463</v>
      </c>
      <c r="J2" s="2">
        <v>3999</v>
      </c>
      <c r="K2" s="2">
        <v>464</v>
      </c>
      <c r="L2" s="736">
        <v>0.11602900725181296</v>
      </c>
      <c r="M2" s="2">
        <v>464</v>
      </c>
      <c r="N2" s="29">
        <v>43346</v>
      </c>
      <c r="O2" t="s">
        <v>1257</v>
      </c>
      <c r="P2" s="736">
        <v>1.702890432444544E-2</v>
      </c>
      <c r="Q2" s="736">
        <v>4.4000000000000003E-3</v>
      </c>
      <c r="R2" s="2">
        <v>13.753466872110939</v>
      </c>
      <c r="S2" s="29"/>
    </row>
    <row r="3" spans="1:41" ht="21.95" customHeight="1" x14ac:dyDescent="0.25">
      <c r="A3" s="51"/>
      <c r="B3" s="51"/>
      <c r="C3" s="51"/>
      <c r="D3" s="788"/>
      <c r="E3" s="22" t="s">
        <v>897</v>
      </c>
      <c r="F3" s="2">
        <v>153</v>
      </c>
      <c r="G3" s="78">
        <v>90.548499999999805</v>
      </c>
      <c r="H3">
        <v>20</v>
      </c>
      <c r="I3" s="2">
        <v>3060</v>
      </c>
      <c r="J3" s="2">
        <v>1810.9699999999962</v>
      </c>
      <c r="K3" s="2">
        <v>1249.0300000000025</v>
      </c>
      <c r="L3" s="736">
        <v>0.68970220379134195</v>
      </c>
      <c r="M3" s="2">
        <v>1249.0300000000025</v>
      </c>
      <c r="N3" s="29">
        <v>43346</v>
      </c>
      <c r="O3" t="s">
        <v>1181</v>
      </c>
      <c r="P3" s="736">
        <v>3.3986928104575167E-3</v>
      </c>
      <c r="Q3" s="736">
        <v>7.3000000000000001E-3</v>
      </c>
      <c r="R3" s="2">
        <v>17.749419953596288</v>
      </c>
      <c r="S3" s="859">
        <v>43324</v>
      </c>
      <c r="T3" s="48"/>
      <c r="V3" s="48"/>
      <c r="W3" s="48"/>
    </row>
    <row r="4" spans="1:41" ht="21.95" customHeight="1" x14ac:dyDescent="0.25">
      <c r="A4" s="50"/>
      <c r="B4" s="51"/>
      <c r="C4" s="51"/>
      <c r="D4" s="788"/>
      <c r="E4" s="22" t="s">
        <v>52</v>
      </c>
      <c r="F4" s="2">
        <v>52.279899999999998</v>
      </c>
      <c r="G4" s="78">
        <v>46.7117</v>
      </c>
      <c r="H4">
        <v>100</v>
      </c>
      <c r="I4" s="2">
        <v>5227.99</v>
      </c>
      <c r="J4" s="2">
        <v>4671.17</v>
      </c>
      <c r="K4" s="2">
        <v>556.81999999999971</v>
      </c>
      <c r="L4" s="736">
        <v>0.11920354001245935</v>
      </c>
      <c r="M4" s="2">
        <v>1613.5599999999977</v>
      </c>
      <c r="N4" s="29">
        <v>43353</v>
      </c>
      <c r="O4" t="s">
        <v>1244</v>
      </c>
      <c r="P4" s="736">
        <v>3.6419350457824136E-2</v>
      </c>
      <c r="Q4" s="736">
        <v>5.9999999999999995E-4</v>
      </c>
      <c r="R4" s="2">
        <v>10.669367346938774</v>
      </c>
      <c r="S4" s="859">
        <v>43323</v>
      </c>
      <c r="T4" s="48"/>
      <c r="U4" s="48"/>
    </row>
    <row r="5" spans="1:41" ht="21.95" customHeight="1" x14ac:dyDescent="0.25">
      <c r="A5" s="152"/>
      <c r="B5" s="50"/>
      <c r="C5" s="51"/>
      <c r="D5" s="788"/>
      <c r="E5" s="22" t="s">
        <v>937</v>
      </c>
      <c r="F5" s="2">
        <v>36.75</v>
      </c>
      <c r="G5" s="78">
        <v>26.792400000000015</v>
      </c>
      <c r="H5">
        <v>100</v>
      </c>
      <c r="I5" s="2">
        <v>3675</v>
      </c>
      <c r="J5" s="2">
        <v>2679.2400000000016</v>
      </c>
      <c r="K5" s="2">
        <v>995.7599999999984</v>
      </c>
      <c r="L5" s="736">
        <v>0.37165763425448933</v>
      </c>
      <c r="M5" s="2">
        <v>995.7599999999984</v>
      </c>
      <c r="N5">
        <v>100</v>
      </c>
      <c r="O5" t="s">
        <v>1111</v>
      </c>
      <c r="P5" s="736">
        <v>2.0680272108843538E-2</v>
      </c>
      <c r="Q5" s="736">
        <v>1.0999999999999999E-2</v>
      </c>
      <c r="R5" s="2">
        <v>14.7</v>
      </c>
      <c r="S5" s="859">
        <v>43218</v>
      </c>
      <c r="T5" s="48"/>
    </row>
    <row r="6" spans="1:41" ht="21.95" customHeight="1" x14ac:dyDescent="0.25">
      <c r="A6" s="50"/>
      <c r="B6" s="50"/>
      <c r="C6" s="50"/>
      <c r="D6" s="788"/>
      <c r="E6" s="22" t="s">
        <v>271</v>
      </c>
      <c r="F6" s="2">
        <v>74.45</v>
      </c>
      <c r="G6" s="78">
        <v>58.301000000000002</v>
      </c>
      <c r="H6">
        <v>100</v>
      </c>
      <c r="I6" s="2">
        <v>7445</v>
      </c>
      <c r="J6" s="2">
        <v>5830.1</v>
      </c>
      <c r="K6" s="2">
        <v>1614.8999999999996</v>
      </c>
      <c r="L6" s="736">
        <v>0.27699353355860107</v>
      </c>
      <c r="M6" s="2">
        <v>1812.1099999999951</v>
      </c>
      <c r="N6" s="29">
        <v>43346</v>
      </c>
      <c r="O6" t="s">
        <v>1268</v>
      </c>
      <c r="P6" s="736">
        <v>2.6863666890530557E-2</v>
      </c>
      <c r="Q6" s="736">
        <v>-6.3E-3</v>
      </c>
      <c r="R6" s="2">
        <v>10.673835125448029</v>
      </c>
      <c r="S6" s="29">
        <v>43324</v>
      </c>
      <c r="U6" s="48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60"/>
      <c r="B7" s="61"/>
      <c r="C7" s="60"/>
      <c r="D7" s="788"/>
      <c r="E7" s="22" t="s">
        <v>924</v>
      </c>
      <c r="F7" s="2">
        <v>49.809899999999999</v>
      </c>
      <c r="G7" s="78">
        <v>35.128200000000021</v>
      </c>
      <c r="H7">
        <v>150</v>
      </c>
      <c r="I7" s="2">
        <v>7471.4849999999997</v>
      </c>
      <c r="J7" s="2">
        <v>5269.2300000000032</v>
      </c>
      <c r="K7" s="2">
        <v>2202.2549999999965</v>
      </c>
      <c r="L7" s="736">
        <v>0.41794626539361451</v>
      </c>
      <c r="M7" s="2">
        <v>2202.2549999999965</v>
      </c>
      <c r="N7" s="29">
        <v>43367</v>
      </c>
      <c r="O7" t="s">
        <v>1277</v>
      </c>
      <c r="P7" s="736">
        <v>2.7705335686279232E-2</v>
      </c>
      <c r="Q7" s="736">
        <v>3.2800000000000003E-2</v>
      </c>
      <c r="R7" s="2">
        <v>11.320431818181817</v>
      </c>
      <c r="S7" s="29">
        <v>43314</v>
      </c>
      <c r="U7" s="48"/>
      <c r="V7" s="48"/>
    </row>
    <row r="8" spans="1:41" ht="21.95" customHeight="1" x14ac:dyDescent="0.25">
      <c r="A8" s="50"/>
      <c r="B8" s="50"/>
      <c r="C8" s="51"/>
      <c r="D8" s="788"/>
      <c r="E8" s="22" t="s">
        <v>760</v>
      </c>
      <c r="F8" s="2">
        <v>12.97</v>
      </c>
      <c r="G8" s="78">
        <v>14.529125000000004</v>
      </c>
      <c r="H8">
        <v>400</v>
      </c>
      <c r="I8" s="2">
        <v>5188</v>
      </c>
      <c r="J8" s="2">
        <v>5811.6500000000015</v>
      </c>
      <c r="K8" s="2">
        <v>-623.65000000000146</v>
      </c>
      <c r="L8" s="736">
        <v>-0.10731031634733702</v>
      </c>
      <c r="M8" s="2">
        <v>-623.65000000000146</v>
      </c>
      <c r="N8">
        <v>100</v>
      </c>
      <c r="O8" t="s">
        <v>1264</v>
      </c>
      <c r="P8" s="736">
        <v>3.7008481110254433E-2</v>
      </c>
      <c r="Q8" s="736">
        <v>1.6500000000000001E-2</v>
      </c>
      <c r="R8" s="2">
        <v>13.65263157894737</v>
      </c>
      <c r="S8" s="859">
        <v>43337</v>
      </c>
      <c r="T8" s="48"/>
      <c r="U8" s="48"/>
      <c r="V8" s="48"/>
    </row>
    <row r="9" spans="1:41" ht="21.95" customHeight="1" x14ac:dyDescent="0.25">
      <c r="A9" s="50"/>
      <c r="B9" s="50"/>
      <c r="C9" s="51"/>
      <c r="D9" s="788"/>
      <c r="E9" s="22" t="s">
        <v>171</v>
      </c>
      <c r="F9" s="2">
        <v>45.679900000000004</v>
      </c>
      <c r="G9" s="78">
        <v>47.47183333333335</v>
      </c>
      <c r="H9">
        <v>300</v>
      </c>
      <c r="I9" s="2">
        <v>13703.970000000001</v>
      </c>
      <c r="J9" s="2">
        <v>14241.550000000005</v>
      </c>
      <c r="K9" s="2">
        <v>-537.58000000000175</v>
      </c>
      <c r="L9" s="736">
        <v>-3.774729576485733E-2</v>
      </c>
      <c r="M9" s="2">
        <v>-487.63000000000193</v>
      </c>
      <c r="N9">
        <v>50</v>
      </c>
      <c r="O9" t="s">
        <v>1238</v>
      </c>
      <c r="P9" s="736">
        <v>4.2907274315399112E-2</v>
      </c>
      <c r="Q9" s="736">
        <v>6.6E-3</v>
      </c>
      <c r="R9" s="2">
        <v>15.125794701986756</v>
      </c>
      <c r="S9" s="859">
        <v>43320</v>
      </c>
      <c r="U9" s="48"/>
    </row>
    <row r="10" spans="1:41" ht="21.95" customHeight="1" x14ac:dyDescent="0.25">
      <c r="A10" s="50"/>
      <c r="B10" s="50"/>
      <c r="C10" s="51"/>
      <c r="D10" s="788"/>
      <c r="E10" s="22" t="s">
        <v>828</v>
      </c>
      <c r="F10" s="2">
        <v>100.82</v>
      </c>
      <c r="G10" s="78">
        <v>75.106999999999942</v>
      </c>
      <c r="H10">
        <v>40</v>
      </c>
      <c r="I10" s="2">
        <v>4032.7999999999997</v>
      </c>
      <c r="J10" s="2">
        <v>3004.2799999999979</v>
      </c>
      <c r="K10" s="2">
        <v>1028.5200000000009</v>
      </c>
      <c r="L10" s="736">
        <v>0.34235157841479585</v>
      </c>
      <c r="M10" s="2">
        <v>1028.5200000000009</v>
      </c>
      <c r="N10" s="29">
        <v>43353</v>
      </c>
      <c r="O10" t="s">
        <v>1182</v>
      </c>
      <c r="P10" s="736">
        <v>2.2614560603054949E-2</v>
      </c>
      <c r="Q10" s="736">
        <v>-1.01E-2</v>
      </c>
      <c r="R10" s="2">
        <v>21.180672268907564</v>
      </c>
      <c r="T10" s="48"/>
      <c r="U10" s="48"/>
    </row>
    <row r="11" spans="1:41" ht="21.95" customHeight="1" x14ac:dyDescent="0.25">
      <c r="A11" s="50"/>
      <c r="B11" s="50"/>
      <c r="C11" s="51"/>
      <c r="D11" s="788"/>
      <c r="E11" s="22" t="s">
        <v>901</v>
      </c>
      <c r="F11" s="2">
        <v>75.650000000000006</v>
      </c>
      <c r="G11" s="78">
        <v>65.015000000000029</v>
      </c>
      <c r="H11">
        <v>60</v>
      </c>
      <c r="I11" s="2">
        <v>4539</v>
      </c>
      <c r="J11" s="2">
        <v>3900.9000000000019</v>
      </c>
      <c r="K11" s="2">
        <v>638.09999999999854</v>
      </c>
      <c r="L11" s="736">
        <v>0.16357763593016952</v>
      </c>
      <c r="M11" s="2">
        <v>638.09999999999854</v>
      </c>
      <c r="N11">
        <v>60</v>
      </c>
      <c r="O11" t="s">
        <v>1279</v>
      </c>
      <c r="P11" s="736">
        <v>1.269001982815598E-2</v>
      </c>
      <c r="Q11" s="736">
        <v>1.34E-2</v>
      </c>
      <c r="R11" s="2">
        <v>21.30985915492958</v>
      </c>
      <c r="S11" s="29"/>
      <c r="T11" s="48"/>
      <c r="U11" s="48"/>
    </row>
    <row r="12" spans="1:41" ht="21.95" customHeight="1" x14ac:dyDescent="0.25">
      <c r="A12" s="51"/>
      <c r="B12" s="51"/>
      <c r="C12" s="51"/>
      <c r="D12" s="788"/>
      <c r="E12" s="22" t="s">
        <v>1122</v>
      </c>
      <c r="F12" s="78">
        <v>53.19</v>
      </c>
      <c r="G12" s="78">
        <v>49.590350000000001</v>
      </c>
      <c r="H12">
        <v>200</v>
      </c>
      <c r="I12" s="2">
        <v>10638</v>
      </c>
      <c r="J12" s="2">
        <v>9918.07</v>
      </c>
      <c r="K12" s="2">
        <v>719.93000000000029</v>
      </c>
      <c r="L12" s="736">
        <v>7.2587711117183012E-2</v>
      </c>
      <c r="M12" s="2">
        <v>719.93000000000029</v>
      </c>
      <c r="N12" s="29">
        <v>43356</v>
      </c>
      <c r="O12"/>
      <c r="P12" s="736">
        <v>3.3088926489941717E-2</v>
      </c>
      <c r="Q12" s="736">
        <v>4.7000000000000002E-3</v>
      </c>
      <c r="R12" s="2"/>
      <c r="T12" s="48"/>
      <c r="U12" s="48"/>
    </row>
    <row r="13" spans="1:41" ht="21.95" customHeight="1" x14ac:dyDescent="0.25">
      <c r="A13" s="50"/>
      <c r="B13" s="50"/>
      <c r="C13" s="51"/>
      <c r="D13" s="788"/>
      <c r="E13" s="22" t="s">
        <v>920</v>
      </c>
      <c r="F13" s="2">
        <v>59.299900000000001</v>
      </c>
      <c r="G13" s="78">
        <v>59.337049999999998</v>
      </c>
      <c r="H13">
        <v>200</v>
      </c>
      <c r="I13" s="2">
        <v>11859.98</v>
      </c>
      <c r="J13" s="2">
        <v>11867.41</v>
      </c>
      <c r="K13" s="2">
        <v>-7.430000000000291</v>
      </c>
      <c r="L13" s="736">
        <v>-6.260843772987857E-4</v>
      </c>
      <c r="M13" s="2">
        <v>-7.430000000000291</v>
      </c>
      <c r="N13">
        <v>100</v>
      </c>
      <c r="O13" t="s">
        <v>1214</v>
      </c>
      <c r="P13" s="736">
        <v>4.2158587113974896E-2</v>
      </c>
      <c r="Q13" s="736">
        <v>8.6999999999999994E-3</v>
      </c>
      <c r="R13" s="2">
        <v>15.646411609498681</v>
      </c>
      <c r="S13" s="29">
        <v>43317</v>
      </c>
    </row>
    <row r="14" spans="1:41" ht="21.95" customHeight="1" x14ac:dyDescent="0.25">
      <c r="A14" s="50"/>
      <c r="B14" s="50"/>
      <c r="C14" s="51"/>
      <c r="D14" s="788"/>
      <c r="E14" s="22" t="s">
        <v>195</v>
      </c>
      <c r="F14" s="2">
        <v>30.68</v>
      </c>
      <c r="G14" s="78">
        <v>16.071166666666667</v>
      </c>
      <c r="H14">
        <v>300</v>
      </c>
      <c r="I14" s="2">
        <v>9204</v>
      </c>
      <c r="J14" s="2">
        <v>4821.3500000000004</v>
      </c>
      <c r="K14" s="2">
        <v>4382.6500000000233</v>
      </c>
      <c r="L14" s="736">
        <v>0.90900888755224163</v>
      </c>
      <c r="M14" s="2">
        <v>6130.6200000000172</v>
      </c>
      <c r="N14" s="29">
        <v>43353</v>
      </c>
      <c r="O14" t="s">
        <v>1278</v>
      </c>
      <c r="P14" s="736">
        <v>1.8252933507170797E-2</v>
      </c>
      <c r="Q14" s="736">
        <v>-1.38E-2</v>
      </c>
      <c r="R14" s="2">
        <v>14.785542168674697</v>
      </c>
      <c r="S14" s="859">
        <v>43317</v>
      </c>
      <c r="U14" s="48"/>
      <c r="V14" s="48"/>
    </row>
    <row r="15" spans="1:41" ht="21.95" customHeight="1" x14ac:dyDescent="0.25">
      <c r="A15" s="50"/>
      <c r="B15" s="50"/>
      <c r="C15" s="51"/>
      <c r="D15" s="788"/>
      <c r="E15" s="22" t="s">
        <v>14</v>
      </c>
      <c r="F15" s="2">
        <v>58.42</v>
      </c>
      <c r="G15" s="78">
        <v>56.6158</v>
      </c>
      <c r="H15">
        <v>200</v>
      </c>
      <c r="I15" s="2">
        <v>11684</v>
      </c>
      <c r="J15" s="2">
        <v>11323.16</v>
      </c>
      <c r="K15" s="2">
        <v>360.84000000000015</v>
      </c>
      <c r="L15" s="736">
        <v>3.1867429233535541E-2</v>
      </c>
      <c r="M15" s="2">
        <v>360.84000000000015</v>
      </c>
      <c r="N15">
        <v>200</v>
      </c>
      <c r="O15" t="s">
        <v>1213</v>
      </c>
      <c r="P15" s="736">
        <v>4.7928791509756929E-2</v>
      </c>
      <c r="Q15" s="736">
        <v>-5.0000000000000001E-4</v>
      </c>
      <c r="R15" s="2">
        <v>14.659974905897114</v>
      </c>
      <c r="S15" s="29">
        <v>43319</v>
      </c>
      <c r="T15" s="48"/>
      <c r="W15" s="48"/>
      <c r="Y15" s="48"/>
    </row>
    <row r="16" spans="1:41" ht="21.95" customHeight="1" x14ac:dyDescent="0.25">
      <c r="A16" s="50"/>
      <c r="B16" s="50"/>
      <c r="C16" s="51"/>
      <c r="D16" s="788"/>
      <c r="E16" s="22" t="s">
        <v>223</v>
      </c>
      <c r="F16" s="2">
        <v>31.5899</v>
      </c>
      <c r="G16" s="78">
        <v>16.926374999999897</v>
      </c>
      <c r="H16">
        <v>400</v>
      </c>
      <c r="I16" s="2">
        <v>12635.96</v>
      </c>
      <c r="J16" s="2">
        <v>6770.5499999999593</v>
      </c>
      <c r="K16" s="2">
        <v>5865.4100000000399</v>
      </c>
      <c r="L16" s="736">
        <v>0.86631219029474371</v>
      </c>
      <c r="M16" s="2">
        <v>7317.6700000000383</v>
      </c>
      <c r="N16">
        <v>200</v>
      </c>
      <c r="O16" t="s">
        <v>1268</v>
      </c>
      <c r="P16" s="736">
        <v>3.1655687419080152E-3</v>
      </c>
      <c r="Q16" s="736">
        <v>2.4299999999999999E-2</v>
      </c>
      <c r="R16" s="2">
        <v>22.564214285714286</v>
      </c>
      <c r="S16" s="859">
        <v>43319</v>
      </c>
      <c r="V16" s="48"/>
    </row>
    <row r="17" spans="1:41" ht="21.95" customHeight="1" x14ac:dyDescent="0.25">
      <c r="A17" s="50"/>
      <c r="B17" s="50"/>
      <c r="C17" s="50"/>
      <c r="D17" s="788"/>
      <c r="E17" s="22" t="s">
        <v>50</v>
      </c>
      <c r="F17" s="2">
        <v>21.77</v>
      </c>
      <c r="G17" s="78">
        <v>6.707356321839101</v>
      </c>
      <c r="H17">
        <v>2001</v>
      </c>
      <c r="I17" s="2">
        <v>43561.77</v>
      </c>
      <c r="J17" s="2">
        <v>13421.420000000042</v>
      </c>
      <c r="K17" s="2">
        <v>30140.349999999955</v>
      </c>
      <c r="L17" s="736">
        <v>2.2456900983651407</v>
      </c>
      <c r="M17" s="2">
        <v>44755.921000001581</v>
      </c>
      <c r="N17" s="29">
        <v>43343</v>
      </c>
      <c r="O17" t="s">
        <v>1257</v>
      </c>
      <c r="P17" s="736">
        <v>9.1869545245751045E-3</v>
      </c>
      <c r="Q17" s="736">
        <v>5.1700000000000003E-2</v>
      </c>
      <c r="R17" s="2">
        <v>34.555555555555557</v>
      </c>
      <c r="S17" s="29">
        <v>43317</v>
      </c>
      <c r="V17" s="48"/>
    </row>
    <row r="18" spans="1:41" ht="21.95" customHeight="1" x14ac:dyDescent="0.25">
      <c r="A18" s="50"/>
      <c r="B18" s="51"/>
      <c r="C18" s="51"/>
      <c r="D18" s="788"/>
      <c r="E18" s="22" t="s">
        <v>1196</v>
      </c>
      <c r="F18" s="78">
        <v>2658.5605</v>
      </c>
      <c r="G18" s="78">
        <v>2747</v>
      </c>
      <c r="H18">
        <v>4</v>
      </c>
      <c r="I18" s="2">
        <v>10634.242</v>
      </c>
      <c r="J18" s="2">
        <v>10988</v>
      </c>
      <c r="K18" s="2">
        <v>-353.75799999999981</v>
      </c>
      <c r="L18" s="736">
        <v>-3.2194939934473955E-2</v>
      </c>
      <c r="M18" s="2">
        <v>-353.75799999999981</v>
      </c>
      <c r="N18">
        <v>2</v>
      </c>
      <c r="O18" t="s">
        <v>1264</v>
      </c>
      <c r="P18" s="736">
        <v>0</v>
      </c>
      <c r="Q18" s="736">
        <v>-4.3E-3</v>
      </c>
      <c r="R18" s="2">
        <v>13.703920103092784</v>
      </c>
      <c r="S18" s="29">
        <v>43331</v>
      </c>
      <c r="T18" s="48"/>
    </row>
    <row r="19" spans="1:41" ht="21.95" customHeight="1" x14ac:dyDescent="0.25">
      <c r="A19" s="51"/>
      <c r="B19" s="51"/>
      <c r="C19" s="51"/>
      <c r="D19" s="788"/>
      <c r="E19" s="22" t="s">
        <v>174</v>
      </c>
      <c r="F19" s="2">
        <v>22.5</v>
      </c>
      <c r="G19" s="78">
        <v>25.796579999999995</v>
      </c>
      <c r="H19">
        <v>1000</v>
      </c>
      <c r="I19" s="2">
        <v>22500</v>
      </c>
      <c r="J19" s="2">
        <v>25796.579999999994</v>
      </c>
      <c r="K19" s="2">
        <v>-3296.5799999999945</v>
      </c>
      <c r="L19" s="736">
        <v>-0.12779135838936773</v>
      </c>
      <c r="M19" s="2">
        <v>-3221.5599999999945</v>
      </c>
      <c r="N19" s="29">
        <v>43349</v>
      </c>
      <c r="O19" t="s">
        <v>1275</v>
      </c>
      <c r="P19" s="736">
        <v>4.0888888888888891E-2</v>
      </c>
      <c r="Q19" s="736">
        <v>1.8E-3</v>
      </c>
      <c r="R19" s="2">
        <v>8.8235294117647065</v>
      </c>
      <c r="S19" s="29">
        <v>43319</v>
      </c>
      <c r="V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152"/>
      <c r="B20" s="50"/>
      <c r="C20" s="51"/>
      <c r="D20" s="788"/>
      <c r="E20" s="22" t="s">
        <v>803</v>
      </c>
      <c r="F20" s="2">
        <v>23.729900000000001</v>
      </c>
      <c r="G20" s="78">
        <v>29.244574999999976</v>
      </c>
      <c r="H20">
        <v>400</v>
      </c>
      <c r="I20" s="2">
        <v>9491.9600000000009</v>
      </c>
      <c r="J20" s="2">
        <v>11697.829999999991</v>
      </c>
      <c r="K20" s="2">
        <v>-2205.8699999999899</v>
      </c>
      <c r="L20" s="736">
        <v>-0.18857087169158657</v>
      </c>
      <c r="M20" s="2">
        <v>-2205.8699999999899</v>
      </c>
      <c r="N20">
        <v>100</v>
      </c>
      <c r="O20" t="s">
        <v>1195</v>
      </c>
      <c r="P20" s="736">
        <v>4.3826564797997465E-2</v>
      </c>
      <c r="Q20" s="736">
        <v>2.0999999999999999E-3</v>
      </c>
      <c r="R20" s="2">
        <v>13.958764705882354</v>
      </c>
      <c r="S20" s="859">
        <v>43324</v>
      </c>
      <c r="T20" s="48"/>
      <c r="U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88"/>
      <c r="E21" s="22" t="s">
        <v>939</v>
      </c>
      <c r="F21" s="2">
        <v>186.73990000000001</v>
      </c>
      <c r="G21" s="78">
        <v>110.13333333333388</v>
      </c>
      <c r="H21">
        <v>15</v>
      </c>
      <c r="I21" s="2">
        <v>2801.0985000000001</v>
      </c>
      <c r="J21" s="2">
        <v>1652.0000000000082</v>
      </c>
      <c r="K21" s="2">
        <v>1149.0984999999928</v>
      </c>
      <c r="L21" s="736">
        <v>0.69558020581112967</v>
      </c>
      <c r="M21" s="2">
        <v>1149.0984999999928</v>
      </c>
      <c r="N21" s="29">
        <v>43360</v>
      </c>
      <c r="O21"/>
      <c r="P21" s="736">
        <v>6.8544537080720298E-3</v>
      </c>
      <c r="Q21" s="736">
        <v>1.15E-2</v>
      </c>
      <c r="R21" s="2">
        <v>19.68</v>
      </c>
      <c r="S21" s="29"/>
      <c r="T21" s="48"/>
    </row>
    <row r="22" spans="1:41" ht="21.95" customHeight="1" x14ac:dyDescent="0.25">
      <c r="A22" s="50"/>
      <c r="B22" s="50"/>
      <c r="C22" s="51"/>
      <c r="D22" s="788"/>
      <c r="E22" s="22" t="s">
        <v>899</v>
      </c>
      <c r="F22" s="2">
        <v>32.229999999999997</v>
      </c>
      <c r="G22" s="78">
        <v>30.583778571428571</v>
      </c>
      <c r="H22">
        <v>1400</v>
      </c>
      <c r="I22" s="2">
        <v>45121.999999999993</v>
      </c>
      <c r="J22" s="2">
        <v>42817.29</v>
      </c>
      <c r="K22" s="2">
        <v>2304.7099999999919</v>
      </c>
      <c r="L22" s="736">
        <v>5.3826620040642377E-2</v>
      </c>
      <c r="M22" s="2">
        <v>2304.7099999999919</v>
      </c>
      <c r="N22">
        <v>1200</v>
      </c>
      <c r="O22" t="s">
        <v>1241</v>
      </c>
      <c r="P22" s="736">
        <v>6.2053986968662746E-2</v>
      </c>
      <c r="Q22" s="736">
        <v>-1.35E-2</v>
      </c>
      <c r="R22" s="2">
        <v>9.2881844380403447</v>
      </c>
      <c r="S22" s="859">
        <v>43337</v>
      </c>
      <c r="U22" s="48"/>
      <c r="W22" s="48"/>
    </row>
    <row r="23" spans="1:41" ht="21.95" customHeight="1" x14ac:dyDescent="0.25">
      <c r="A23" s="51"/>
      <c r="B23" s="152"/>
      <c r="C23" s="325"/>
      <c r="D23" s="788"/>
      <c r="E23" s="22" t="s">
        <v>324</v>
      </c>
      <c r="F23" s="2">
        <v>23.29</v>
      </c>
      <c r="G23" s="78">
        <v>17.246149999999997</v>
      </c>
      <c r="H23">
        <v>200</v>
      </c>
      <c r="I23" s="2">
        <v>4658</v>
      </c>
      <c r="J23" s="2">
        <v>3449.2299999999991</v>
      </c>
      <c r="K23" s="2">
        <v>1208.7700000000004</v>
      </c>
      <c r="L23" s="736">
        <v>0.35044633150007415</v>
      </c>
      <c r="M23" s="2">
        <v>1493.7400000000052</v>
      </c>
      <c r="N23" s="29">
        <v>43346</v>
      </c>
      <c r="O23" t="s">
        <v>1257</v>
      </c>
      <c r="P23" s="736">
        <v>0</v>
      </c>
      <c r="Q23" s="736">
        <v>-8.0999999999999996E-3</v>
      </c>
      <c r="R23" s="2">
        <v>9.5061224489795908</v>
      </c>
      <c r="S23" s="29"/>
      <c r="W23" s="48"/>
      <c r="X23"/>
      <c r="Y23"/>
      <c r="Z23"/>
      <c r="AA23" s="2"/>
      <c r="AB23"/>
      <c r="AC23"/>
      <c r="AD23" s="2"/>
      <c r="AE23"/>
      <c r="AF23"/>
      <c r="AG23" s="2"/>
      <c r="AH23"/>
      <c r="AI23" s="2"/>
      <c r="AJ23"/>
      <c r="AK23"/>
      <c r="AL23"/>
      <c r="AM23"/>
      <c r="AN23"/>
      <c r="AO23"/>
    </row>
    <row r="24" spans="1:41" ht="21.95" customHeight="1" x14ac:dyDescent="0.25">
      <c r="A24" s="50"/>
      <c r="B24" s="50"/>
      <c r="C24" s="51"/>
      <c r="D24" s="788"/>
      <c r="E24" s="22" t="s">
        <v>674</v>
      </c>
      <c r="F24" s="2">
        <v>241.72989999999999</v>
      </c>
      <c r="G24" s="78">
        <v>152.44888888888914</v>
      </c>
      <c r="H24">
        <v>45</v>
      </c>
      <c r="I24" s="2">
        <v>10877.845499999999</v>
      </c>
      <c r="J24" s="2">
        <v>6860.2000000000116</v>
      </c>
      <c r="K24" s="2">
        <v>4017.6454999999878</v>
      </c>
      <c r="L24" s="736">
        <v>0.58564553511559159</v>
      </c>
      <c r="M24" s="2">
        <v>4242.4154999999882</v>
      </c>
      <c r="N24">
        <v>30</v>
      </c>
      <c r="O24" t="s">
        <v>1141</v>
      </c>
      <c r="P24" s="736">
        <v>0</v>
      </c>
      <c r="Q24" s="736">
        <v>-3.0999999999999999E-3</v>
      </c>
      <c r="R24" s="2">
        <v>24.686468545751634</v>
      </c>
      <c r="S24" s="29">
        <v>43324</v>
      </c>
      <c r="T24" s="48"/>
      <c r="U24" s="48"/>
    </row>
    <row r="25" spans="1:41" ht="21.95" customHeight="1" x14ac:dyDescent="0.25">
      <c r="A25" s="50"/>
      <c r="B25" s="50"/>
      <c r="C25" s="51"/>
      <c r="D25" s="788"/>
      <c r="E25" s="22" t="s">
        <v>714</v>
      </c>
      <c r="F25" s="2">
        <v>68.66</v>
      </c>
      <c r="G25" s="78">
        <v>62.082000000000043</v>
      </c>
      <c r="H25">
        <v>200</v>
      </c>
      <c r="I25" s="2">
        <v>13732</v>
      </c>
      <c r="J25" s="2">
        <v>12416.400000000009</v>
      </c>
      <c r="K25" s="2">
        <v>1315.5999999999913</v>
      </c>
      <c r="L25" s="736">
        <v>0.10595663799490913</v>
      </c>
      <c r="M25" s="2">
        <v>1315.5999999999913</v>
      </c>
      <c r="N25">
        <v>200</v>
      </c>
      <c r="O25" t="s">
        <v>1138</v>
      </c>
      <c r="P25" s="736">
        <v>2.3303233323623655E-2</v>
      </c>
      <c r="Q25" s="736">
        <v>-8.9999999999999993E-3</v>
      </c>
      <c r="R25" s="2">
        <v>11.49121338912134</v>
      </c>
      <c r="S25" s="29">
        <v>43317</v>
      </c>
      <c r="U25" s="48"/>
    </row>
    <row r="26" spans="1:41" ht="21.95" customHeight="1" x14ac:dyDescent="0.25">
      <c r="A26" s="51"/>
      <c r="B26" s="50"/>
      <c r="C26" s="51"/>
      <c r="D26" s="788"/>
      <c r="E26" s="22" t="s">
        <v>173</v>
      </c>
      <c r="F26" s="2">
        <v>58.959899999999998</v>
      </c>
      <c r="G26" s="78">
        <v>24.807000000000151</v>
      </c>
      <c r="H26">
        <v>40</v>
      </c>
      <c r="I26" s="2">
        <v>2358.3959999999997</v>
      </c>
      <c r="J26" s="2">
        <v>992.28000000000611</v>
      </c>
      <c r="K26" s="2">
        <v>1366.1159999999936</v>
      </c>
      <c r="L26" s="736">
        <v>1.3767444672874445</v>
      </c>
      <c r="M26" s="2">
        <v>2970.6959999999954</v>
      </c>
      <c r="N26">
        <v>40</v>
      </c>
      <c r="O26" t="s">
        <v>1265</v>
      </c>
      <c r="P26" s="736">
        <v>2.9172369695335303E-2</v>
      </c>
      <c r="Q26" s="736">
        <v>-1.9E-3</v>
      </c>
      <c r="R26" s="2">
        <v>13.044225663716816</v>
      </c>
      <c r="T26" s="48"/>
    </row>
    <row r="27" spans="1:41" ht="21.95" customHeight="1" x14ac:dyDescent="0.25">
      <c r="A27" s="50"/>
      <c r="B27" s="50"/>
      <c r="C27" s="51"/>
      <c r="D27" s="788"/>
      <c r="E27" s="22" t="s">
        <v>1256</v>
      </c>
      <c r="F27" s="2">
        <v>55.94</v>
      </c>
      <c r="G27" s="78">
        <v>54.48</v>
      </c>
      <c r="H27">
        <v>100</v>
      </c>
      <c r="I27" s="2">
        <v>5594</v>
      </c>
      <c r="J27" s="2">
        <v>5448</v>
      </c>
      <c r="K27" s="2">
        <v>146</v>
      </c>
      <c r="L27" s="736">
        <v>2.6798825256975054E-2</v>
      </c>
      <c r="M27" s="2">
        <v>146</v>
      </c>
      <c r="N27" s="29">
        <v>43356</v>
      </c>
      <c r="O27" t="s">
        <v>1213</v>
      </c>
      <c r="P27" s="736">
        <v>3.0747229174115123E-2</v>
      </c>
      <c r="Q27" s="736">
        <v>4.1000000000000003E-3</v>
      </c>
      <c r="R27" s="2">
        <v>14.037641154328732</v>
      </c>
      <c r="S27" s="859">
        <v>43331</v>
      </c>
      <c r="X27"/>
      <c r="Y27"/>
      <c r="Z27"/>
      <c r="AA27" s="2"/>
      <c r="AB27"/>
      <c r="AC27"/>
      <c r="AD27" s="2"/>
      <c r="AE27"/>
      <c r="AF27"/>
      <c r="AG27" s="2"/>
      <c r="AH27"/>
      <c r="AI27" s="2"/>
      <c r="AJ27"/>
      <c r="AK27"/>
      <c r="AL27"/>
      <c r="AM27"/>
      <c r="AN27"/>
      <c r="AO27"/>
    </row>
    <row r="28" spans="1:41" ht="21.95" customHeight="1" x14ac:dyDescent="0.25">
      <c r="A28" s="50"/>
      <c r="B28" s="51"/>
      <c r="C28" s="51"/>
      <c r="D28" s="788"/>
      <c r="E28" s="22" t="s">
        <v>943</v>
      </c>
      <c r="F28" s="78">
        <v>39.559899999999999</v>
      </c>
      <c r="G28" s="78">
        <v>42.790885714285722</v>
      </c>
      <c r="H28">
        <v>350</v>
      </c>
      <c r="I28" s="2">
        <v>13845.965</v>
      </c>
      <c r="J28" s="2">
        <v>14976.810000000003</v>
      </c>
      <c r="K28" s="2">
        <v>-1130.8450000000012</v>
      </c>
      <c r="L28" s="736">
        <v>-7.5506399560387211E-2</v>
      </c>
      <c r="M28" s="2">
        <v>-1130.8450000000012</v>
      </c>
      <c r="N28">
        <v>150</v>
      </c>
      <c r="O28" t="s">
        <v>1276</v>
      </c>
      <c r="P28" s="736">
        <v>1.9900000000000001E-2</v>
      </c>
      <c r="Q28" s="736">
        <v>9.7000000000000003E-3</v>
      </c>
      <c r="R28" s="2">
        <v>19.06501204819277</v>
      </c>
      <c r="S28" s="859">
        <v>43331</v>
      </c>
      <c r="T28" s="48"/>
      <c r="V28" s="48"/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/>
      <c r="AN28"/>
      <c r="AO28"/>
    </row>
    <row r="29" spans="1:41" ht="21.95" customHeight="1" x14ac:dyDescent="0.25">
      <c r="A29" s="51"/>
      <c r="B29" s="51"/>
      <c r="C29" s="51"/>
      <c r="D29" s="788"/>
      <c r="E29" s="22" t="s">
        <v>62</v>
      </c>
      <c r="F29" s="2">
        <v>342.33</v>
      </c>
      <c r="G29" s="78">
        <v>342.33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1659.3600000000079</v>
      </c>
      <c r="N29">
        <v>0</v>
      </c>
      <c r="O29"/>
      <c r="P29" s="736">
        <v>0</v>
      </c>
      <c r="Q29" s="736">
        <v>1.2999999999999999E-3</v>
      </c>
      <c r="R29" s="2"/>
      <c r="T29" s="48"/>
      <c r="U29" s="48"/>
    </row>
    <row r="30" spans="1:41" ht="21.95" customHeight="1" x14ac:dyDescent="0.25">
      <c r="A30" s="51"/>
      <c r="B30" s="51"/>
      <c r="C30" s="51"/>
      <c r="D30" s="788"/>
      <c r="E30" s="22" t="s">
        <v>202</v>
      </c>
      <c r="F30" s="2">
        <v>38.69</v>
      </c>
      <c r="G30" s="78">
        <v>38.69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555.54</v>
      </c>
      <c r="N30">
        <v>0</v>
      </c>
      <c r="O30"/>
      <c r="P30" s="736">
        <v>0</v>
      </c>
      <c r="Q30" s="736">
        <v>2.1899999999999999E-2</v>
      </c>
      <c r="R30" s="2"/>
      <c r="U30" s="48"/>
    </row>
    <row r="31" spans="1:41" ht="21.95" customHeight="1" x14ac:dyDescent="0.25">
      <c r="A31" s="50"/>
      <c r="B31" s="50"/>
      <c r="C31" s="51"/>
      <c r="D31" s="788"/>
      <c r="E31" s="22" t="s">
        <v>211</v>
      </c>
      <c r="F31" s="2">
        <v>61.7</v>
      </c>
      <c r="G31" s="78">
        <v>61.7</v>
      </c>
      <c r="H31">
        <v>0</v>
      </c>
      <c r="I31" s="2">
        <v>0</v>
      </c>
      <c r="J31" s="2">
        <v>0</v>
      </c>
      <c r="K31" s="2">
        <v>973.83000000000175</v>
      </c>
      <c r="L31" s="736">
        <v>0</v>
      </c>
      <c r="M31" s="2">
        <v>2131.6999999999971</v>
      </c>
      <c r="N31">
        <v>0</v>
      </c>
      <c r="O31" t="s">
        <v>1195</v>
      </c>
      <c r="P31" s="736">
        <v>2.3987034035656402E-2</v>
      </c>
      <c r="Q31" s="736">
        <v>-1.52E-2</v>
      </c>
      <c r="R31" s="2">
        <v>15.425000000000001</v>
      </c>
      <c r="T31" s="48"/>
      <c r="V31" s="48"/>
    </row>
    <row r="32" spans="1:41" ht="21.95" customHeight="1" x14ac:dyDescent="0.25">
      <c r="A32" s="50"/>
      <c r="B32" s="50"/>
      <c r="C32" s="51"/>
      <c r="D32" s="788"/>
      <c r="E32" s="22" t="s">
        <v>201</v>
      </c>
      <c r="F32" s="2">
        <v>216.16</v>
      </c>
      <c r="G32" s="78">
        <v>216.16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363.09999999999945</v>
      </c>
      <c r="N32">
        <v>0</v>
      </c>
      <c r="O32"/>
      <c r="P32" s="736">
        <v>0</v>
      </c>
      <c r="Q32" s="736">
        <v>3.0999999999999999E-3</v>
      </c>
      <c r="R32" s="2"/>
      <c r="S32" s="29"/>
      <c r="T32" s="48"/>
      <c r="U32" s="48"/>
      <c r="V32" s="48"/>
      <c r="X32" s="850"/>
    </row>
    <row r="33" spans="1:23" ht="21.95" customHeight="1" x14ac:dyDescent="0.25">
      <c r="A33" s="50"/>
      <c r="B33" s="50"/>
      <c r="C33" s="51"/>
      <c r="D33" s="788"/>
      <c r="E33" s="22" t="s">
        <v>222</v>
      </c>
      <c r="F33" s="2">
        <v>105.76</v>
      </c>
      <c r="G33" s="78">
        <v>105.76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231.53999999999996</v>
      </c>
      <c r="N33">
        <v>0</v>
      </c>
      <c r="O33"/>
      <c r="P33" s="736">
        <v>1.6199999999999999E-2</v>
      </c>
      <c r="Q33" s="736">
        <v>3.7000000000000002E-3</v>
      </c>
      <c r="R33" s="2"/>
      <c r="S33" s="29"/>
      <c r="T33" s="48"/>
      <c r="V33" s="48"/>
    </row>
    <row r="34" spans="1:23" ht="21.95" customHeight="1" x14ac:dyDescent="0.25">
      <c r="A34" s="50"/>
      <c r="B34" s="50"/>
      <c r="C34" s="51"/>
      <c r="D34" s="788"/>
      <c r="E34" s="22" t="s">
        <v>262</v>
      </c>
      <c r="F34" s="78">
        <v>108.01</v>
      </c>
      <c r="G34" s="78">
        <v>108.01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1857.7799999999988</v>
      </c>
      <c r="N34">
        <v>0</v>
      </c>
      <c r="O34"/>
      <c r="P34" s="736">
        <v>1.49E-2</v>
      </c>
      <c r="Q34" s="736">
        <v>-6.9999999999999999E-4</v>
      </c>
      <c r="R34" s="2"/>
      <c r="T34" s="48"/>
    </row>
    <row r="35" spans="1:23" ht="21.95" customHeight="1" x14ac:dyDescent="0.25">
      <c r="A35" s="50"/>
      <c r="B35" s="50"/>
      <c r="C35" s="50"/>
      <c r="D35" s="788"/>
      <c r="E35" s="22" t="s">
        <v>23</v>
      </c>
      <c r="F35" s="78">
        <v>44.15</v>
      </c>
      <c r="G35" s="78">
        <v>44.15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171.89999999999964</v>
      </c>
      <c r="N35">
        <v>0</v>
      </c>
      <c r="O35"/>
      <c r="P35" s="736">
        <v>0</v>
      </c>
      <c r="Q35" s="736">
        <v>1.9199999999999998E-2</v>
      </c>
      <c r="R35" s="2"/>
      <c r="U35" s="48"/>
      <c r="V35" s="48"/>
    </row>
    <row r="36" spans="1:23" ht="21.95" customHeight="1" x14ac:dyDescent="0.25">
      <c r="A36" s="50"/>
      <c r="B36" s="50"/>
      <c r="C36" s="50"/>
      <c r="D36" s="788"/>
      <c r="E36" s="22" t="s">
        <v>263</v>
      </c>
      <c r="F36" s="2">
        <v>45.17</v>
      </c>
      <c r="G36" s="78">
        <v>45.17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98.449999999999818</v>
      </c>
      <c r="N36">
        <v>0</v>
      </c>
      <c r="O36"/>
      <c r="P36" s="736">
        <v>1.11E-2</v>
      </c>
      <c r="Q36" s="736">
        <v>-2.2000000000000001E-3</v>
      </c>
      <c r="R36" s="2"/>
      <c r="S36" s="29"/>
      <c r="U36" s="48"/>
    </row>
    <row r="37" spans="1:23" ht="21.95" customHeight="1" x14ac:dyDescent="0.25">
      <c r="A37" s="50"/>
      <c r="B37" s="50"/>
      <c r="C37" s="51"/>
      <c r="D37" s="788"/>
      <c r="E37" s="22" t="s">
        <v>321</v>
      </c>
      <c r="F37" s="2">
        <v>9.65</v>
      </c>
      <c r="G37" s="78">
        <v>9.65</v>
      </c>
      <c r="H37">
        <v>0</v>
      </c>
      <c r="I37" s="2">
        <v>0</v>
      </c>
      <c r="J37" s="2">
        <v>0</v>
      </c>
      <c r="K37" s="2">
        <v>-1184.9399999999987</v>
      </c>
      <c r="L37" s="736">
        <v>0</v>
      </c>
      <c r="M37" s="2">
        <v>98.479999999995925</v>
      </c>
      <c r="N37">
        <v>0</v>
      </c>
      <c r="O37" t="s">
        <v>1215</v>
      </c>
      <c r="P37" s="736">
        <v>0</v>
      </c>
      <c r="Q37" s="736">
        <v>1.5800000000000002E-2</v>
      </c>
      <c r="R37" s="2">
        <v>30.15625</v>
      </c>
      <c r="S37" s="29"/>
      <c r="U37" s="48"/>
    </row>
    <row r="38" spans="1:23" ht="21.95" customHeight="1" x14ac:dyDescent="0.25">
      <c r="A38" s="51"/>
      <c r="B38" s="51"/>
      <c r="C38" s="51"/>
      <c r="D38" s="788"/>
      <c r="E38" s="22" t="s">
        <v>36</v>
      </c>
      <c r="F38" s="2">
        <v>60.99</v>
      </c>
      <c r="G38" s="78">
        <v>60.99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117.73999999999978</v>
      </c>
      <c r="N38">
        <v>0</v>
      </c>
      <c r="O38"/>
      <c r="P38" s="736">
        <v>0</v>
      </c>
      <c r="Q38" s="736">
        <v>-2.9999999999999997E-4</v>
      </c>
      <c r="R38" s="2"/>
      <c r="T38" s="48"/>
      <c r="V38" s="48"/>
      <c r="W38" s="48"/>
    </row>
    <row r="39" spans="1:23" ht="21.95" customHeight="1" x14ac:dyDescent="0.25">
      <c r="A39" s="50"/>
      <c r="B39" s="50"/>
      <c r="C39" s="51"/>
      <c r="D39" s="788"/>
      <c r="E39" s="22" t="s">
        <v>309</v>
      </c>
      <c r="F39" s="2">
        <v>42.22</v>
      </c>
      <c r="G39" s="78">
        <v>42.22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264.92000000000007</v>
      </c>
      <c r="N39">
        <v>0</v>
      </c>
      <c r="O39"/>
      <c r="P39" s="736">
        <v>3.4200000000000001E-2</v>
      </c>
      <c r="Q39" s="736">
        <v>6.0000000000000001E-3</v>
      </c>
      <c r="R39" s="2"/>
      <c r="S39" s="29"/>
      <c r="U39" s="48"/>
    </row>
    <row r="40" spans="1:23" ht="21.95" customHeight="1" x14ac:dyDescent="0.25">
      <c r="A40" s="50"/>
      <c r="B40" s="50"/>
      <c r="C40" s="51"/>
      <c r="D40" s="788"/>
      <c r="E40" s="22" t="s">
        <v>295</v>
      </c>
      <c r="F40" s="2">
        <v>59.97</v>
      </c>
      <c r="G40" s="78">
        <v>59.97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910.79999999999927</v>
      </c>
      <c r="N40">
        <v>0</v>
      </c>
      <c r="O40"/>
      <c r="P40" s="736">
        <v>2.87E-2</v>
      </c>
      <c r="Q40" s="736">
        <v>-2E-3</v>
      </c>
      <c r="R40" s="2"/>
      <c r="T40" s="48"/>
      <c r="U40" s="48"/>
    </row>
    <row r="41" spans="1:23" ht="21.95" customHeight="1" x14ac:dyDescent="0.25">
      <c r="A41" s="50"/>
      <c r="B41" s="51"/>
      <c r="C41" s="51"/>
      <c r="D41" s="788"/>
      <c r="E41" s="22" t="s">
        <v>673</v>
      </c>
      <c r="F41" s="78">
        <v>29.65</v>
      </c>
      <c r="G41" s="78">
        <v>29.65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557.94000000000005</v>
      </c>
      <c r="N41">
        <v>0</v>
      </c>
      <c r="O41"/>
      <c r="P41" s="736">
        <v>4.0599999999999997E-2</v>
      </c>
      <c r="Q41" s="736">
        <v>0</v>
      </c>
      <c r="R41" s="2"/>
      <c r="T41" s="48"/>
      <c r="U41" s="48"/>
      <c r="V41" s="48"/>
    </row>
    <row r="42" spans="1:23" ht="21.95" customHeight="1" x14ac:dyDescent="0.25">
      <c r="A42" s="50"/>
      <c r="B42" s="51"/>
      <c r="C42" s="51"/>
      <c r="D42" s="788"/>
      <c r="E42" s="22" t="s">
        <v>244</v>
      </c>
      <c r="F42" s="2">
        <v>73.400000000000006</v>
      </c>
      <c r="G42" s="78">
        <v>73.400000000000006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329.74000000000069</v>
      </c>
      <c r="N42">
        <v>0</v>
      </c>
      <c r="O42"/>
      <c r="P42" s="736">
        <v>0</v>
      </c>
      <c r="Q42" s="736">
        <v>4.4999999999999997E-3</v>
      </c>
      <c r="R42" s="2"/>
    </row>
    <row r="43" spans="1:23" ht="21.95" customHeight="1" x14ac:dyDescent="0.25">
      <c r="A43" s="50"/>
      <c r="B43" s="50"/>
      <c r="C43" s="51"/>
      <c r="D43" s="788"/>
      <c r="E43" s="22" t="s">
        <v>652</v>
      </c>
      <c r="F43" s="2">
        <v>22.23</v>
      </c>
      <c r="G43" s="78">
        <v>22.23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309.26000000000022</v>
      </c>
      <c r="N43">
        <v>0</v>
      </c>
      <c r="O43"/>
      <c r="P43" s="736">
        <v>8.8000000000000005E-3</v>
      </c>
      <c r="Q43" s="736">
        <v>4.7300000000000002E-2</v>
      </c>
      <c r="R43" s="2"/>
      <c r="S43" s="29"/>
    </row>
    <row r="44" spans="1:23" ht="21.95" customHeight="1" x14ac:dyDescent="0.25">
      <c r="A44" s="50"/>
      <c r="B44" s="51"/>
      <c r="C44" s="51"/>
      <c r="D44" s="788"/>
      <c r="E44" s="22" t="s">
        <v>715</v>
      </c>
      <c r="F44" s="2">
        <v>261.51</v>
      </c>
      <c r="G44" s="78">
        <v>261.51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843.18000000000029</v>
      </c>
      <c r="N44">
        <v>0</v>
      </c>
      <c r="O44"/>
      <c r="P44" s="736">
        <v>2.8E-3</v>
      </c>
      <c r="Q44" s="736">
        <v>1.7500000000000002E-2</v>
      </c>
      <c r="R44" s="2"/>
      <c r="T44" s="48"/>
      <c r="U44" s="48"/>
    </row>
    <row r="45" spans="1:23" ht="21.95" customHeight="1" x14ac:dyDescent="0.25">
      <c r="A45" s="50"/>
      <c r="B45" s="50"/>
      <c r="C45" s="51"/>
      <c r="D45" s="788"/>
      <c r="E45" s="22" t="s">
        <v>1021</v>
      </c>
      <c r="F45" s="2">
        <v>54.06</v>
      </c>
      <c r="G45" s="78">
        <v>54.06</v>
      </c>
      <c r="H45">
        <v>0</v>
      </c>
      <c r="I45" s="2">
        <v>0</v>
      </c>
      <c r="J45" s="2">
        <v>0</v>
      </c>
      <c r="K45" s="2">
        <v>458.44000000000051</v>
      </c>
      <c r="L45" s="736">
        <v>0</v>
      </c>
      <c r="M45" s="2">
        <v>458.44000000000051</v>
      </c>
      <c r="N45">
        <v>0</v>
      </c>
      <c r="O45" s="29"/>
      <c r="P45" s="736">
        <v>2.7746947835738067E-2</v>
      </c>
      <c r="Q45" s="736">
        <v>-1.2999999999999999E-3</v>
      </c>
      <c r="R45" s="2"/>
      <c r="T45" s="345"/>
      <c r="U45" s="345"/>
    </row>
    <row r="46" spans="1:23" ht="21.95" customHeight="1" x14ac:dyDescent="0.25">
      <c r="A46" s="50"/>
      <c r="B46" s="51"/>
      <c r="C46" s="51"/>
      <c r="D46" s="788"/>
      <c r="E46" s="22" t="s">
        <v>196</v>
      </c>
      <c r="F46" s="2">
        <v>9.68</v>
      </c>
      <c r="G46" s="78">
        <v>9.68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5.1999999999999998E-3</v>
      </c>
      <c r="R46" s="2"/>
      <c r="S46" s="29"/>
      <c r="U46" s="48"/>
    </row>
    <row r="47" spans="1:23" ht="21.95" customHeight="1" x14ac:dyDescent="0.25">
      <c r="A47" s="51"/>
      <c r="B47" s="50"/>
      <c r="C47" s="51"/>
      <c r="D47" s="788"/>
      <c r="E47" s="22" t="s">
        <v>266</v>
      </c>
      <c r="F47" s="2">
        <v>135.94999999999999</v>
      </c>
      <c r="G47" s="78">
        <v>135.94999999999999</v>
      </c>
      <c r="H47">
        <v>0</v>
      </c>
      <c r="I47" s="2">
        <v>0</v>
      </c>
      <c r="J47" s="2">
        <v>0</v>
      </c>
      <c r="K47" s="2">
        <v>765.82999999999993</v>
      </c>
      <c r="L47" s="736">
        <v>0</v>
      </c>
      <c r="M47" s="2">
        <v>920.60999999999967</v>
      </c>
      <c r="N47">
        <v>0</v>
      </c>
      <c r="O47"/>
      <c r="P47" s="736">
        <v>2.5700000000000001E-2</v>
      </c>
      <c r="Q47" s="736">
        <v>5.7999999999999996E-3</v>
      </c>
      <c r="R47" s="2">
        <v>16.742610837438423</v>
      </c>
      <c r="T47" s="48"/>
    </row>
    <row r="48" spans="1:23" ht="21.95" customHeight="1" x14ac:dyDescent="0.25">
      <c r="A48" s="50"/>
      <c r="B48" s="50"/>
      <c r="C48" s="51"/>
      <c r="D48" s="788"/>
      <c r="E48" s="22" t="s">
        <v>807</v>
      </c>
      <c r="F48" s="2">
        <v>104.2</v>
      </c>
      <c r="G48" s="78">
        <v>104.2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1098</v>
      </c>
      <c r="P48" s="736">
        <v>6.5259117082533593E-3</v>
      </c>
      <c r="Q48" s="736">
        <v>-6.6E-3</v>
      </c>
      <c r="R48" s="2">
        <v>21.936842105263157</v>
      </c>
      <c r="S48" s="29"/>
      <c r="W48" s="48"/>
    </row>
    <row r="49" spans="1:41" ht="21.95" customHeight="1" x14ac:dyDescent="0.25">
      <c r="A49" s="50"/>
      <c r="B49" s="50"/>
      <c r="C49" s="51"/>
      <c r="D49" s="788"/>
      <c r="E49" s="22" t="s">
        <v>659</v>
      </c>
      <c r="F49" s="2">
        <v>164.36</v>
      </c>
      <c r="G49" s="78">
        <v>164.36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6.7999999999999996E-3</v>
      </c>
      <c r="R49" s="2">
        <v>24.568011958146489</v>
      </c>
      <c r="S49" s="29"/>
      <c r="U49" s="48"/>
    </row>
    <row r="50" spans="1:41" ht="21.95" customHeight="1" x14ac:dyDescent="0.25">
      <c r="A50" s="50"/>
      <c r="B50" s="50"/>
      <c r="C50" s="51"/>
      <c r="D50" s="788"/>
      <c r="E50" s="22" t="s">
        <v>938</v>
      </c>
      <c r="F50" s="2">
        <v>83.9</v>
      </c>
      <c r="G50" s="78">
        <v>83.9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7.6281287246722281E-3</v>
      </c>
      <c r="Q50" s="736">
        <v>1.0800000000000001E-2</v>
      </c>
      <c r="R50" s="2">
        <v>11.368563685636857</v>
      </c>
      <c r="W50" s="48"/>
      <c r="X50"/>
      <c r="Y50" s="2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0"/>
      <c r="B51" s="50"/>
      <c r="C51" s="51"/>
      <c r="D51" s="788"/>
      <c r="E51" s="22" t="s">
        <v>661</v>
      </c>
      <c r="F51" s="2">
        <v>231.28</v>
      </c>
      <c r="G51" s="78">
        <v>231.28</v>
      </c>
      <c r="H51">
        <v>0</v>
      </c>
      <c r="I51" s="2">
        <v>0</v>
      </c>
      <c r="J51" s="2">
        <v>0</v>
      </c>
      <c r="K51" s="2">
        <v>1411.7400000000016</v>
      </c>
      <c r="L51" s="736">
        <v>0</v>
      </c>
      <c r="M51" s="2">
        <v>1554.7700000000018</v>
      </c>
      <c r="N51">
        <v>0</v>
      </c>
      <c r="O51"/>
      <c r="P51" s="736">
        <v>2.1618817018332756E-3</v>
      </c>
      <c r="Q51" s="736">
        <v>7.7000000000000002E-3</v>
      </c>
      <c r="R51" s="2">
        <v>33.714285714285715</v>
      </c>
      <c r="S51" s="29"/>
      <c r="T51" s="48"/>
      <c r="U51" s="48"/>
    </row>
    <row r="52" spans="1:41" ht="21.95" customHeight="1" x14ac:dyDescent="0.25">
      <c r="A52" s="51"/>
      <c r="B52" s="51"/>
      <c r="C52" s="51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T52" s="48"/>
    </row>
    <row r="53" spans="1:41" ht="21.95" customHeight="1" x14ac:dyDescent="0.25">
      <c r="A53" s="50"/>
      <c r="B53" s="50"/>
      <c r="C53" s="51"/>
      <c r="D53" s="788"/>
      <c r="E53" s="22" t="s">
        <v>303</v>
      </c>
      <c r="F53" s="2">
        <v>141.72999999999999</v>
      </c>
      <c r="G53" s="78">
        <v>141.72999999999999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4.7000000000000002E-3</v>
      </c>
      <c r="R53" s="2"/>
      <c r="S53" s="29"/>
      <c r="U53" s="48"/>
      <c r="V53" s="48"/>
    </row>
    <row r="54" spans="1:41" ht="21.95" customHeight="1" x14ac:dyDescent="0.25">
      <c r="A54" s="50"/>
      <c r="B54" s="50"/>
      <c r="C54" s="51"/>
      <c r="D54" s="788"/>
      <c r="E54" s="22" t="s">
        <v>671</v>
      </c>
      <c r="F54" s="2">
        <v>108.06</v>
      </c>
      <c r="G54" s="78">
        <v>108.06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5.7000000000000002E-3</v>
      </c>
      <c r="R54" s="2"/>
      <c r="T54" s="48"/>
    </row>
    <row r="55" spans="1:41" ht="21.95" customHeight="1" x14ac:dyDescent="0.25">
      <c r="A55" s="51"/>
      <c r="B55" s="51"/>
      <c r="C55" s="51"/>
      <c r="D55" s="788"/>
      <c r="E55" s="22" t="s">
        <v>713</v>
      </c>
      <c r="F55" s="2">
        <v>770.52</v>
      </c>
      <c r="G55" s="78">
        <v>770.52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-1.1999999999999999E-3</v>
      </c>
      <c r="R55" s="2"/>
    </row>
    <row r="56" spans="1:41" ht="21.95" customHeight="1" x14ac:dyDescent="0.25">
      <c r="A56" s="50"/>
      <c r="B56" s="50"/>
      <c r="C56" s="51"/>
      <c r="D56" s="788"/>
      <c r="E56" s="22" t="s">
        <v>923</v>
      </c>
      <c r="F56" s="2">
        <v>205.77</v>
      </c>
      <c r="G56" s="78">
        <v>205.77</v>
      </c>
      <c r="H56">
        <v>0</v>
      </c>
      <c r="I56" s="2">
        <v>0</v>
      </c>
      <c r="J56" s="2">
        <v>0</v>
      </c>
      <c r="K56" s="2">
        <v>137.51000000000022</v>
      </c>
      <c r="L56" s="736">
        <v>0</v>
      </c>
      <c r="M56" s="2">
        <v>137.51000000000022</v>
      </c>
      <c r="N56">
        <v>0</v>
      </c>
      <c r="O56"/>
      <c r="P56" s="736">
        <v>8.5532390533119493E-3</v>
      </c>
      <c r="Q56" s="736">
        <v>1.26E-2</v>
      </c>
      <c r="R56" s="2">
        <v>23.871229698375874</v>
      </c>
      <c r="S56" s="29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35.46</v>
      </c>
      <c r="G57" s="78">
        <v>35.46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7.4450084602368863E-2</v>
      </c>
      <c r="Q57" s="736">
        <v>6.9999999999999999E-4</v>
      </c>
      <c r="R57" s="2"/>
      <c r="S57" s="29"/>
      <c r="T57" s="48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78">
        <v>257.85000000000002</v>
      </c>
      <c r="G58" s="78">
        <v>257.85000000000002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S58" s="29"/>
      <c r="U58" s="48"/>
      <c r="X58" s="48"/>
    </row>
    <row r="59" spans="1:41" ht="21.95" customHeight="1" x14ac:dyDescent="0.25">
      <c r="A59" s="50"/>
      <c r="B59" s="51"/>
      <c r="C59" s="51"/>
      <c r="D59" s="788"/>
      <c r="E59" s="22" t="s">
        <v>194</v>
      </c>
      <c r="F59" s="2">
        <v>82.45</v>
      </c>
      <c r="G59" s="78">
        <v>82.45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T59" s="48"/>
      <c r="V59" s="48"/>
    </row>
    <row r="60" spans="1:41" ht="21.95" customHeight="1" x14ac:dyDescent="0.25">
      <c r="A60" s="51"/>
      <c r="B60" s="51"/>
      <c r="C60" s="51"/>
      <c r="D60" s="788"/>
      <c r="E60" s="22" t="s">
        <v>221</v>
      </c>
      <c r="F60" s="2">
        <v>56.65</v>
      </c>
      <c r="G60" s="78">
        <v>56.65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T60" s="48"/>
      <c r="V60" s="48"/>
      <c r="W60" s="48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520.71</v>
      </c>
      <c r="G61" s="78">
        <v>520.71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S61" s="29"/>
      <c r="T61" s="48"/>
      <c r="U61" s="48"/>
      <c r="X61"/>
      <c r="Y61"/>
      <c r="Z61"/>
      <c r="AA61" s="2"/>
      <c r="AB61"/>
      <c r="AC61"/>
      <c r="AD61" s="2"/>
      <c r="AE61"/>
      <c r="AF61"/>
      <c r="AG61" s="2"/>
      <c r="AH61"/>
      <c r="AI61" s="2"/>
      <c r="AJ61"/>
      <c r="AK61"/>
      <c r="AL61"/>
      <c r="AM61"/>
      <c r="AN61"/>
      <c r="AO61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1193</v>
      </c>
      <c r="P62" s="736">
        <v>0</v>
      </c>
      <c r="Q62" s="736">
        <v>-2.5000000000000001E-3</v>
      </c>
      <c r="R62" s="2">
        <v>19.865361077111384</v>
      </c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S63" s="29"/>
      <c r="T63" s="48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T64" s="48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T65" s="48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T66" s="48"/>
      <c r="U66" s="48"/>
      <c r="V66" s="48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 s="2"/>
      <c r="AN66"/>
      <c r="AO66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T68" s="48"/>
      <c r="V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T69" s="48"/>
      <c r="W69" s="48"/>
      <c r="X69"/>
      <c r="Y69"/>
      <c r="Z69"/>
      <c r="AA69" s="2"/>
      <c r="AB69"/>
      <c r="AC69"/>
      <c r="AD69" s="2"/>
      <c r="AE69"/>
      <c r="AF69"/>
      <c r="AG69" s="2"/>
      <c r="AH69"/>
      <c r="AI69" s="2"/>
      <c r="AJ69"/>
      <c r="AK69"/>
      <c r="AL69"/>
      <c r="AM69"/>
      <c r="AN69"/>
      <c r="AO69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S70" s="29"/>
      <c r="U70" s="48"/>
      <c r="V70" s="48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S71" s="29"/>
      <c r="T71" s="48"/>
      <c r="V71" s="48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1"/>
      <c r="B72" s="152"/>
      <c r="C72" s="325"/>
      <c r="D72" s="788"/>
      <c r="E72" s="22" t="s">
        <v>10</v>
      </c>
      <c r="F72" s="78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S72" s="29"/>
      <c r="T72" s="48"/>
      <c r="X72" s="736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 s="2"/>
      <c r="AN72"/>
      <c r="AO72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1179</v>
      </c>
      <c r="P73" s="736">
        <v>4.0899999999999999E-2</v>
      </c>
      <c r="Q73" s="736">
        <v>9.9000000000000008E-3</v>
      </c>
      <c r="R73" s="2"/>
      <c r="S73" s="29"/>
      <c r="T73" s="48"/>
      <c r="V73" s="48"/>
      <c r="W73" s="48"/>
      <c r="X73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51"/>
      <c r="B74" s="51"/>
      <c r="C74" s="51"/>
      <c r="D74" s="788"/>
      <c r="E74" s="22" t="s">
        <v>335</v>
      </c>
      <c r="F74" s="78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T75" s="48"/>
      <c r="V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X7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0"/>
      <c r="B77" s="51"/>
      <c r="C77" s="51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W77" s="48"/>
    </row>
    <row r="78" spans="1:41" ht="21.95" customHeight="1" x14ac:dyDescent="0.25">
      <c r="A78" s="51"/>
      <c r="B78" s="51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T78" s="48"/>
      <c r="U78" s="48"/>
      <c r="V78" s="4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T79" s="48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V80" s="48"/>
    </row>
    <row r="81" spans="1:23" ht="21.95" customHeight="1" x14ac:dyDescent="0.25">
      <c r="A81" s="50"/>
      <c r="B81" s="51"/>
      <c r="C81" s="51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T81" s="48"/>
      <c r="W81" s="48"/>
    </row>
    <row r="82" spans="1:23" ht="21.95" customHeight="1" x14ac:dyDescent="0.25">
      <c r="A82" s="50"/>
      <c r="B82" s="50"/>
      <c r="C82" s="51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T82" s="48"/>
      <c r="V82" s="48"/>
    </row>
    <row r="83" spans="1:23" ht="21.95" customHeight="1" x14ac:dyDescent="0.25">
      <c r="A83" s="50"/>
      <c r="B83" s="51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1178</v>
      </c>
      <c r="P83" s="736">
        <v>2.8264709879059654E-2</v>
      </c>
      <c r="Q83" s="736">
        <v>3.3999999999999998E-3</v>
      </c>
      <c r="R83" s="2">
        <v>11.391640866873066</v>
      </c>
      <c r="S83" s="29"/>
    </row>
    <row r="84" spans="1:23" ht="21.95" customHeight="1" x14ac:dyDescent="0.25">
      <c r="A84" s="50"/>
      <c r="B84" s="50"/>
      <c r="C84" s="51"/>
      <c r="D84" s="788"/>
      <c r="E84" s="22" t="s">
        <v>53</v>
      </c>
      <c r="F84" s="78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T84" s="48"/>
    </row>
    <row r="85" spans="1:23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S85" s="29"/>
      <c r="T85" s="48"/>
    </row>
    <row r="86" spans="1:23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23" ht="21.95" customHeight="1" x14ac:dyDescent="0.25">
      <c r="A87" s="50"/>
      <c r="B87" s="51"/>
      <c r="C87" s="51"/>
      <c r="D87" s="788"/>
      <c r="E87" s="22" t="s">
        <v>39</v>
      </c>
      <c r="F87" s="2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23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23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23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3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3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3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3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3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3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E2:S28">
    <sortCondition ref="E1"/>
  </sortState>
  <dataConsolidate/>
  <conditionalFormatting sqref="O105:O1048576 O1">
    <cfRule type="expression" dxfId="2908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07" priority="577">
      <formula>$H2=0</formula>
    </cfRule>
  </conditionalFormatting>
  <conditionalFormatting sqref="K105:K200">
    <cfRule type="expression" dxfId="2906" priority="578">
      <formula>$J105=0</formula>
    </cfRule>
  </conditionalFormatting>
  <conditionalFormatting sqref="K105:K458">
    <cfRule type="expression" dxfId="2905" priority="619">
      <formula>$J105&lt;0</formula>
    </cfRule>
  </conditionalFormatting>
  <conditionalFormatting sqref="E59">
    <cfRule type="expression" dxfId="2904" priority="548">
      <formula>$H59=0</formula>
    </cfRule>
  </conditionalFormatting>
  <conditionalFormatting sqref="E5">
    <cfRule type="expression" dxfId="2903" priority="526">
      <formula>$H5=0</formula>
    </cfRule>
  </conditionalFormatting>
  <conditionalFormatting sqref="E60">
    <cfRule type="expression" dxfId="2902" priority="504">
      <formula>$H60=0</formula>
    </cfRule>
  </conditionalFormatting>
  <conditionalFormatting sqref="E62">
    <cfRule type="expression" dxfId="2901" priority="493">
      <formula>$H62=0</formula>
    </cfRule>
  </conditionalFormatting>
  <conditionalFormatting sqref="E61">
    <cfRule type="expression" dxfId="2900" priority="482">
      <formula>$H61=0</formula>
    </cfRule>
  </conditionalFormatting>
  <conditionalFormatting sqref="E8">
    <cfRule type="expression" dxfId="2899" priority="467">
      <formula>$H8=0</formula>
    </cfRule>
  </conditionalFormatting>
  <conditionalFormatting sqref="E63">
    <cfRule type="expression" dxfId="2898" priority="457">
      <formula>$H63=0</formula>
    </cfRule>
  </conditionalFormatting>
  <conditionalFormatting sqref="E20">
    <cfRule type="expression" dxfId="2897" priority="447">
      <formula>$H20=0</formula>
    </cfRule>
  </conditionalFormatting>
  <conditionalFormatting sqref="E64">
    <cfRule type="expression" dxfId="2896" priority="438">
      <formula>$H64=0</formula>
    </cfRule>
  </conditionalFormatting>
  <conditionalFormatting sqref="E65">
    <cfRule type="expression" dxfId="2895" priority="431">
      <formula>$H65=0</formula>
    </cfRule>
  </conditionalFormatting>
  <conditionalFormatting sqref="E11">
    <cfRule type="expression" dxfId="2894" priority="422">
      <formula>$H11=0</formula>
    </cfRule>
  </conditionalFormatting>
  <conditionalFormatting sqref="E9">
    <cfRule type="expression" dxfId="2893" priority="415">
      <formula>$H9=0</formula>
    </cfRule>
  </conditionalFormatting>
  <conditionalFormatting sqref="E66">
    <cfRule type="expression" dxfId="2892" priority="406">
      <formula>$H66=0</formula>
    </cfRule>
  </conditionalFormatting>
  <conditionalFormatting sqref="E10">
    <cfRule type="expression" dxfId="2891" priority="397">
      <formula>$H10=0</formula>
    </cfRule>
  </conditionalFormatting>
  <conditionalFormatting sqref="E26:E28 E30 E45:E49 E36:E43">
    <cfRule type="expression" dxfId="2890" priority="393">
      <formula>$H26=0</formula>
    </cfRule>
  </conditionalFormatting>
  <conditionalFormatting sqref="E29">
    <cfRule type="expression" dxfId="2889" priority="392">
      <formula>$H29=0</formula>
    </cfRule>
  </conditionalFormatting>
  <conditionalFormatting sqref="E31">
    <cfRule type="expression" dxfId="2888" priority="391">
      <formula>$H31=0</formula>
    </cfRule>
  </conditionalFormatting>
  <conditionalFormatting sqref="E32">
    <cfRule type="expression" dxfId="2887" priority="390">
      <formula>$H32=0</formula>
    </cfRule>
  </conditionalFormatting>
  <conditionalFormatting sqref="E44">
    <cfRule type="expression" dxfId="2886" priority="389">
      <formula>$H44=0</formula>
    </cfRule>
  </conditionalFormatting>
  <conditionalFormatting sqref="E35">
    <cfRule type="expression" dxfId="2885" priority="388">
      <formula>$H35=0</formula>
    </cfRule>
  </conditionalFormatting>
  <conditionalFormatting sqref="E33">
    <cfRule type="expression" dxfId="2884" priority="387">
      <formula>$H33=0</formula>
    </cfRule>
  </conditionalFormatting>
  <conditionalFormatting sqref="E34">
    <cfRule type="expression" dxfId="2883" priority="386">
      <formula>$H34=0</formula>
    </cfRule>
  </conditionalFormatting>
  <conditionalFormatting sqref="E67">
    <cfRule type="expression" dxfId="2882" priority="382">
      <formula>$H67=0</formula>
    </cfRule>
  </conditionalFormatting>
  <conditionalFormatting sqref="E69:E70">
    <cfRule type="expression" dxfId="2881" priority="375">
      <formula>$H69=0</formula>
    </cfRule>
  </conditionalFormatting>
  <conditionalFormatting sqref="E68">
    <cfRule type="expression" dxfId="2880" priority="368">
      <formula>$H68=0</formula>
    </cfRule>
  </conditionalFormatting>
  <conditionalFormatting sqref="E69:E70">
    <cfRule type="expression" dxfId="2879" priority="360">
      <formula>$H69=0</formula>
    </cfRule>
  </conditionalFormatting>
  <conditionalFormatting sqref="E71">
    <cfRule type="expression" dxfId="2878" priority="353">
      <formula>$H71=0</formula>
    </cfRule>
  </conditionalFormatting>
  <conditionalFormatting sqref="E72">
    <cfRule type="expression" dxfId="2877" priority="330">
      <formula>$H72=0</formula>
    </cfRule>
  </conditionalFormatting>
  <conditionalFormatting sqref="E72">
    <cfRule type="expression" dxfId="2876" priority="322">
      <formula>$H72=0</formula>
    </cfRule>
  </conditionalFormatting>
  <conditionalFormatting sqref="E74">
    <cfRule type="expression" dxfId="2875" priority="315">
      <formula>$H74=0</formula>
    </cfRule>
  </conditionalFormatting>
  <conditionalFormatting sqref="E73">
    <cfRule type="expression" dxfId="2874" priority="308">
      <formula>$H73=0</formula>
    </cfRule>
  </conditionalFormatting>
  <conditionalFormatting sqref="E75">
    <cfRule type="expression" dxfId="2873" priority="291">
      <formula>$H75=0</formula>
    </cfRule>
  </conditionalFormatting>
  <conditionalFormatting sqref="E7">
    <cfRule type="expression" dxfId="2872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71" priority="267">
      <formula>$H76=0</formula>
    </cfRule>
  </conditionalFormatting>
  <conditionalFormatting sqref="E77">
    <cfRule type="expression" dxfId="2870" priority="254">
      <formula>$H77=0</formula>
    </cfRule>
  </conditionalFormatting>
  <conditionalFormatting sqref="E78">
    <cfRule type="expression" dxfId="2869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68" priority="228">
      <formula>$H79=0</formula>
    </cfRule>
  </conditionalFormatting>
  <conditionalFormatting sqref="E80">
    <cfRule type="expression" dxfId="2867" priority="218">
      <formula>$H80=0</formula>
    </cfRule>
  </conditionalFormatting>
  <conditionalFormatting sqref="E81">
    <cfRule type="expression" dxfId="2866" priority="208">
      <formula>$H81=0</formula>
    </cfRule>
  </conditionalFormatting>
  <conditionalFormatting sqref="E82">
    <cfRule type="expression" dxfId="2865" priority="198">
      <formula>$H82=0</formula>
    </cfRule>
  </conditionalFormatting>
  <conditionalFormatting sqref="E83">
    <cfRule type="expression" dxfId="2864" priority="188">
      <formula>$H83=0</formula>
    </cfRule>
  </conditionalFormatting>
  <conditionalFormatting sqref="E84">
    <cfRule type="expression" dxfId="2863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62" priority="167">
      <formula>$H85=0</formula>
    </cfRule>
  </conditionalFormatting>
  <conditionalFormatting sqref="R105:R1048576">
    <cfRule type="expression" dxfId="2861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60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59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58" priority="132">
      <formula>K3&gt;0</formula>
    </cfRule>
    <cfRule type="expression" dxfId="2857" priority="133">
      <formula>K3&lt;0</formula>
    </cfRule>
  </conditionalFormatting>
  <conditionalFormatting sqref="K2 K4 K6 K8 K10 K12 K14 K16 K18 K20 K22 K24 K26 K28 K30">
    <cfRule type="expression" dxfId="2856" priority="130">
      <formula>K2&gt;0</formula>
    </cfRule>
    <cfRule type="expression" dxfId="2855" priority="131">
      <formula>K2&lt;0</formula>
    </cfRule>
  </conditionalFormatting>
  <conditionalFormatting sqref="K23 K25 K27 K29">
    <cfRule type="expression" dxfId="2854" priority="128">
      <formula>K23&gt;0</formula>
    </cfRule>
    <cfRule type="expression" dxfId="2853" priority="129">
      <formula>K23&lt;0</formula>
    </cfRule>
  </conditionalFormatting>
  <conditionalFormatting sqref="K31 K33 K40 K35 K42 K37:K38">
    <cfRule type="expression" dxfId="2852" priority="126">
      <formula>K31&gt;0</formula>
    </cfRule>
    <cfRule type="expression" dxfId="2851" priority="127">
      <formula>K31&lt;0</formula>
    </cfRule>
  </conditionalFormatting>
  <conditionalFormatting sqref="K32 K39 K34 K41 K36 K43">
    <cfRule type="expression" dxfId="2850" priority="124">
      <formula>K32&gt;0</formula>
    </cfRule>
    <cfRule type="expression" dxfId="2849" priority="125">
      <formula>K32&lt;0</formula>
    </cfRule>
  </conditionalFormatting>
  <conditionalFormatting sqref="K45 K47 K49 K51 K53">
    <cfRule type="expression" dxfId="2848" priority="122">
      <formula>K45&gt;0</formula>
    </cfRule>
    <cfRule type="expression" dxfId="2847" priority="123">
      <formula>K45&lt;0</formula>
    </cfRule>
  </conditionalFormatting>
  <conditionalFormatting sqref="K46 K48 K50 K52">
    <cfRule type="expression" dxfId="2846" priority="120">
      <formula>K46&gt;0</formula>
    </cfRule>
    <cfRule type="expression" dxfId="2845" priority="121">
      <formula>K46&lt;0</formula>
    </cfRule>
  </conditionalFormatting>
  <conditionalFormatting sqref="K54 K56 K58 K60">
    <cfRule type="expression" dxfId="2844" priority="118">
      <formula>K54&gt;0</formula>
    </cfRule>
    <cfRule type="expression" dxfId="2843" priority="119">
      <formula>K54&lt;0</formula>
    </cfRule>
  </conditionalFormatting>
  <conditionalFormatting sqref="K55 K57 K59">
    <cfRule type="expression" dxfId="2842" priority="116">
      <formula>K55&gt;0</formula>
    </cfRule>
    <cfRule type="expression" dxfId="2841" priority="117">
      <formula>K55&lt;0</formula>
    </cfRule>
  </conditionalFormatting>
  <conditionalFormatting sqref="K68 K70 K72 K74">
    <cfRule type="expression" dxfId="2840" priority="114">
      <formula>K68&gt;0</formula>
    </cfRule>
    <cfRule type="expression" dxfId="2839" priority="115">
      <formula>K68&lt;0</formula>
    </cfRule>
  </conditionalFormatting>
  <conditionalFormatting sqref="K69 K71 K73">
    <cfRule type="expression" dxfId="2838" priority="112">
      <formula>K69&gt;0</formula>
    </cfRule>
    <cfRule type="expression" dxfId="2837" priority="113">
      <formula>K69&lt;0</formula>
    </cfRule>
  </conditionalFormatting>
  <conditionalFormatting sqref="K75 K77 K79 K81 K83">
    <cfRule type="expression" dxfId="2836" priority="110">
      <formula>K75&gt;0</formula>
    </cfRule>
    <cfRule type="expression" dxfId="2835" priority="111">
      <formula>K75&lt;0</formula>
    </cfRule>
  </conditionalFormatting>
  <conditionalFormatting sqref="K76 K78 K80 K82">
    <cfRule type="expression" dxfId="2834" priority="108">
      <formula>K76&gt;0</formula>
    </cfRule>
    <cfRule type="expression" dxfId="2833" priority="109">
      <formula>K76&lt;0</formula>
    </cfRule>
  </conditionalFormatting>
  <conditionalFormatting sqref="K82 K84 K88 K90">
    <cfRule type="expression" dxfId="2832" priority="106">
      <formula>K82&gt;0</formula>
    </cfRule>
    <cfRule type="expression" dxfId="2831" priority="107">
      <formula>K82&lt;0</formula>
    </cfRule>
  </conditionalFormatting>
  <conditionalFormatting sqref="K83 K85 K89">
    <cfRule type="expression" dxfId="2830" priority="104">
      <formula>K83&gt;0</formula>
    </cfRule>
    <cfRule type="expression" dxfId="2829" priority="105">
      <formula>K83&lt;0</formula>
    </cfRule>
  </conditionalFormatting>
  <conditionalFormatting sqref="M105:M200">
    <cfRule type="expression" dxfId="2828" priority="102">
      <formula>$J105=0</formula>
    </cfRule>
  </conditionalFormatting>
  <conditionalFormatting sqref="M105:M458">
    <cfRule type="expression" dxfId="2827" priority="103">
      <formula>$J105&lt;0</formula>
    </cfRule>
  </conditionalFormatting>
  <conditionalFormatting sqref="M3 M5 M7 M9 M11 M13 M15 M17 M19 M21">
    <cfRule type="expression" dxfId="2826" priority="100">
      <formula>M3&gt;0</formula>
    </cfRule>
    <cfRule type="expression" dxfId="2825" priority="101">
      <formula>M3&lt;0</formula>
    </cfRule>
  </conditionalFormatting>
  <conditionalFormatting sqref="M2 M4 M6 M8 M10 M12 M14 M16 M18 M20 M22 M24 M26 M28 M30">
    <cfRule type="expression" dxfId="2824" priority="98">
      <formula>M2&gt;0</formula>
    </cfRule>
    <cfRule type="expression" dxfId="2823" priority="99">
      <formula>M2&lt;0</formula>
    </cfRule>
  </conditionalFormatting>
  <conditionalFormatting sqref="M23 M25 M27 M29">
    <cfRule type="expression" dxfId="2822" priority="96">
      <formula>M23&gt;0</formula>
    </cfRule>
    <cfRule type="expression" dxfId="2821" priority="97">
      <formula>M23&lt;0</formula>
    </cfRule>
  </conditionalFormatting>
  <conditionalFormatting sqref="M31 M33 M40 M35 M42 M37:M38">
    <cfRule type="expression" dxfId="2820" priority="94">
      <formula>M31&gt;0</formula>
    </cfRule>
    <cfRule type="expression" dxfId="2819" priority="95">
      <formula>M31&lt;0</formula>
    </cfRule>
  </conditionalFormatting>
  <conditionalFormatting sqref="M32 M39 M34 M41 M36 M43">
    <cfRule type="expression" dxfId="2818" priority="92">
      <formula>M32&gt;0</formula>
    </cfRule>
    <cfRule type="expression" dxfId="2817" priority="93">
      <formula>M32&lt;0</formula>
    </cfRule>
  </conditionalFormatting>
  <conditionalFormatting sqref="M45 M47 M49 M51 M53">
    <cfRule type="expression" dxfId="2816" priority="90">
      <formula>M45&gt;0</formula>
    </cfRule>
    <cfRule type="expression" dxfId="2815" priority="91">
      <formula>M45&lt;0</formula>
    </cfRule>
  </conditionalFormatting>
  <conditionalFormatting sqref="M46 M48 M50 M52">
    <cfRule type="expression" dxfId="2814" priority="88">
      <formula>M46&gt;0</formula>
    </cfRule>
    <cfRule type="expression" dxfId="2813" priority="89">
      <formula>M46&lt;0</formula>
    </cfRule>
  </conditionalFormatting>
  <conditionalFormatting sqref="M54 M56 M58 M60">
    <cfRule type="expression" dxfId="2812" priority="86">
      <formula>M54&gt;0</formula>
    </cfRule>
    <cfRule type="expression" dxfId="2811" priority="87">
      <formula>M54&lt;0</formula>
    </cfRule>
  </conditionalFormatting>
  <conditionalFormatting sqref="M55 M57 M59 M61">
    <cfRule type="expression" dxfId="2810" priority="84">
      <formula>M55&gt;0</formula>
    </cfRule>
    <cfRule type="expression" dxfId="2809" priority="85">
      <formula>M55&lt;0</formula>
    </cfRule>
  </conditionalFormatting>
  <conditionalFormatting sqref="M68 M70 M72 M74">
    <cfRule type="expression" dxfId="2808" priority="82">
      <formula>M68&gt;0</formula>
    </cfRule>
    <cfRule type="expression" dxfId="2807" priority="83">
      <formula>M68&lt;0</formula>
    </cfRule>
  </conditionalFormatting>
  <conditionalFormatting sqref="M67 M69 M71 M73">
    <cfRule type="expression" dxfId="2806" priority="80">
      <formula>M67&gt;0</formula>
    </cfRule>
    <cfRule type="expression" dxfId="2805" priority="81">
      <formula>M67&lt;0</formula>
    </cfRule>
  </conditionalFormatting>
  <conditionalFormatting sqref="M75 M77 M79 M81 M83">
    <cfRule type="expression" dxfId="2804" priority="78">
      <formula>M75&gt;0</formula>
    </cfRule>
    <cfRule type="expression" dxfId="2803" priority="79">
      <formula>M75&lt;0</formula>
    </cfRule>
  </conditionalFormatting>
  <conditionalFormatting sqref="M76 M78 M80 M82">
    <cfRule type="expression" dxfId="2802" priority="76">
      <formula>M76&gt;0</formula>
    </cfRule>
    <cfRule type="expression" dxfId="2801" priority="77">
      <formula>M76&lt;0</formula>
    </cfRule>
  </conditionalFormatting>
  <conditionalFormatting sqref="M82 M84 M88 M90">
    <cfRule type="expression" dxfId="2800" priority="74">
      <formula>M82&gt;0</formula>
    </cfRule>
    <cfRule type="expression" dxfId="2799" priority="75">
      <formula>M82&lt;0</formula>
    </cfRule>
  </conditionalFormatting>
  <conditionalFormatting sqref="M83 M85 M89">
    <cfRule type="expression" dxfId="2798" priority="72">
      <formula>M83&gt;0</formula>
    </cfRule>
    <cfRule type="expression" dxfId="2797" priority="73">
      <formula>M83&lt;0</formula>
    </cfRule>
  </conditionalFormatting>
  <conditionalFormatting sqref="L105:L200">
    <cfRule type="expression" dxfId="2796" priority="70">
      <formula>$J105=0</formula>
    </cfRule>
  </conditionalFormatting>
  <conditionalFormatting sqref="L105:L458">
    <cfRule type="expression" dxfId="2795" priority="71">
      <formula>$J105&lt;0</formula>
    </cfRule>
  </conditionalFormatting>
  <conditionalFormatting sqref="L3 L5 L7 L9 L11 L13 L15 L17 L19 L21">
    <cfRule type="expression" dxfId="2794" priority="68">
      <formula>L3&gt;0</formula>
    </cfRule>
    <cfRule type="expression" dxfId="2793" priority="69">
      <formula>L3&lt;0</formula>
    </cfRule>
  </conditionalFormatting>
  <conditionalFormatting sqref="L2 L4 L6 L8 L10 L12 L14 L16 L18 L20 L22 L24 L26 L28 L30">
    <cfRule type="expression" dxfId="2792" priority="66">
      <formula>L2&gt;0</formula>
    </cfRule>
    <cfRule type="expression" dxfId="2791" priority="67">
      <formula>L2&lt;0</formula>
    </cfRule>
  </conditionalFormatting>
  <conditionalFormatting sqref="L23 L25 L27 L29">
    <cfRule type="expression" dxfId="2790" priority="64">
      <formula>L23&gt;0</formula>
    </cfRule>
    <cfRule type="expression" dxfId="2789" priority="65">
      <formula>L23&lt;0</formula>
    </cfRule>
  </conditionalFormatting>
  <conditionalFormatting sqref="L31 L33 L40 L35 L42 L37:L38">
    <cfRule type="expression" dxfId="2788" priority="62">
      <formula>L31&gt;0</formula>
    </cfRule>
    <cfRule type="expression" dxfId="2787" priority="63">
      <formula>L31&lt;0</formula>
    </cfRule>
  </conditionalFormatting>
  <conditionalFormatting sqref="L32 L39 L34 L41 L36 L43">
    <cfRule type="expression" dxfId="2786" priority="60">
      <formula>L32&gt;0</formula>
    </cfRule>
    <cfRule type="expression" dxfId="2785" priority="61">
      <formula>L32&lt;0</formula>
    </cfRule>
  </conditionalFormatting>
  <conditionalFormatting sqref="L45 L47 L49 L51 L53">
    <cfRule type="expression" dxfId="2784" priority="58">
      <formula>L45&gt;0</formula>
    </cfRule>
    <cfRule type="expression" dxfId="2783" priority="59">
      <formula>L45&lt;0</formula>
    </cfRule>
  </conditionalFormatting>
  <conditionalFormatting sqref="L46 L48 L50 L52">
    <cfRule type="expression" dxfId="2782" priority="56">
      <formula>L46&gt;0</formula>
    </cfRule>
    <cfRule type="expression" dxfId="2781" priority="57">
      <formula>L46&lt;0</formula>
    </cfRule>
  </conditionalFormatting>
  <conditionalFormatting sqref="L54 L56 L58 L60 L62">
    <cfRule type="expression" dxfId="2780" priority="54">
      <formula>L54&gt;0</formula>
    </cfRule>
    <cfRule type="expression" dxfId="2779" priority="55">
      <formula>L54&lt;0</formula>
    </cfRule>
  </conditionalFormatting>
  <conditionalFormatting sqref="L55 L57 L59 L61">
    <cfRule type="expression" dxfId="2778" priority="52">
      <formula>L55&gt;0</formula>
    </cfRule>
    <cfRule type="expression" dxfId="2777" priority="53">
      <formula>L55&lt;0</formula>
    </cfRule>
  </conditionalFormatting>
  <conditionalFormatting sqref="L66 L68 L70 L72 L74">
    <cfRule type="expression" dxfId="2776" priority="50">
      <formula>L66&gt;0</formula>
    </cfRule>
    <cfRule type="expression" dxfId="2775" priority="51">
      <formula>L66&lt;0</formula>
    </cfRule>
  </conditionalFormatting>
  <conditionalFormatting sqref="L58:L79">
    <cfRule type="expression" dxfId="2774" priority="48">
      <formula>L58&gt;0</formula>
    </cfRule>
    <cfRule type="expression" dxfId="2773" priority="49">
      <formula>L58&lt;0</formula>
    </cfRule>
  </conditionalFormatting>
  <conditionalFormatting sqref="L75 L77 L79 L81 L83">
    <cfRule type="expression" dxfId="2772" priority="46">
      <formula>L75&gt;0</formula>
    </cfRule>
    <cfRule type="expression" dxfId="2771" priority="47">
      <formula>L75&lt;0</formula>
    </cfRule>
  </conditionalFormatting>
  <conditionalFormatting sqref="L76 L78 L80 L82">
    <cfRule type="expression" dxfId="2770" priority="44">
      <formula>L76&gt;0</formula>
    </cfRule>
    <cfRule type="expression" dxfId="2769" priority="45">
      <formula>L76&lt;0</formula>
    </cfRule>
  </conditionalFormatting>
  <conditionalFormatting sqref="L82 L84 L88 L90">
    <cfRule type="expression" dxfId="2768" priority="42">
      <formula>L82&gt;0</formula>
    </cfRule>
    <cfRule type="expression" dxfId="2767" priority="43">
      <formula>L82&lt;0</formula>
    </cfRule>
  </conditionalFormatting>
  <conditionalFormatting sqref="L83 L85 L89">
    <cfRule type="expression" dxfId="2766" priority="40">
      <formula>L83&gt;0</formula>
    </cfRule>
    <cfRule type="expression" dxfId="2765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64" priority="37">
      <formula>M44&gt;0</formula>
    </cfRule>
    <cfRule type="expression" dxfId="2763" priority="38">
      <formula>M44&lt;0</formula>
    </cfRule>
  </conditionalFormatting>
  <conditionalFormatting sqref="M62:M66">
    <cfRule type="expression" dxfId="2762" priority="35">
      <formula>M62&gt;0</formula>
    </cfRule>
    <cfRule type="expression" dxfId="2761" priority="36">
      <formula>M62&lt;0</formula>
    </cfRule>
  </conditionalFormatting>
  <conditionalFormatting sqref="E86">
    <cfRule type="expression" dxfId="2760" priority="34">
      <formula>$H86=0</formula>
    </cfRule>
  </conditionalFormatting>
  <conditionalFormatting sqref="K86">
    <cfRule type="expression" dxfId="2759" priority="32">
      <formula>K86&gt;0</formula>
    </cfRule>
    <cfRule type="expression" dxfId="2758" priority="33">
      <formula>K86&lt;0</formula>
    </cfRule>
  </conditionalFormatting>
  <conditionalFormatting sqref="M86">
    <cfRule type="expression" dxfId="2757" priority="30">
      <formula>M86&gt;0</formula>
    </cfRule>
    <cfRule type="expression" dxfId="2756" priority="31">
      <formula>M86&lt;0</formula>
    </cfRule>
  </conditionalFormatting>
  <conditionalFormatting sqref="L86">
    <cfRule type="expression" dxfId="2755" priority="28">
      <formula>L86&gt;0</formula>
    </cfRule>
    <cfRule type="expression" dxfId="2754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53" priority="22">
      <formula>K61&gt;0</formula>
    </cfRule>
    <cfRule type="expression" dxfId="2752" priority="23">
      <formula>K61&lt;0</formula>
    </cfRule>
  </conditionalFormatting>
  <conditionalFormatting sqref="K44">
    <cfRule type="expression" dxfId="2751" priority="20">
      <formula>K44&gt;0</formula>
    </cfRule>
    <cfRule type="expression" dxfId="2750" priority="21">
      <formula>K44&lt;0</formula>
    </cfRule>
  </conditionalFormatting>
  <conditionalFormatting sqref="E87">
    <cfRule type="expression" dxfId="2749" priority="19">
      <formula>$H87=0</formula>
    </cfRule>
  </conditionalFormatting>
  <conditionalFormatting sqref="K87">
    <cfRule type="expression" dxfId="2748" priority="17">
      <formula>K87&gt;0</formula>
    </cfRule>
    <cfRule type="expression" dxfId="2747" priority="18">
      <formula>K87&lt;0</formula>
    </cfRule>
  </conditionalFormatting>
  <conditionalFormatting sqref="M87">
    <cfRule type="expression" dxfId="2746" priority="15">
      <formula>M87&gt;0</formula>
    </cfRule>
    <cfRule type="expression" dxfId="2745" priority="16">
      <formula>M87&lt;0</formula>
    </cfRule>
  </conditionalFormatting>
  <conditionalFormatting sqref="L87">
    <cfRule type="expression" dxfId="2744" priority="13">
      <formula>L87&gt;0</formula>
    </cfRule>
    <cfRule type="expression" dxfId="2743" priority="14">
      <formula>L87&lt;0</formula>
    </cfRule>
  </conditionalFormatting>
  <conditionalFormatting sqref="E88">
    <cfRule type="expression" dxfId="2742" priority="9">
      <formula>$H88=0</formula>
    </cfRule>
  </conditionalFormatting>
  <conditionalFormatting sqref="E89">
    <cfRule type="expression" dxfId="2741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9" location="BIIB!A1" display="BIIB"/>
    <hyperlink ref="E30" location="MYL!A1" display="MYL"/>
    <hyperlink ref="E31" location="SIG!A1" display="SIG"/>
    <hyperlink ref="E2" location="ABC!A1" display="ABC"/>
    <hyperlink ref="E18" location="NVR!A1" display="NVR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7" location="AOBC!A1" display="AOBC"/>
    <hyperlink ref="E38" location="LUV!A1" display="LUV"/>
    <hyperlink ref="E39" location="CCE!A1" display="CCE"/>
    <hyperlink ref="E40" location="BMY!A1" display="BMY"/>
    <hyperlink ref="E41" location="GPS!A1" display="GPS"/>
    <hyperlink ref="E42" location="AKAM!A1" display="AKAM"/>
    <hyperlink ref="E43" location="ARNC!A1" display="ARNC"/>
    <hyperlink ref="E12" location="IEMG!A1" display="IEMG"/>
    <hyperlink ref="E6" location="CVS!A1" display="CVS"/>
    <hyperlink ref="E44" location="ADBE!A1" display="ADBE"/>
    <hyperlink ref="E17" location="MRO!A1" display="MRO"/>
    <hyperlink ref="E8" location="GE!A1" display="GE"/>
    <hyperlink ref="E28" location="XRAY!A1" display="XRAY"/>
    <hyperlink ref="E45" location="XLP!A1" display="XLP"/>
    <hyperlink ref="E14" location="KR!A1" display="KR"/>
    <hyperlink ref="E46" location="F!A1" display="F"/>
    <hyperlink ref="E47" location="JNJ!A1" display="JNJ"/>
    <hyperlink ref="E24" location="ULTA!A1" display="ULTA"/>
    <hyperlink ref="E48" location="FRC!A1" display="FRC"/>
    <hyperlink ref="E49" location="AAP!A1" display="AAP"/>
    <hyperlink ref="E5" location="CMCSA!A1" display="CMCSA"/>
    <hyperlink ref="E50" location="XEC!A1" display="XEC"/>
    <hyperlink ref="E27" location="WRK!A1" display="WRK"/>
    <hyperlink ref="E15" location="MO!A1" display="MO"/>
    <hyperlink ref="E22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21" location="QQQ!A1" display="QQQ"/>
    <hyperlink ref="E25" location="WBA!A1" display="WBA"/>
    <hyperlink ref="E55" location="AZO!A1" display="AZO"/>
    <hyperlink ref="E7" location="FL!A1" display="FL"/>
    <hyperlink ref="E56" location="MLM!A1" display="MLM"/>
    <hyperlink ref="E13" location="KHC!A1" display="KHC"/>
    <hyperlink ref="E57" location="KBWY!A1" display="KBWY"/>
    <hyperlink ref="E3" location="AYI!A1" display="AYI"/>
    <hyperlink ref="E58" location="DIA!A1" display="DIA"/>
    <hyperlink ref="E11" location="ICE!A1" display="ICE"/>
    <hyperlink ref="E59" location="NKE!A1" display="NKE"/>
    <hyperlink ref="E16" location="MOS!A1" display="MOS"/>
    <hyperlink ref="E60" location="VGK!A1" display="VGK"/>
    <hyperlink ref="E61" location="CMG!A1" display="CMG"/>
    <hyperlink ref="E10" location="HAS!A1" display="HAS"/>
    <hyperlink ref="E62" location="HSIC!A1" display="HSIC"/>
    <hyperlink ref="E20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6" location="WFC!A1" display="WFC"/>
    <hyperlink ref="E72" location="AA!A1" display="AA"/>
    <hyperlink ref="E73" location="CF!A1" display="CF"/>
    <hyperlink ref="E74" location="TGT!A1" display="TGT"/>
    <hyperlink ref="E19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4" location="CAH!A1" display="CAH"/>
    <hyperlink ref="E80" location="DAL!A1" display="DAL"/>
    <hyperlink ref="E23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9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21"/>
  <sheetViews>
    <sheetView zoomScaleNormal="100" workbookViewId="0">
      <pane ySplit="1" topLeftCell="A705" activePane="bottomLeft" state="frozen"/>
      <selection pane="bottomLeft" activeCell="AX84" sqref="AX84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114525.25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1106</v>
      </c>
      <c r="B719" s="169">
        <v>43339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0.12397803600813742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0.90426597777245354</v>
      </c>
      <c r="Y719" s="171">
        <f t="shared" ref="Y719" si="477">O719/W719</f>
        <v>0.4709358891138169</v>
      </c>
      <c r="Z719" s="784">
        <f t="shared" ref="Z719" si="478">-(E719-N719)</f>
        <v>-2.3858286314947241E-3</v>
      </c>
    </row>
    <row r="720" spans="1:26" ht="20.100000000000001" customHeight="1" x14ac:dyDescent="0.25">
      <c r="A720" s="160">
        <f t="shared" ref="A720" si="479">B720-$B$2</f>
        <v>1107</v>
      </c>
      <c r="B720" s="169">
        <v>43340</v>
      </c>
      <c r="C720" s="211">
        <v>2897.52</v>
      </c>
      <c r="D720" s="168">
        <f t="shared" ref="D720" si="480">(C720-C719)/C719</f>
        <v>2.6926821185201301E-4</v>
      </c>
      <c r="E720" s="205">
        <f t="shared" ref="E720" si="481">(C720-$C$2)/$C$2</f>
        <v>0.37817012613915257</v>
      </c>
      <c r="F720" s="215">
        <v>8030.03</v>
      </c>
      <c r="G720" s="168">
        <f t="shared" ref="G720" si="482">(F720-F719)/F719</f>
        <v>1.5141140624278229E-3</v>
      </c>
      <c r="H720" s="199">
        <f t="shared" ref="H720" si="483">(F720-F$2)/F$2</f>
        <v>0.57708231042677294</v>
      </c>
      <c r="I720" s="822">
        <v>411952.19</v>
      </c>
      <c r="J720" s="170">
        <v>300000</v>
      </c>
      <c r="K720" s="170">
        <f t="shared" ref="K720" si="484">I720-I719-J720+J719</f>
        <v>-671.79999999998836</v>
      </c>
      <c r="L720" s="168">
        <f t="shared" ref="L720" si="485">K720/I719</f>
        <v>-1.6281166783346465E-3</v>
      </c>
      <c r="M720" s="178">
        <f t="shared" ref="M720" si="486">I720-J720</f>
        <v>111952.19</v>
      </c>
      <c r="N720" s="180">
        <f t="shared" ref="N720" si="487">M720/J720</f>
        <v>0.37317396666666669</v>
      </c>
      <c r="O720" s="179">
        <f t="shared" ref="O720" si="488">N720/(A720/365.25)</f>
        <v>0.12312718276874436</v>
      </c>
      <c r="P720" s="178" t="b">
        <f t="shared" ref="P720" si="489">L720&gt;D720</f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ref="S720" si="490">I720-R720</f>
        <v>116673.41999999998</v>
      </c>
      <c r="T720" s="170">
        <v>-31977</v>
      </c>
      <c r="U720" s="170">
        <f t="shared" ref="U720" si="491">M720-T720</f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ref="X720" si="492">E720/(A720/365.25)/V720</f>
        <v>0.90496721136789093</v>
      </c>
      <c r="Y720" s="171">
        <f t="shared" ref="Y720" si="493">O720/W720</f>
        <v>0.4680240624795578</v>
      </c>
      <c r="Z720" s="784">
        <f t="shared" ref="Z720" si="494">-(E720-N720)</f>
        <v>-4.9961594724858838E-3</v>
      </c>
    </row>
    <row r="721" spans="1:26" ht="20.100000000000001" customHeight="1" x14ac:dyDescent="0.25">
      <c r="A721" s="160">
        <f t="shared" ref="A721" si="495">B721-$B$2</f>
        <v>1108</v>
      </c>
      <c r="B721" s="169">
        <v>43341</v>
      </c>
      <c r="C721" s="211">
        <v>2914.04</v>
      </c>
      <c r="D721" s="168">
        <f t="shared" ref="D721" si="496">(C721-C720)/C720</f>
        <v>5.7014274275932458E-3</v>
      </c>
      <c r="E721" s="205">
        <f t="shared" ref="E721" si="497">(C721-$C$2)/$C$2</f>
        <v>0.38602766309621195</v>
      </c>
      <c r="F721" s="215">
        <v>8109.68</v>
      </c>
      <c r="G721" s="168">
        <f t="shared" ref="G721" si="498">(F721-F720)/F720</f>
        <v>9.9190164918438097E-3</v>
      </c>
      <c r="H721" s="199">
        <f t="shared" ref="H721" si="499">(F721-F$2)/F$2</f>
        <v>0.59272541587289129</v>
      </c>
      <c r="I721" s="822">
        <v>414525.25</v>
      </c>
      <c r="J721" s="170">
        <v>300000</v>
      </c>
      <c r="K721" s="170">
        <f t="shared" ref="K721" si="500">I721-I720-J721+J720</f>
        <v>2573.0599999999977</v>
      </c>
      <c r="L721" s="168">
        <f t="shared" ref="L721" si="501">K721/I720</f>
        <v>6.2460160728845682E-3</v>
      </c>
      <c r="M721" s="178">
        <f t="shared" ref="M721" si="502">I721-J721</f>
        <v>114525.25</v>
      </c>
      <c r="N721" s="180">
        <f t="shared" ref="N721" si="503">M721/J721</f>
        <v>0.38175083333333332</v>
      </c>
      <c r="O721" s="179">
        <f t="shared" ref="O721" si="504">N721/(A721/365.25)</f>
        <v>0.12584340421931409</v>
      </c>
      <c r="P721" s="178" t="b">
        <f t="shared" ref="P721" si="505">L721&gt;D721</f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ref="S721" si="506">I721-R721</f>
        <v>114519.77000000002</v>
      </c>
      <c r="T721" s="170">
        <v>-31937</v>
      </c>
      <c r="U721" s="170">
        <f t="shared" ref="U721" si="507">M721-T721</f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ref="X721" si="508">E721/(A721/365.25)/V721</f>
        <v>0.92334813377231995</v>
      </c>
      <c r="Y721" s="171">
        <f t="shared" ref="Y721" si="509">O721/W721</f>
        <v>0.47864462080122283</v>
      </c>
      <c r="Z721" s="784">
        <f t="shared" ref="Z721" si="510">-(E721-N721)</f>
        <v>-4.2768297628786311E-3</v>
      </c>
    </row>
  </sheetData>
  <conditionalFormatting sqref="L722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21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21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21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8" activePane="bottomLeft" state="frozen"/>
      <selection activeCell="E5" sqref="E5"/>
      <selection pane="bottomLeft" activeCell="R254" sqref="R25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6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6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6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6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6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6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1150.6600000000005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115688.30666666813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114525.28666666819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114525.25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3.6666668194811791E-2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1150.6600000000005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40" priority="7">
      <formula>#REF!&gt;0</formula>
    </cfRule>
    <cfRule type="expression" dxfId="2739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7" t="s">
        <v>78</v>
      </c>
      <c r="P42" s="867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38" priority="58">
      <formula>F19&gt;0</formula>
    </cfRule>
    <cfRule type="expression" dxfId="2737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36" priority="47">
      <formula>H25&gt;0</formula>
    </cfRule>
    <cfRule type="expression" dxfId="2735" priority="48">
      <formula>H25&lt;0</formula>
    </cfRule>
  </conditionalFormatting>
  <conditionalFormatting sqref="M39">
    <cfRule type="expression" dxfId="2734" priority="45">
      <formula>M39&gt;0</formula>
    </cfRule>
    <cfRule type="expression" dxfId="2733" priority="46">
      <formula>M39&lt;0</formula>
    </cfRule>
  </conditionalFormatting>
  <conditionalFormatting sqref="F61:F67">
    <cfRule type="expression" dxfId="2732" priority="43">
      <formula>F61&gt;0</formula>
    </cfRule>
    <cfRule type="expression" dxfId="2731" priority="44">
      <formula>F61&lt;0</formula>
    </cfRule>
  </conditionalFormatting>
  <conditionalFormatting sqref="H61:H67">
    <cfRule type="expression" dxfId="2730" priority="41">
      <formula>H61&gt;0</formula>
    </cfRule>
    <cfRule type="expression" dxfId="2729" priority="42">
      <formula>H61&lt;0</formula>
    </cfRule>
  </conditionalFormatting>
  <conditionalFormatting sqref="F21:F24">
    <cfRule type="expression" dxfId="2728" priority="39">
      <formula>F21&gt;0</formula>
    </cfRule>
    <cfRule type="expression" dxfId="2727" priority="40">
      <formula>F21&lt;0</formula>
    </cfRule>
  </conditionalFormatting>
  <conditionalFormatting sqref="H21:H24">
    <cfRule type="expression" dxfId="2726" priority="37">
      <formula>H21&gt;0</formula>
    </cfRule>
    <cfRule type="expression" dxfId="2725" priority="38">
      <formula>H21&lt;0</formula>
    </cfRule>
  </conditionalFormatting>
  <conditionalFormatting sqref="I25:I28">
    <cfRule type="expression" dxfId="2724" priority="31">
      <formula>I25&gt;0</formula>
    </cfRule>
    <cfRule type="expression" dxfId="2723" priority="32">
      <formula>I25&lt;0</formula>
    </cfRule>
  </conditionalFormatting>
  <conditionalFormatting sqref="I21:I24">
    <cfRule type="expression" dxfId="2722" priority="29">
      <formula>I21&gt;0</formula>
    </cfRule>
    <cfRule type="expression" dxfId="2721" priority="30">
      <formula>I21&lt;0</formula>
    </cfRule>
  </conditionalFormatting>
  <conditionalFormatting sqref="H29">
    <cfRule type="expression" dxfId="2720" priority="27">
      <formula>H29&gt;0</formula>
    </cfRule>
    <cfRule type="expression" dxfId="2719" priority="28">
      <formula>H29&lt;0</formula>
    </cfRule>
  </conditionalFormatting>
  <conditionalFormatting sqref="H30">
    <cfRule type="expression" dxfId="2718" priority="25">
      <formula>H30&gt;0</formula>
    </cfRule>
    <cfRule type="expression" dxfId="2717" priority="26">
      <formula>H30&lt;0</formula>
    </cfRule>
  </conditionalFormatting>
  <conditionalFormatting sqref="H31">
    <cfRule type="expression" dxfId="2716" priority="23">
      <formula>H31&gt;0</formula>
    </cfRule>
    <cfRule type="expression" dxfId="2715" priority="24">
      <formula>H31&lt;0</formula>
    </cfRule>
  </conditionalFormatting>
  <conditionalFormatting sqref="Q7">
    <cfRule type="expression" dxfId="2714" priority="21">
      <formula>Q7&gt;0</formula>
    </cfRule>
    <cfRule type="expression" dxfId="2713" priority="22">
      <formula>Q7&lt;0</formula>
    </cfRule>
  </conditionalFormatting>
  <conditionalFormatting sqref="Q8">
    <cfRule type="expression" dxfId="2712" priority="19">
      <formula>Q8&gt;0</formula>
    </cfRule>
    <cfRule type="expression" dxfId="2711" priority="20">
      <formula>Q8&lt;0</formula>
    </cfRule>
  </conditionalFormatting>
  <conditionalFormatting sqref="F73:F82">
    <cfRule type="expression" dxfId="2710" priority="17">
      <formula>F73&gt;0</formula>
    </cfRule>
    <cfRule type="expression" dxfId="2709" priority="18">
      <formula>F73&lt;0</formula>
    </cfRule>
  </conditionalFormatting>
  <conditionalFormatting sqref="H73:H76">
    <cfRule type="expression" dxfId="2708" priority="15">
      <formula>H73&gt;0</formula>
    </cfRule>
    <cfRule type="expression" dxfId="2707" priority="16">
      <formula>H73&lt;0</formula>
    </cfRule>
  </conditionalFormatting>
  <conditionalFormatting sqref="F69:F72">
    <cfRule type="expression" dxfId="2706" priority="13">
      <formula>F69&gt;0</formula>
    </cfRule>
    <cfRule type="expression" dxfId="2705" priority="14">
      <formula>F69&lt;0</formula>
    </cfRule>
  </conditionalFormatting>
  <conditionalFormatting sqref="H69:H72">
    <cfRule type="expression" dxfId="2704" priority="11">
      <formula>H69&gt;0</formula>
    </cfRule>
    <cfRule type="expression" dxfId="2703" priority="12">
      <formula>H69&lt;0</formula>
    </cfRule>
  </conditionalFormatting>
  <conditionalFormatting sqref="I73:I76">
    <cfRule type="expression" dxfId="2702" priority="9">
      <formula>I73&gt;0</formula>
    </cfRule>
    <cfRule type="expression" dxfId="2701" priority="10">
      <formula>I73&lt;0</formula>
    </cfRule>
  </conditionalFormatting>
  <conditionalFormatting sqref="I69:I72">
    <cfRule type="expression" dxfId="2700" priority="7">
      <formula>I69&gt;0</formula>
    </cfRule>
    <cfRule type="expression" dxfId="2699" priority="8">
      <formula>I69&lt;0</formula>
    </cfRule>
  </conditionalFormatting>
  <conditionalFormatting sqref="H77">
    <cfRule type="expression" dxfId="2698" priority="5">
      <formula>H77&gt;0</formula>
    </cfRule>
    <cfRule type="expression" dxfId="2697" priority="6">
      <formula>H77&lt;0</formula>
    </cfRule>
  </conditionalFormatting>
  <conditionalFormatting sqref="H78">
    <cfRule type="expression" dxfId="2696" priority="3">
      <formula>H78&gt;0</formula>
    </cfRule>
    <cfRule type="expression" dxfId="2695" priority="4">
      <formula>H78&lt;0</formula>
    </cfRule>
  </conditionalFormatting>
  <conditionalFormatting sqref="H79">
    <cfRule type="expression" dxfId="2694" priority="1">
      <formula>H79&gt;0</formula>
    </cfRule>
    <cfRule type="expression" dxfId="2693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7" t="s">
        <v>78</v>
      </c>
      <c r="P42" s="86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92" priority="29">
      <formula>N19&gt;0</formula>
    </cfRule>
    <cfRule type="expression" dxfId="2691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90" priority="23">
      <formula>F22&gt;0</formula>
    </cfRule>
    <cfRule type="expression" dxfId="2689" priority="24">
      <formula>F22&lt;0</formula>
    </cfRule>
  </conditionalFormatting>
  <conditionalFormatting sqref="H22:H31">
    <cfRule type="expression" dxfId="2688" priority="21">
      <formula>H22&gt;0</formula>
    </cfRule>
    <cfRule type="expression" dxfId="2687" priority="22">
      <formula>H22&lt;0</formula>
    </cfRule>
  </conditionalFormatting>
  <conditionalFormatting sqref="I21:J31">
    <cfRule type="expression" dxfId="2686" priority="19">
      <formula>I21&gt;0</formula>
    </cfRule>
    <cfRule type="expression" dxfId="2685" priority="20">
      <formula>I21&lt;0</formula>
    </cfRule>
  </conditionalFormatting>
  <conditionalFormatting sqref="Q8">
    <cfRule type="expression" dxfId="2684" priority="11">
      <formula>Q8&gt;0</formula>
    </cfRule>
    <cfRule type="expression" dxfId="2683" priority="12">
      <formula>Q8&lt;0</formula>
    </cfRule>
  </conditionalFormatting>
  <conditionalFormatting sqref="Q7">
    <cfRule type="expression" dxfId="2682" priority="13">
      <formula>Q7&gt;0</formula>
    </cfRule>
    <cfRule type="expression" dxfId="2681" priority="14">
      <formula>Q7&lt;0</formula>
    </cfRule>
  </conditionalFormatting>
  <conditionalFormatting sqref="F56:F66">
    <cfRule type="expression" dxfId="2680" priority="9">
      <formula>F56&gt;0</formula>
    </cfRule>
    <cfRule type="expression" dxfId="2679" priority="10">
      <formula>F56&lt;0</formula>
    </cfRule>
  </conditionalFormatting>
  <conditionalFormatting sqref="H56:H66">
    <cfRule type="expression" dxfId="2678" priority="7">
      <formula>H56&gt;0</formula>
    </cfRule>
    <cfRule type="expression" dxfId="2677" priority="8">
      <formula>H56&lt;0</formula>
    </cfRule>
  </conditionalFormatting>
  <conditionalFormatting sqref="I56:I66">
    <cfRule type="expression" dxfId="2676" priority="5">
      <formula>I56&gt;0</formula>
    </cfRule>
    <cfRule type="expression" dxfId="2675" priority="6">
      <formula>I56&lt;0</formula>
    </cfRule>
  </conditionalFormatting>
  <conditionalFormatting sqref="F21">
    <cfRule type="expression" dxfId="2674" priority="3">
      <formula>F21&gt;0</formula>
    </cfRule>
    <cfRule type="expression" dxfId="2673" priority="4">
      <formula>F21&lt;0</formula>
    </cfRule>
  </conditionalFormatting>
  <conditionalFormatting sqref="H21">
    <cfRule type="expression" dxfId="2672" priority="1">
      <formula>H21&gt;0</formula>
    </cfRule>
    <cfRule type="expression" dxfId="2671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J18" sqref="J18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1195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70" priority="64">
      <formula>N23&gt;0</formula>
    </cfRule>
    <cfRule type="expression" dxfId="2669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68" priority="58">
      <formula>F79&gt;0</formula>
    </cfRule>
    <cfRule type="expression" dxfId="2667" priority="59">
      <formula>F79&lt;0</formula>
    </cfRule>
  </conditionalFormatting>
  <conditionalFormatting sqref="H79:H97 H101:H118">
    <cfRule type="expression" dxfId="2666" priority="56">
      <formula>H79&gt;0</formula>
    </cfRule>
    <cfRule type="expression" dxfId="2665" priority="57">
      <formula>H79&lt;0</formula>
    </cfRule>
  </conditionalFormatting>
  <conditionalFormatting sqref="I75:I97 I100:I118">
    <cfRule type="expression" dxfId="2664" priority="54">
      <formula>I75&gt;0</formula>
    </cfRule>
    <cfRule type="expression" dxfId="2663" priority="55">
      <formula>I75&lt;0</formula>
    </cfRule>
  </conditionalFormatting>
  <conditionalFormatting sqref="Q7">
    <cfRule type="expression" dxfId="2662" priority="52">
      <formula>Q7&gt;0</formula>
    </cfRule>
    <cfRule type="expression" dxfId="2661" priority="53">
      <formula>Q7&lt;0</formula>
    </cfRule>
  </conditionalFormatting>
  <conditionalFormatting sqref="Q8">
    <cfRule type="expression" dxfId="2660" priority="50">
      <formula>Q8&gt;0</formula>
    </cfRule>
    <cfRule type="expression" dxfId="2659" priority="51">
      <formula>Q8&lt;0</formula>
    </cfRule>
  </conditionalFormatting>
  <conditionalFormatting sqref="F75:F78">
    <cfRule type="expression" dxfId="2658" priority="48">
      <formula>F75&gt;0</formula>
    </cfRule>
    <cfRule type="expression" dxfId="2657" priority="49">
      <formula>F75&lt;0</formula>
    </cfRule>
  </conditionalFormatting>
  <conditionalFormatting sqref="H75:H78">
    <cfRule type="expression" dxfId="2656" priority="46">
      <formula>H75&gt;0</formula>
    </cfRule>
    <cfRule type="expression" dxfId="2655" priority="47">
      <formula>H75&lt;0</formula>
    </cfRule>
  </conditionalFormatting>
  <conditionalFormatting sqref="F100:F114">
    <cfRule type="expression" dxfId="2654" priority="40">
      <formula>F100&gt;0</formula>
    </cfRule>
    <cfRule type="expression" dxfId="2653" priority="41">
      <formula>F100&lt;0</formula>
    </cfRule>
  </conditionalFormatting>
  <conditionalFormatting sqref="H100:H114">
    <cfRule type="expression" dxfId="2652" priority="38">
      <formula>H100&gt;0</formula>
    </cfRule>
    <cfRule type="expression" dxfId="2651" priority="39">
      <formula>H100&lt;0</formula>
    </cfRule>
  </conditionalFormatting>
  <conditionalFormatting sqref="F29:F67">
    <cfRule type="expression" dxfId="2650" priority="36">
      <formula>F29&gt;0</formula>
    </cfRule>
    <cfRule type="expression" dxfId="2649" priority="37">
      <formula>F29&lt;0</formula>
    </cfRule>
  </conditionalFormatting>
  <conditionalFormatting sqref="H29:H63">
    <cfRule type="expression" dxfId="2648" priority="34">
      <formula>H29&gt;0</formula>
    </cfRule>
    <cfRule type="expression" dxfId="2647" priority="35">
      <formula>H29&lt;0</formula>
    </cfRule>
  </conditionalFormatting>
  <conditionalFormatting sqref="J38:J68">
    <cfRule type="expression" dxfId="2646" priority="32">
      <formula>J38&gt;0</formula>
    </cfRule>
    <cfRule type="expression" dxfId="2645" priority="33">
      <formula>J38&lt;0</formula>
    </cfRule>
  </conditionalFormatting>
  <conditionalFormatting sqref="J43">
    <cfRule type="expression" dxfId="2644" priority="30">
      <formula>J43&gt;0</formula>
    </cfRule>
    <cfRule type="expression" dxfId="2643" priority="31">
      <formula>J43&lt;0</formula>
    </cfRule>
  </conditionalFormatting>
  <conditionalFormatting sqref="Q9">
    <cfRule type="expression" dxfId="2642" priority="24">
      <formula>Q9&gt;0</formula>
    </cfRule>
    <cfRule type="expression" dxfId="2641" priority="25">
      <formula>Q9&lt;0</formula>
    </cfRule>
  </conditionalFormatting>
  <conditionalFormatting sqref="R4">
    <cfRule type="expression" dxfId="2640" priority="26">
      <formula>R4&gt;0</formula>
    </cfRule>
    <cfRule type="expression" dxfId="2639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38" priority="21">
      <formula>F120&gt;0</formula>
    </cfRule>
    <cfRule type="expression" dxfId="2637" priority="22">
      <formula>F120&lt;0</formula>
    </cfRule>
  </conditionalFormatting>
  <conditionalFormatting sqref="H120:H160">
    <cfRule type="expression" dxfId="2636" priority="19">
      <formula>H120&gt;0</formula>
    </cfRule>
    <cfRule type="expression" dxfId="2635" priority="20">
      <formula>H120&lt;0</formula>
    </cfRule>
  </conditionalFormatting>
  <conditionalFormatting sqref="J129:J160">
    <cfRule type="expression" dxfId="2634" priority="17">
      <formula>J129&gt;0</formula>
    </cfRule>
    <cfRule type="expression" dxfId="2633" priority="18">
      <formula>J129&lt;0</formula>
    </cfRule>
  </conditionalFormatting>
  <conditionalFormatting sqref="J134">
    <cfRule type="expression" dxfId="2632" priority="15">
      <formula>J134&gt;0</formula>
    </cfRule>
    <cfRule type="expression" dxfId="2631" priority="16">
      <formula>J134&lt;0</formula>
    </cfRule>
  </conditionalFormatting>
  <conditionalFormatting sqref="J31:J40">
    <cfRule type="expression" dxfId="2630" priority="13">
      <formula>J31&gt;0</formula>
    </cfRule>
    <cfRule type="expression" dxfId="2629" priority="14">
      <formula>J31&lt;0</formula>
    </cfRule>
  </conditionalFormatting>
  <conditionalFormatting sqref="J36:J37">
    <cfRule type="expression" dxfId="2628" priority="11">
      <formula>J36&gt;0</formula>
    </cfRule>
    <cfRule type="expression" dxfId="2627" priority="12">
      <formula>J36&lt;0</formula>
    </cfRule>
  </conditionalFormatting>
  <conditionalFormatting sqref="Q10">
    <cfRule type="expression" dxfId="2626" priority="9">
      <formula>Q10&gt;0</formula>
    </cfRule>
    <cfRule type="expression" dxfId="2625" priority="10">
      <formula>Q10&lt;0</formula>
    </cfRule>
  </conditionalFormatting>
  <conditionalFormatting sqref="K38:K55 K57:K68">
    <cfRule type="expression" dxfId="2624" priority="7">
      <formula>K38&gt;0</formula>
    </cfRule>
    <cfRule type="expression" dxfId="2623" priority="8">
      <formula>K38&lt;0</formula>
    </cfRule>
  </conditionalFormatting>
  <conditionalFormatting sqref="K43">
    <cfRule type="expression" dxfId="2622" priority="5">
      <formula>K43&gt;0</formula>
    </cfRule>
    <cfRule type="expression" dxfId="2621" priority="6">
      <formula>K43&lt;0</formula>
    </cfRule>
  </conditionalFormatting>
  <conditionalFormatting sqref="K31:K40">
    <cfRule type="expression" dxfId="2620" priority="3">
      <formula>K31&gt;0</formula>
    </cfRule>
    <cfRule type="expression" dxfId="2619" priority="4">
      <formula>K31&lt;0</formula>
    </cfRule>
  </conditionalFormatting>
  <conditionalFormatting sqref="K36:K37">
    <cfRule type="expression" dxfId="2618" priority="1">
      <formula>K36&gt;0</formula>
    </cfRule>
    <cfRule type="expression" dxfId="2617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1208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89.26</v>
      </c>
      <c r="R4" s="495">
        <v>4.4000000000000003E-3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4463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464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464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0.11602900725181295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1.702890432444544E-2</v>
      </c>
      <c r="R11">
        <v>0.38</v>
      </c>
    </row>
    <row r="12" spans="1:21" x14ac:dyDescent="0.25">
      <c r="H12" s="70"/>
      <c r="O12" s="11" t="s">
        <v>82</v>
      </c>
      <c r="Q12" s="1" t="s">
        <v>1257</v>
      </c>
    </row>
    <row r="13" spans="1:21" x14ac:dyDescent="0.25">
      <c r="H13" s="70"/>
      <c r="O13" s="11" t="s">
        <v>952</v>
      </c>
      <c r="Q13" s="2">
        <f>Q4/6.49</f>
        <v>13.753466872110939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98.186000000000007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97.29340000000002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96.400800000000018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95.508200000000016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94.615600000000015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>C28*(E28-D28)</f>
        <v>386.99999999999977</v>
      </c>
      <c r="G28" s="39">
        <f>D28*C28</f>
        <v>3999</v>
      </c>
      <c r="H28" s="222">
        <f>(E28-D28)/D28</f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93.723000000000013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39">
        <f>C29*(E29-D29)</f>
        <v>408.50000000000011</v>
      </c>
      <c r="G29" s="39">
        <f>D29*C29</f>
        <v>3999</v>
      </c>
      <c r="H29" s="222">
        <f>(E29-D29)/D29</f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92.830400000000012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91.93780000000001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91.045200000000008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90.152600000000007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89.26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88.367400000000004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87.474800000000002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86.5822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85.689599999999999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84.796999999999997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83.904399999999995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83.011800000000008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82.119200000000006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81.226600000000005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80.334000000000003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6" priority="31">
      <formula>F47&gt;0</formula>
    </cfRule>
    <cfRule type="expression" dxfId="2615" priority="32">
      <formula>F47&lt;0</formula>
    </cfRule>
  </conditionalFormatting>
  <conditionalFormatting sqref="Q7">
    <cfRule type="expression" dxfId="2614" priority="29">
      <formula>Q7&gt;0</formula>
    </cfRule>
    <cfRule type="expression" dxfId="2613" priority="30">
      <formula>Q7&lt;0</formula>
    </cfRule>
  </conditionalFormatting>
  <conditionalFormatting sqref="Q8">
    <cfRule type="expression" dxfId="2612" priority="27">
      <formula>Q8&gt;0</formula>
    </cfRule>
    <cfRule type="expression" dxfId="2611" priority="28">
      <formula>Q8&lt;0</formula>
    </cfRule>
  </conditionalFormatting>
  <conditionalFormatting sqref="F31:F46">
    <cfRule type="expression" dxfId="2610" priority="25">
      <formula>F31&gt;0</formula>
    </cfRule>
    <cfRule type="expression" dxfId="2609" priority="26">
      <formula>F31&lt;0</formula>
    </cfRule>
  </conditionalFormatting>
  <conditionalFormatting sqref="H31:H46">
    <cfRule type="expression" dxfId="2608" priority="23">
      <formula>H31&gt;0</formula>
    </cfRule>
    <cfRule type="expression" dxfId="2607" priority="24">
      <formula>H31&lt;0</formula>
    </cfRule>
  </conditionalFormatting>
  <conditionalFormatting sqref="Q10">
    <cfRule type="expression" dxfId="2606" priority="21">
      <formula>Q10&gt;0</formula>
    </cfRule>
    <cfRule type="expression" dxfId="2605" priority="22">
      <formula>Q10&lt;0</formula>
    </cfRule>
  </conditionalFormatting>
  <conditionalFormatting sqref="J25:J38">
    <cfRule type="expression" dxfId="2604" priority="19">
      <formula>J25&gt;0</formula>
    </cfRule>
    <cfRule type="expression" dxfId="2603" priority="20">
      <formula>J25&lt;0</formula>
    </cfRule>
  </conditionalFormatting>
  <conditionalFormatting sqref="K38">
    <cfRule type="expression" dxfId="2602" priority="17">
      <formula>K38&gt;0</formula>
    </cfRule>
    <cfRule type="expression" dxfId="2601" priority="18">
      <formula>K38&lt;0</formula>
    </cfRule>
  </conditionalFormatting>
  <conditionalFormatting sqref="L25:L38">
    <cfRule type="expression" dxfId="2600" priority="15">
      <formula>L25&gt;0</formula>
    </cfRule>
    <cfRule type="expression" dxfId="2599" priority="16">
      <formula>L25&lt;0</formula>
    </cfRule>
  </conditionalFormatting>
  <conditionalFormatting sqref="F89:F110">
    <cfRule type="expression" dxfId="2598" priority="13">
      <formula>F89&gt;0</formula>
    </cfRule>
    <cfRule type="expression" dxfId="2597" priority="14">
      <formula>F89&lt;0</formula>
    </cfRule>
  </conditionalFormatting>
  <conditionalFormatting sqref="H89:H110">
    <cfRule type="expression" dxfId="2596" priority="11">
      <formula>H89&gt;0</formula>
    </cfRule>
    <cfRule type="expression" dxfId="2595" priority="12">
      <formula>H89&lt;0</formula>
    </cfRule>
  </conditionalFormatting>
  <conditionalFormatting sqref="J89:J102">
    <cfRule type="expression" dxfId="2594" priority="9">
      <formula>J89&gt;0</formula>
    </cfRule>
    <cfRule type="expression" dxfId="2593" priority="10">
      <formula>J89&lt;0</formula>
    </cfRule>
  </conditionalFormatting>
  <conditionalFormatting sqref="K89:K102">
    <cfRule type="expression" dxfId="2592" priority="7">
      <formula>K89&gt;0</formula>
    </cfRule>
    <cfRule type="expression" dxfId="2591" priority="8">
      <formula>K89&lt;0</formula>
    </cfRule>
  </conditionalFormatting>
  <conditionalFormatting sqref="L89:L102">
    <cfRule type="expression" dxfId="2590" priority="5">
      <formula>L89&gt;0</formula>
    </cfRule>
    <cfRule type="expression" dxfId="2589" priority="6">
      <formula>L89&lt;0</formula>
    </cfRule>
  </conditionalFormatting>
  <conditionalFormatting sqref="F25:F30">
    <cfRule type="expression" dxfId="2588" priority="3">
      <formula>F25&gt;0</formula>
    </cfRule>
    <cfRule type="expression" dxfId="2587" priority="4">
      <formula>F25&lt;0</formula>
    </cfRule>
  </conditionalFormatting>
  <conditionalFormatting sqref="H25:H30">
    <cfRule type="expression" dxfId="2586" priority="1">
      <formula>H25&gt;0</formula>
    </cfRule>
    <cfRule type="expression" dxfId="258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1262</v>
      </c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2658.5605</v>
      </c>
      <c r="R4" s="495">
        <v>-4.3E-3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10634.242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-353.75799999999981</v>
      </c>
      <c r="R7">
        <v>2</v>
      </c>
      <c r="T7" s="1">
        <v>43333</v>
      </c>
      <c r="U7" t="s">
        <v>1266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-353.75799999999981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-3.2194939934473955E-2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1264</v>
      </c>
    </row>
    <row r="13" spans="1:21" x14ac:dyDescent="0.25">
      <c r="H13" s="70"/>
      <c r="O13" s="11" t="s">
        <v>952</v>
      </c>
      <c r="Q13" s="2">
        <f>Q4/194</f>
        <v>13.703920103092784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2924.4165500000004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2897.8309450000002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0" si="1">C25*(E25-D25)</f>
        <v>84</v>
      </c>
      <c r="G25" s="39">
        <f t="shared" ref="G25:G30" si="2">D25*C25</f>
        <v>5736</v>
      </c>
      <c r="H25" s="222">
        <f t="shared" ref="H25:H30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2871.2453400000004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2844.6597350000002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2818.07413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2791.4885250000002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2764.90292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2738.3173150000002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2711.73171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2685.1461050000003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2658.5605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2631.9748949999998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2605.3892900000001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2578.8036849999999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2552.2180800000001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2525.6324749999999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2499.0468700000001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2472.4612650000004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2445.8756600000002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2419.2900549999999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2392.7044500000002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84" priority="31">
      <formula>F47&gt;0</formula>
    </cfRule>
    <cfRule type="expression" dxfId="2583" priority="32">
      <formula>F47&lt;0</formula>
    </cfRule>
  </conditionalFormatting>
  <conditionalFormatting sqref="Q7">
    <cfRule type="expression" dxfId="2582" priority="29">
      <formula>Q7&gt;0</formula>
    </cfRule>
    <cfRule type="expression" dxfId="2581" priority="30">
      <formula>Q7&lt;0</formula>
    </cfRule>
  </conditionalFormatting>
  <conditionalFormatting sqref="Q8">
    <cfRule type="expression" dxfId="2580" priority="27">
      <formula>Q8&gt;0</formula>
    </cfRule>
    <cfRule type="expression" dxfId="2579" priority="28">
      <formula>Q8&lt;0</formula>
    </cfRule>
  </conditionalFormatting>
  <conditionalFormatting sqref="F31:F46">
    <cfRule type="expression" dxfId="2578" priority="25">
      <formula>F31&gt;0</formula>
    </cfRule>
    <cfRule type="expression" dxfId="2577" priority="26">
      <formula>F31&lt;0</formula>
    </cfRule>
  </conditionalFormatting>
  <conditionalFormatting sqref="H31:H46">
    <cfRule type="expression" dxfId="2576" priority="23">
      <formula>H31&gt;0</formula>
    </cfRule>
    <cfRule type="expression" dxfId="2575" priority="24">
      <formula>H31&lt;0</formula>
    </cfRule>
  </conditionalFormatting>
  <conditionalFormatting sqref="Q10">
    <cfRule type="expression" dxfId="2574" priority="21">
      <formula>Q10&gt;0</formula>
    </cfRule>
    <cfRule type="expression" dxfId="2573" priority="22">
      <formula>Q10&lt;0</formula>
    </cfRule>
  </conditionalFormatting>
  <conditionalFormatting sqref="J25:J38">
    <cfRule type="expression" dxfId="2572" priority="19">
      <formula>J25&gt;0</formula>
    </cfRule>
    <cfRule type="expression" dxfId="2571" priority="20">
      <formula>J25&lt;0</formula>
    </cfRule>
  </conditionalFormatting>
  <conditionalFormatting sqref="K38">
    <cfRule type="expression" dxfId="2570" priority="17">
      <formula>K38&gt;0</formula>
    </cfRule>
    <cfRule type="expression" dxfId="2569" priority="18">
      <formula>K38&lt;0</formula>
    </cfRule>
  </conditionalFormatting>
  <conditionalFormatting sqref="L25:L38">
    <cfRule type="expression" dxfId="2568" priority="15">
      <formula>L25&gt;0</formula>
    </cfRule>
    <cfRule type="expression" dxfId="2567" priority="16">
      <formula>L25&lt;0</formula>
    </cfRule>
  </conditionalFormatting>
  <conditionalFormatting sqref="F89:F110">
    <cfRule type="expression" dxfId="2566" priority="13">
      <formula>F89&gt;0</formula>
    </cfRule>
    <cfRule type="expression" dxfId="2565" priority="14">
      <formula>F89&lt;0</formula>
    </cfRule>
  </conditionalFormatting>
  <conditionalFormatting sqref="H89:H110">
    <cfRule type="expression" dxfId="2564" priority="11">
      <formula>H89&gt;0</formula>
    </cfRule>
    <cfRule type="expression" dxfId="2563" priority="12">
      <formula>H89&lt;0</formula>
    </cfRule>
  </conditionalFormatting>
  <conditionalFormatting sqref="J89:J102">
    <cfRule type="expression" dxfId="2562" priority="9">
      <formula>J89&gt;0</formula>
    </cfRule>
    <cfRule type="expression" dxfId="2561" priority="10">
      <formula>J89&lt;0</formula>
    </cfRule>
  </conditionalFormatting>
  <conditionalFormatting sqref="K89:K102">
    <cfRule type="expression" dxfId="2560" priority="7">
      <formula>K89&gt;0</formula>
    </cfRule>
    <cfRule type="expression" dxfId="2559" priority="8">
      <formula>K89&lt;0</formula>
    </cfRule>
  </conditionalFormatting>
  <conditionalFormatting sqref="L89:L102">
    <cfRule type="expression" dxfId="2558" priority="5">
      <formula>L89&gt;0</formula>
    </cfRule>
    <cfRule type="expression" dxfId="2557" priority="6">
      <formula>L89&lt;0</formula>
    </cfRule>
  </conditionalFormatting>
  <conditionalFormatting sqref="F25:F30">
    <cfRule type="expression" dxfId="2556" priority="3">
      <formula>F25&gt;0</formula>
    </cfRule>
    <cfRule type="expression" dxfId="2555" priority="4">
      <formula>F25&lt;0</formula>
    </cfRule>
  </conditionalFormatting>
  <conditionalFormatting sqref="H25:H30">
    <cfRule type="expression" dxfId="2554" priority="1">
      <formula>H25&gt;0</formula>
    </cfRule>
    <cfRule type="expression" dxfId="255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7" t="s">
        <v>78</v>
      </c>
      <c r="P42" s="867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52" priority="35">
      <formula>N19&gt;0</formula>
    </cfRule>
    <cfRule type="expression" dxfId="255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50" priority="21">
      <formula>F25&gt;0</formula>
    </cfRule>
    <cfRule type="expression" dxfId="2549" priority="22">
      <formula>F25&lt;0</formula>
    </cfRule>
  </conditionalFormatting>
  <conditionalFormatting sqref="H25:H47">
    <cfRule type="expression" dxfId="2548" priority="19">
      <formula>H25&gt;0</formula>
    </cfRule>
    <cfRule type="expression" dxfId="2547" priority="20">
      <formula>H25&lt;0</formula>
    </cfRule>
  </conditionalFormatting>
  <conditionalFormatting sqref="I25:I27">
    <cfRule type="expression" dxfId="2546" priority="15">
      <formula>I25&gt;0</formula>
    </cfRule>
    <cfRule type="expression" dxfId="2545" priority="16">
      <formula>I25&lt;0</formula>
    </cfRule>
  </conditionalFormatting>
  <conditionalFormatting sqref="Q7">
    <cfRule type="expression" dxfId="2544" priority="5">
      <formula>Q7&gt;0</formula>
    </cfRule>
    <cfRule type="expression" dxfId="2543" priority="6">
      <formula>Q7&lt;0</formula>
    </cfRule>
  </conditionalFormatting>
  <conditionalFormatting sqref="Q8">
    <cfRule type="expression" dxfId="2542" priority="3">
      <formula>Q8&gt;0</formula>
    </cfRule>
    <cfRule type="expression" dxfId="254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40" priority="9">
      <formula>F36&gt;0</formula>
    </cfRule>
    <cfRule type="expression" dxfId="2539" priority="10">
      <formula>F36&lt;0</formula>
    </cfRule>
  </conditionalFormatting>
  <conditionalFormatting sqref="F25:F35">
    <cfRule type="expression" dxfId="2538" priority="7">
      <formula>F25&gt;0</formula>
    </cfRule>
    <cfRule type="expression" dxfId="2537" priority="8">
      <formula>F25&lt;0</formula>
    </cfRule>
  </conditionalFormatting>
  <conditionalFormatting sqref="H25:H35">
    <cfRule type="expression" dxfId="2536" priority="5">
      <formula>H25&gt;0</formula>
    </cfRule>
    <cfRule type="expression" dxfId="2535" priority="6">
      <formula>H25&lt;0</formula>
    </cfRule>
  </conditionalFormatting>
  <conditionalFormatting sqref="Q7">
    <cfRule type="expression" dxfId="2534" priority="3">
      <formula>Q7&gt;0</formula>
    </cfRule>
    <cfRule type="expression" dxfId="2533" priority="4">
      <formula>Q7&lt;0</formula>
    </cfRule>
  </conditionalFormatting>
  <conditionalFormatting sqref="Q8">
    <cfRule type="expression" dxfId="2532" priority="1">
      <formula>Q8&gt;0</formula>
    </cfRule>
    <cfRule type="expression" dxfId="253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7" t="s">
        <v>78</v>
      </c>
      <c r="P40" s="867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30" priority="37">
      <formula>F25&gt;0</formula>
    </cfRule>
    <cfRule type="expression" dxfId="2529" priority="38">
      <formula>F25&lt;0</formula>
    </cfRule>
  </conditionalFormatting>
  <conditionalFormatting sqref="Q7">
    <cfRule type="expression" dxfId="2528" priority="35">
      <formula>Q7&gt;0</formula>
    </cfRule>
    <cfRule type="expression" dxfId="2527" priority="36">
      <formula>Q7&lt;0</formula>
    </cfRule>
  </conditionalFormatting>
  <conditionalFormatting sqref="Q8">
    <cfRule type="expression" dxfId="2526" priority="33">
      <formula>Q8&gt;0</formula>
    </cfRule>
    <cfRule type="expression" dxfId="2525" priority="34">
      <formula>Q8&lt;0</formula>
    </cfRule>
  </conditionalFormatting>
  <conditionalFormatting sqref="F44:F46">
    <cfRule type="expression" dxfId="2524" priority="31">
      <formula>F44&gt;0</formula>
    </cfRule>
    <cfRule type="expression" dxfId="2523" priority="32">
      <formula>F44&lt;0</formula>
    </cfRule>
  </conditionalFormatting>
  <conditionalFormatting sqref="H44:H46">
    <cfRule type="expression" dxfId="2522" priority="29">
      <formula>H44&gt;0</formula>
    </cfRule>
    <cfRule type="expression" dxfId="2521" priority="30">
      <formula>H44&lt;0</formula>
    </cfRule>
  </conditionalFormatting>
  <conditionalFormatting sqref="F89:F110">
    <cfRule type="expression" dxfId="2520" priority="27">
      <formula>F89&gt;0</formula>
    </cfRule>
    <cfRule type="expression" dxfId="2519" priority="28">
      <formula>F89&lt;0</formula>
    </cfRule>
  </conditionalFormatting>
  <conditionalFormatting sqref="H89:H110">
    <cfRule type="expression" dxfId="2518" priority="25">
      <formula>H89&gt;0</formula>
    </cfRule>
    <cfRule type="expression" dxfId="2517" priority="26">
      <formula>H89&lt;0</formula>
    </cfRule>
  </conditionalFormatting>
  <conditionalFormatting sqref="Q10">
    <cfRule type="expression" dxfId="2516" priority="23">
      <formula>Q10&gt;0</formula>
    </cfRule>
    <cfRule type="expression" dxfId="2515" priority="24">
      <formula>Q10&lt;0</formula>
    </cfRule>
  </conditionalFormatting>
  <conditionalFormatting sqref="J25:J38">
    <cfRule type="expression" dxfId="2514" priority="21">
      <formula>J25&gt;0</formula>
    </cfRule>
    <cfRule type="expression" dxfId="2513" priority="22">
      <formula>J25&lt;0</formula>
    </cfRule>
  </conditionalFormatting>
  <conditionalFormatting sqref="K25:K38">
    <cfRule type="expression" dxfId="2512" priority="19">
      <formula>K25&gt;0</formula>
    </cfRule>
    <cfRule type="expression" dxfId="2511" priority="20">
      <formula>K25&lt;0</formula>
    </cfRule>
  </conditionalFormatting>
  <conditionalFormatting sqref="L25:L38">
    <cfRule type="expression" dxfId="2510" priority="17">
      <formula>L25&gt;0</formula>
    </cfRule>
    <cfRule type="expression" dxfId="2509" priority="18">
      <formula>L25&lt;0</formula>
    </cfRule>
  </conditionalFormatting>
  <conditionalFormatting sqref="J40">
    <cfRule type="expression" dxfId="2508" priority="15">
      <formula>J40&gt;0</formula>
    </cfRule>
    <cfRule type="expression" dxfId="2507" priority="16">
      <formula>J40&lt;0</formula>
    </cfRule>
  </conditionalFormatting>
  <conditionalFormatting sqref="L39">
    <cfRule type="expression" dxfId="2506" priority="11">
      <formula>L39&gt;0</formula>
    </cfRule>
    <cfRule type="expression" dxfId="2505" priority="12">
      <formula>L39&lt;0</formula>
    </cfRule>
  </conditionalFormatting>
  <conditionalFormatting sqref="F39">
    <cfRule type="expression" dxfId="2504" priority="9">
      <formula>F39&gt;0</formula>
    </cfRule>
    <cfRule type="expression" dxfId="2503" priority="10">
      <formula>F39&lt;0</formula>
    </cfRule>
  </conditionalFormatting>
  <conditionalFormatting sqref="H39">
    <cfRule type="expression" dxfId="2502" priority="7">
      <formula>H39&gt;0</formula>
    </cfRule>
    <cfRule type="expression" dxfId="2501" priority="8">
      <formula>H39&lt;0</formula>
    </cfRule>
  </conditionalFormatting>
  <conditionalFormatting sqref="J41">
    <cfRule type="expression" dxfId="2500" priority="5">
      <formula>J41&gt;0</formula>
    </cfRule>
    <cfRule type="expression" dxfId="2499" priority="6">
      <formula>J41&lt;0</formula>
    </cfRule>
  </conditionalFormatting>
  <conditionalFormatting sqref="J43">
    <cfRule type="expression" dxfId="2498" priority="3">
      <formula>J43&gt;0</formula>
    </cfRule>
    <cfRule type="expression" dxfId="2497" priority="4">
      <formula>J43&lt;0</formula>
    </cfRule>
  </conditionalFormatting>
  <conditionalFormatting sqref="J44">
    <cfRule type="expression" dxfId="2496" priority="1">
      <formula>J44&gt;0</formula>
    </cfRule>
    <cfRule type="expression" dxfId="249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94" priority="31">
      <formula>F29&gt;0</formula>
    </cfRule>
    <cfRule type="expression" dxfId="2493" priority="32">
      <formula>F29&lt;0</formula>
    </cfRule>
  </conditionalFormatting>
  <conditionalFormatting sqref="F29 F31:F35">
    <cfRule type="expression" dxfId="2492" priority="33">
      <formula>F29&gt;0</formula>
    </cfRule>
    <cfRule type="expression" dxfId="2491" priority="34">
      <formula>F29&lt;0</formula>
    </cfRule>
  </conditionalFormatting>
  <conditionalFormatting sqref="H29 H31:H35">
    <cfRule type="expression" dxfId="2490" priority="29">
      <formula>H29&gt;0</formula>
    </cfRule>
    <cfRule type="expression" dxfId="2489" priority="30">
      <formula>H29&lt;0</formula>
    </cfRule>
  </conditionalFormatting>
  <conditionalFormatting sqref="F21:F28">
    <cfRule type="expression" dxfId="2488" priority="27">
      <formula>F21&gt;0</formula>
    </cfRule>
    <cfRule type="expression" dxfId="2487" priority="28">
      <formula>F21&lt;0</formula>
    </cfRule>
  </conditionalFormatting>
  <conditionalFormatting sqref="H21:H28">
    <cfRule type="expression" dxfId="2486" priority="25">
      <formula>H21&gt;0</formula>
    </cfRule>
    <cfRule type="expression" dxfId="2485" priority="26">
      <formula>H21&lt;0</formula>
    </cfRule>
  </conditionalFormatting>
  <conditionalFormatting sqref="Q8">
    <cfRule type="expression" dxfId="2484" priority="21">
      <formula>Q8&gt;0</formula>
    </cfRule>
    <cfRule type="expression" dxfId="2483" priority="22">
      <formula>Q8&lt;0</formula>
    </cfRule>
  </conditionalFormatting>
  <conditionalFormatting sqref="Q7">
    <cfRule type="expression" dxfId="2482" priority="23">
      <formula>Q7&gt;0</formula>
    </cfRule>
    <cfRule type="expression" dxfId="2481" priority="24">
      <formula>Q7&lt;0</formula>
    </cfRule>
  </conditionalFormatting>
  <conditionalFormatting sqref="F30">
    <cfRule type="expression" dxfId="2480" priority="19">
      <formula>F30&gt;0</formula>
    </cfRule>
    <cfRule type="expression" dxfId="2479" priority="20">
      <formula>F30&lt;0</formula>
    </cfRule>
  </conditionalFormatting>
  <conditionalFormatting sqref="H30">
    <cfRule type="expression" dxfId="2478" priority="17">
      <formula>H30&gt;0</formula>
    </cfRule>
    <cfRule type="expression" dxfId="2477" priority="18">
      <formula>H30&lt;0</formula>
    </cfRule>
  </conditionalFormatting>
  <conditionalFormatting sqref="F68 F70:F74">
    <cfRule type="expression" dxfId="2476" priority="13">
      <formula>F68&gt;0</formula>
    </cfRule>
    <cfRule type="expression" dxfId="2475" priority="14">
      <formula>F68&lt;0</formula>
    </cfRule>
  </conditionalFormatting>
  <conditionalFormatting sqref="F68 F70:F74">
    <cfRule type="expression" dxfId="2474" priority="15">
      <formula>F68&gt;0</formula>
    </cfRule>
    <cfRule type="expression" dxfId="2473" priority="16">
      <formula>F68&lt;0</formula>
    </cfRule>
  </conditionalFormatting>
  <conditionalFormatting sqref="H68 H70:H74">
    <cfRule type="expression" dxfId="2472" priority="11">
      <formula>H68&gt;0</formula>
    </cfRule>
    <cfRule type="expression" dxfId="2471" priority="12">
      <formula>H68&lt;0</formula>
    </cfRule>
  </conditionalFormatting>
  <conditionalFormatting sqref="F60:F67">
    <cfRule type="expression" dxfId="2470" priority="9">
      <formula>F60&gt;0</formula>
    </cfRule>
    <cfRule type="expression" dxfId="2469" priority="10">
      <formula>F60&lt;0</formula>
    </cfRule>
  </conditionalFormatting>
  <conditionalFormatting sqref="H60:H67">
    <cfRule type="expression" dxfId="2468" priority="7">
      <formula>H60&gt;0</formula>
    </cfRule>
    <cfRule type="expression" dxfId="2467" priority="8">
      <formula>H60&lt;0</formula>
    </cfRule>
  </conditionalFormatting>
  <conditionalFormatting sqref="F69">
    <cfRule type="expression" dxfId="2466" priority="5">
      <formula>F69&gt;0</formula>
    </cfRule>
    <cfRule type="expression" dxfId="2465" priority="6">
      <formula>F69&lt;0</formula>
    </cfRule>
  </conditionalFormatting>
  <conditionalFormatting sqref="H69">
    <cfRule type="expression" dxfId="2464" priority="3">
      <formula>H69&gt;0</formula>
    </cfRule>
    <cfRule type="expression" dxfId="2463" priority="4">
      <formula>H69&lt;0</formula>
    </cfRule>
  </conditionalFormatting>
  <conditionalFormatting sqref="Q10">
    <cfRule type="expression" dxfId="2462" priority="1">
      <formula>Q10&gt;0</formula>
    </cfRule>
    <cfRule type="expression" dxfId="246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7" t="s">
        <v>78</v>
      </c>
      <c r="P40" s="86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60" priority="11">
      <formula>F33&gt;0</formula>
    </cfRule>
    <cfRule type="expression" dxfId="2459" priority="12">
      <formula>F33&lt;0</formula>
    </cfRule>
  </conditionalFormatting>
  <conditionalFormatting sqref="Q7">
    <cfRule type="expression" dxfId="2458" priority="9">
      <formula>Q7&gt;0</formula>
    </cfRule>
    <cfRule type="expression" dxfId="2457" priority="10">
      <formula>Q7&lt;0</formula>
    </cfRule>
  </conditionalFormatting>
  <conditionalFormatting sqref="Q8">
    <cfRule type="expression" dxfId="2456" priority="7">
      <formula>Q8&gt;0</formula>
    </cfRule>
    <cfRule type="expression" dxfId="2455" priority="8">
      <formula>Q8&lt;0</formula>
    </cfRule>
  </conditionalFormatting>
  <conditionalFormatting sqref="F25:F32">
    <cfRule type="expression" dxfId="2454" priority="5">
      <formula>F25&gt;0</formula>
    </cfRule>
    <cfRule type="expression" dxfId="2453" priority="6">
      <formula>F25&lt;0</formula>
    </cfRule>
  </conditionalFormatting>
  <conditionalFormatting sqref="H25:H32">
    <cfRule type="expression" dxfId="2452" priority="3">
      <formula>H25&gt;0</formula>
    </cfRule>
    <cfRule type="expression" dxfId="2451" priority="4">
      <formula>H25&lt;0</formula>
    </cfRule>
  </conditionalFormatting>
  <conditionalFormatting sqref="Q10">
    <cfRule type="expression" dxfId="2450" priority="1">
      <formula>Q10&gt;0</formula>
    </cfRule>
    <cfRule type="expression" dxfId="244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1215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7" t="s">
        <v>78</v>
      </c>
      <c r="P15" s="867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48" priority="75">
      <formula>F32&gt;0</formula>
    </cfRule>
    <cfRule type="expression" dxfId="2447" priority="76">
      <formula>F32&lt;0</formula>
    </cfRule>
  </conditionalFormatting>
  <conditionalFormatting sqref="Q7">
    <cfRule type="expression" dxfId="2446" priority="73">
      <formula>Q7&gt;0</formula>
    </cfRule>
    <cfRule type="expression" dxfId="2445" priority="74">
      <formula>Q7&lt;0</formula>
    </cfRule>
  </conditionalFormatting>
  <conditionalFormatting sqref="Q8">
    <cfRule type="expression" dxfId="2444" priority="71">
      <formula>Q8&gt;0</formula>
    </cfRule>
    <cfRule type="expression" dxfId="244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42" priority="63">
      <formula>M58&gt;0</formula>
    </cfRule>
    <cfRule type="expression" dxfId="2441" priority="64">
      <formula>M58&lt;0</formula>
    </cfRule>
  </conditionalFormatting>
  <conditionalFormatting sqref="Q10">
    <cfRule type="expression" dxfId="2440" priority="61">
      <formula>Q10&gt;0</formula>
    </cfRule>
    <cfRule type="expression" dxfId="2439" priority="62">
      <formula>Q10&lt;0</formula>
    </cfRule>
  </conditionalFormatting>
  <conditionalFormatting sqref="F29:F31">
    <cfRule type="expression" dxfId="2438" priority="59">
      <formula>F29&gt;0</formula>
    </cfRule>
    <cfRule type="expression" dxfId="2437" priority="60">
      <formula>F29&lt;0</formula>
    </cfRule>
  </conditionalFormatting>
  <conditionalFormatting sqref="H29:H31">
    <cfRule type="expression" dxfId="2436" priority="57">
      <formula>H29&gt;0</formula>
    </cfRule>
    <cfRule type="expression" dxfId="2435" priority="58">
      <formula>H29&lt;0</formula>
    </cfRule>
  </conditionalFormatting>
  <conditionalFormatting sqref="F83:F94">
    <cfRule type="expression" dxfId="2434" priority="55">
      <formula>F83&gt;0</formula>
    </cfRule>
    <cfRule type="expression" dxfId="2433" priority="56">
      <formula>F83&lt;0</formula>
    </cfRule>
  </conditionalFormatting>
  <conditionalFormatting sqref="H83:H94">
    <cfRule type="expression" dxfId="2432" priority="53">
      <formula>H83&gt;0</formula>
    </cfRule>
    <cfRule type="expression" dxfId="2431" priority="54">
      <formula>H83&lt;0</formula>
    </cfRule>
  </conditionalFormatting>
  <conditionalFormatting sqref="J41">
    <cfRule type="expression" dxfId="2430" priority="51">
      <formula>J41&gt;0</formula>
    </cfRule>
    <cfRule type="expression" dxfId="2429" priority="52">
      <formula>J41&lt;0</formula>
    </cfRule>
  </conditionalFormatting>
  <conditionalFormatting sqref="J39:J47">
    <cfRule type="expression" dxfId="2428" priority="49">
      <formula>J39&gt;0</formula>
    </cfRule>
    <cfRule type="expression" dxfId="2427" priority="50">
      <formula>J39&lt;0</formula>
    </cfRule>
  </conditionalFormatting>
  <conditionalFormatting sqref="F48:F51 H48:H51">
    <cfRule type="expression" dxfId="2426" priority="47">
      <formula>F48&gt;0</formula>
    </cfRule>
    <cfRule type="expression" dxfId="2425" priority="48">
      <formula>F48&lt;0</formula>
    </cfRule>
  </conditionalFormatting>
  <conditionalFormatting sqref="J48:J57">
    <cfRule type="expression" dxfId="2424" priority="45">
      <formula>J48&gt;0</formula>
    </cfRule>
    <cfRule type="expression" dxfId="2423" priority="46">
      <formula>J48&lt;0</formula>
    </cfRule>
  </conditionalFormatting>
  <conditionalFormatting sqref="K45:K52">
    <cfRule type="expression" dxfId="2422" priority="43">
      <formula>K45&gt;0</formula>
    </cfRule>
    <cfRule type="expression" dxfId="2421" priority="44">
      <formula>K45&lt;0</formula>
    </cfRule>
  </conditionalFormatting>
  <conditionalFormatting sqref="K45:K52">
    <cfRule type="expression" dxfId="2420" priority="41">
      <formula>K45&gt;0</formula>
    </cfRule>
    <cfRule type="expression" dxfId="2419" priority="42">
      <formula>K45&lt;0</formula>
    </cfRule>
  </conditionalFormatting>
  <conditionalFormatting sqref="F102:F118 H102:H118 H120:H128 F120:F128">
    <cfRule type="expression" dxfId="2418" priority="37">
      <formula>F102&gt;0</formula>
    </cfRule>
    <cfRule type="expression" dxfId="2417" priority="38">
      <formula>F102&lt;0</formula>
    </cfRule>
  </conditionalFormatting>
  <conditionalFormatting sqref="F96:F101">
    <cfRule type="expression" dxfId="2416" priority="35">
      <formula>F96&gt;0</formula>
    </cfRule>
    <cfRule type="expression" dxfId="2415" priority="36">
      <formula>F96&lt;0</formula>
    </cfRule>
  </conditionalFormatting>
  <conditionalFormatting sqref="H96:H101">
    <cfRule type="expression" dxfId="2414" priority="33">
      <formula>H96&gt;0</formula>
    </cfRule>
    <cfRule type="expression" dxfId="2413" priority="34">
      <formula>H96&lt;0</formula>
    </cfRule>
  </conditionalFormatting>
  <conditionalFormatting sqref="J112">
    <cfRule type="expression" dxfId="2412" priority="31">
      <formula>J112&gt;0</formula>
    </cfRule>
    <cfRule type="expression" dxfId="2411" priority="32">
      <formula>J112&lt;0</formula>
    </cfRule>
  </conditionalFormatting>
  <conditionalFormatting sqref="J110:J118 J120">
    <cfRule type="expression" dxfId="2410" priority="29">
      <formula>J110&gt;0</formula>
    </cfRule>
    <cfRule type="expression" dxfId="2409" priority="30">
      <formula>J110&lt;0</formula>
    </cfRule>
  </conditionalFormatting>
  <conditionalFormatting sqref="F119 H119">
    <cfRule type="expression" dxfId="2408" priority="27">
      <formula>F119&gt;0</formula>
    </cfRule>
    <cfRule type="expression" dxfId="2407" priority="28">
      <formula>F119&lt;0</formula>
    </cfRule>
  </conditionalFormatting>
  <conditionalFormatting sqref="J119">
    <cfRule type="expression" dxfId="2406" priority="25">
      <formula>J119&gt;0</formula>
    </cfRule>
    <cfRule type="expression" dxfId="2405" priority="26">
      <formula>J119&lt;0</formula>
    </cfRule>
  </conditionalFormatting>
  <conditionalFormatting sqref="K112:K123">
    <cfRule type="expression" dxfId="2404" priority="23">
      <formula>K112&gt;0</formula>
    </cfRule>
    <cfRule type="expression" dxfId="2403" priority="24">
      <formula>K112&lt;0</formula>
    </cfRule>
  </conditionalFormatting>
  <conditionalFormatting sqref="K110:K123">
    <cfRule type="expression" dxfId="2402" priority="21">
      <formula>K110&gt;0</formula>
    </cfRule>
    <cfRule type="expression" dxfId="2401" priority="22">
      <formula>K110&lt;0</formula>
    </cfRule>
  </conditionalFormatting>
  <conditionalFormatting sqref="J121">
    <cfRule type="expression" dxfId="2400" priority="19">
      <formula>J121&gt;0</formula>
    </cfRule>
    <cfRule type="expression" dxfId="2399" priority="20">
      <formula>J121&lt;0</formula>
    </cfRule>
  </conditionalFormatting>
  <conditionalFormatting sqref="F25:F28">
    <cfRule type="expression" dxfId="2398" priority="17">
      <formula>F25&gt;0</formula>
    </cfRule>
    <cfRule type="expression" dxfId="2397" priority="18">
      <formula>F25&lt;0</formula>
    </cfRule>
  </conditionalFormatting>
  <conditionalFormatting sqref="H25:H28">
    <cfRule type="expression" dxfId="2396" priority="15">
      <formula>H25&gt;0</formula>
    </cfRule>
    <cfRule type="expression" dxfId="2395" priority="16">
      <formula>H25&lt;0</formula>
    </cfRule>
  </conditionalFormatting>
  <conditionalFormatting sqref="J27:J29">
    <cfRule type="expression" dxfId="2394" priority="13">
      <formula>J27&gt;0</formula>
    </cfRule>
    <cfRule type="expression" dxfId="2393" priority="14">
      <formula>J27&lt;0</formula>
    </cfRule>
  </conditionalFormatting>
  <conditionalFormatting sqref="J30:J31">
    <cfRule type="expression" dxfId="2392" priority="11">
      <formula>J30&gt;0</formula>
    </cfRule>
    <cfRule type="expression" dxfId="2391" priority="12">
      <formula>J30&lt;0</formula>
    </cfRule>
  </conditionalFormatting>
  <conditionalFormatting sqref="J33">
    <cfRule type="expression" dxfId="2390" priority="9">
      <formula>J33&gt;0</formula>
    </cfRule>
    <cfRule type="expression" dxfId="2389" priority="10">
      <formula>J33&lt;0</formula>
    </cfRule>
  </conditionalFormatting>
  <conditionalFormatting sqref="J34">
    <cfRule type="expression" dxfId="2388" priority="7">
      <formula>J34&gt;0</formula>
    </cfRule>
    <cfRule type="expression" dxfId="2387" priority="8">
      <formula>J34&lt;0</formula>
    </cfRule>
  </conditionalFormatting>
  <conditionalFormatting sqref="J35:J43">
    <cfRule type="expression" dxfId="2386" priority="5">
      <formula>J35&gt;0</formula>
    </cfRule>
    <cfRule type="expression" dxfId="238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84" priority="1">
      <formula>Q9&gt;0</formula>
    </cfRule>
    <cfRule type="expression" dxfId="238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7" t="s">
        <v>78</v>
      </c>
      <c r="P40" s="867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82" priority="15">
      <formula>F39&gt;0</formula>
    </cfRule>
    <cfRule type="expression" dxfId="2381" priority="16">
      <formula>F39&lt;0</formula>
    </cfRule>
  </conditionalFormatting>
  <conditionalFormatting sqref="Q7">
    <cfRule type="expression" dxfId="2380" priority="13">
      <formula>Q7&gt;0</formula>
    </cfRule>
    <cfRule type="expression" dxfId="2379" priority="14">
      <formula>Q7&lt;0</formula>
    </cfRule>
  </conditionalFormatting>
  <conditionalFormatting sqref="Q8">
    <cfRule type="expression" dxfId="2378" priority="11">
      <formula>Q8&gt;0</formula>
    </cfRule>
    <cfRule type="expression" dxfId="2377" priority="12">
      <formula>Q8&lt;0</formula>
    </cfRule>
  </conditionalFormatting>
  <conditionalFormatting sqref="F25:F38">
    <cfRule type="expression" dxfId="2376" priority="9">
      <formula>F25&gt;0</formula>
    </cfRule>
    <cfRule type="expression" dxfId="2375" priority="10">
      <formula>F25&lt;0</formula>
    </cfRule>
  </conditionalFormatting>
  <conditionalFormatting sqref="H25:H38">
    <cfRule type="expression" dxfId="2374" priority="7">
      <formula>H25&gt;0</formula>
    </cfRule>
    <cfRule type="expression" dxfId="2373" priority="8">
      <formula>H25&lt;0</formula>
    </cfRule>
  </conditionalFormatting>
  <conditionalFormatting sqref="M55">
    <cfRule type="expression" dxfId="2372" priority="3">
      <formula>M55&gt;0</formula>
    </cfRule>
    <cfRule type="expression" dxfId="2371" priority="4">
      <formula>M55&lt;0</formula>
    </cfRule>
  </conditionalFormatting>
  <conditionalFormatting sqref="Q10">
    <cfRule type="expression" dxfId="2370" priority="1">
      <formula>Q10&gt;0</formula>
    </cfRule>
    <cfRule type="expression" dxfId="236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7" t="s">
        <v>78</v>
      </c>
      <c r="P40" s="867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68" priority="27">
      <formula>F27&gt;0</formula>
    </cfRule>
    <cfRule type="expression" dxfId="2367" priority="28">
      <formula>F27&lt;0</formula>
    </cfRule>
  </conditionalFormatting>
  <conditionalFormatting sqref="Q8">
    <cfRule type="expression" dxfId="2366" priority="15">
      <formula>Q8&gt;0</formula>
    </cfRule>
    <cfRule type="expression" dxfId="2365" priority="16">
      <formula>Q8&lt;0</formula>
    </cfRule>
  </conditionalFormatting>
  <conditionalFormatting sqref="Q7">
    <cfRule type="expression" dxfId="2364" priority="17">
      <formula>Q7&gt;0</formula>
    </cfRule>
    <cfRule type="expression" dxfId="2363" priority="18">
      <formula>Q7&lt;0</formula>
    </cfRule>
  </conditionalFormatting>
  <conditionalFormatting sqref="F37:F38">
    <cfRule type="expression" dxfId="2362" priority="13">
      <formula>F37&gt;0</formula>
    </cfRule>
    <cfRule type="expression" dxfId="2361" priority="14">
      <formula>F37&lt;0</formula>
    </cfRule>
  </conditionalFormatting>
  <conditionalFormatting sqref="H37:H38">
    <cfRule type="expression" dxfId="2360" priority="11">
      <formula>H37&gt;0</formula>
    </cfRule>
    <cfRule type="expression" dxfId="2359" priority="12">
      <formula>H37&lt;0</formula>
    </cfRule>
  </conditionalFormatting>
  <conditionalFormatting sqref="F23:F26 H23:H26">
    <cfRule type="expression" dxfId="2358" priority="9">
      <formula>F23&gt;0</formula>
    </cfRule>
    <cfRule type="expression" dxfId="2357" priority="10">
      <formula>F23&lt;0</formula>
    </cfRule>
  </conditionalFormatting>
  <conditionalFormatting sqref="Q10">
    <cfRule type="expression" dxfId="2356" priority="3">
      <formula>Q10&gt;0</formula>
    </cfRule>
    <cfRule type="expression" dxfId="2355" priority="4">
      <formula>Q10&lt;0</formula>
    </cfRule>
  </conditionalFormatting>
  <conditionalFormatting sqref="F22 H22">
    <cfRule type="expression" dxfId="2354" priority="1">
      <formula>F22&gt;0</formula>
    </cfRule>
    <cfRule type="expression" dxfId="2353" priority="2">
      <formula>F22&lt;0</formula>
    </cfRule>
  </conditionalFormatting>
  <conditionalFormatting sqref="M41">
    <cfRule type="expression" dxfId="2352" priority="5">
      <formula>M41&gt;0</formula>
    </cfRule>
    <cfRule type="expression" dxfId="235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50" priority="29">
      <formula>F25&gt;0</formula>
    </cfRule>
    <cfRule type="expression" dxfId="2349" priority="30">
      <formula>F25&lt;0</formula>
    </cfRule>
  </conditionalFormatting>
  <conditionalFormatting sqref="Q7">
    <cfRule type="expression" dxfId="2348" priority="27">
      <formula>Q7&gt;0</formula>
    </cfRule>
    <cfRule type="expression" dxfId="2347" priority="28">
      <formula>Q7&lt;0</formula>
    </cfRule>
  </conditionalFormatting>
  <conditionalFormatting sqref="Q8">
    <cfRule type="expression" dxfId="2346" priority="25">
      <formula>Q8&gt;0</formula>
    </cfRule>
    <cfRule type="expression" dxfId="2345" priority="26">
      <formula>Q8&lt;0</formula>
    </cfRule>
  </conditionalFormatting>
  <conditionalFormatting sqref="Q10">
    <cfRule type="expression" dxfId="2344" priority="13">
      <formula>Q10&gt;0</formula>
    </cfRule>
    <cfRule type="expression" dxfId="2343" priority="14">
      <formula>Q10&lt;0</formula>
    </cfRule>
  </conditionalFormatting>
  <conditionalFormatting sqref="M46">
    <cfRule type="expression" dxfId="2342" priority="11">
      <formula>M46&gt;0</formula>
    </cfRule>
    <cfRule type="expression" dxfId="2341" priority="12">
      <formula>M46&lt;0</formula>
    </cfRule>
  </conditionalFormatting>
  <conditionalFormatting sqref="F80:F88 H80:H88">
    <cfRule type="expression" dxfId="2340" priority="9">
      <formula>F80&gt;0</formula>
    </cfRule>
    <cfRule type="expression" dxfId="2339" priority="10">
      <formula>F80&lt;0</formula>
    </cfRule>
  </conditionalFormatting>
  <conditionalFormatting sqref="F75:F79">
    <cfRule type="expression" dxfId="2338" priority="7">
      <formula>F75&gt;0</formula>
    </cfRule>
    <cfRule type="expression" dxfId="2337" priority="8">
      <formula>F75&lt;0</formula>
    </cfRule>
  </conditionalFormatting>
  <conditionalFormatting sqref="H75:H79">
    <cfRule type="expression" dxfId="2336" priority="5">
      <formula>H75&gt;0</formula>
    </cfRule>
    <cfRule type="expression" dxfId="2335" priority="6">
      <formula>H75&lt;0</formula>
    </cfRule>
  </conditionalFormatting>
  <conditionalFormatting sqref="F71:F74">
    <cfRule type="expression" dxfId="2334" priority="3">
      <formula>F71&gt;0</formula>
    </cfRule>
    <cfRule type="expression" dxfId="2333" priority="4">
      <formula>F71&lt;0</formula>
    </cfRule>
  </conditionalFormatting>
  <conditionalFormatting sqref="H71:H74">
    <cfRule type="expression" dxfId="2332" priority="1">
      <formula>H71&gt;0</formula>
    </cfRule>
    <cfRule type="expression" dxfId="233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30" priority="21">
      <formula>F47&gt;0</formula>
    </cfRule>
    <cfRule type="expression" dxfId="2329" priority="22">
      <formula>F47&lt;0</formula>
    </cfRule>
  </conditionalFormatting>
  <conditionalFormatting sqref="Q7">
    <cfRule type="expression" dxfId="2328" priority="19">
      <formula>Q7&gt;0</formula>
    </cfRule>
    <cfRule type="expression" dxfId="2327" priority="20">
      <formula>Q7&lt;0</formula>
    </cfRule>
  </conditionalFormatting>
  <conditionalFormatting sqref="Q8">
    <cfRule type="expression" dxfId="2326" priority="17">
      <formula>Q8&gt;0</formula>
    </cfRule>
    <cfRule type="expression" dxfId="2325" priority="18">
      <formula>Q8&lt;0</formula>
    </cfRule>
  </conditionalFormatting>
  <conditionalFormatting sqref="F25:F46">
    <cfRule type="expression" dxfId="2324" priority="15">
      <formula>F25&gt;0</formula>
    </cfRule>
    <cfRule type="expression" dxfId="2323" priority="16">
      <formula>F25&lt;0</formula>
    </cfRule>
  </conditionalFormatting>
  <conditionalFormatting sqref="H25:H46">
    <cfRule type="expression" dxfId="2322" priority="13">
      <formula>H25&gt;0</formula>
    </cfRule>
    <cfRule type="expression" dxfId="2321" priority="14">
      <formula>H25&lt;0</formula>
    </cfRule>
  </conditionalFormatting>
  <conditionalFormatting sqref="F89:F110">
    <cfRule type="expression" dxfId="2320" priority="11">
      <formula>F89&gt;0</formula>
    </cfRule>
    <cfRule type="expression" dxfId="2319" priority="12">
      <formula>F89&lt;0</formula>
    </cfRule>
  </conditionalFormatting>
  <conditionalFormatting sqref="H89:H110">
    <cfRule type="expression" dxfId="2318" priority="9">
      <formula>H89&gt;0</formula>
    </cfRule>
    <cfRule type="expression" dxfId="2317" priority="10">
      <formula>H89&lt;0</formula>
    </cfRule>
  </conditionalFormatting>
  <conditionalFormatting sqref="Q10">
    <cfRule type="expression" dxfId="2316" priority="7">
      <formula>Q10&gt;0</formula>
    </cfRule>
    <cfRule type="expression" dxfId="2315" priority="8">
      <formula>Q10&lt;0</formula>
    </cfRule>
  </conditionalFormatting>
  <conditionalFormatting sqref="J25:J38">
    <cfRule type="expression" dxfId="2314" priority="5">
      <formula>J25&gt;0</formula>
    </cfRule>
    <cfRule type="expression" dxfId="2313" priority="6">
      <formula>J25&lt;0</formula>
    </cfRule>
  </conditionalFormatting>
  <conditionalFormatting sqref="K25:K38">
    <cfRule type="expression" dxfId="2312" priority="3">
      <formula>K25&gt;0</formula>
    </cfRule>
    <cfRule type="expression" dxfId="2311" priority="4">
      <formula>K25&lt;0</formula>
    </cfRule>
  </conditionalFormatting>
  <conditionalFormatting sqref="L25:L38">
    <cfRule type="expression" dxfId="2310" priority="1">
      <formula>L25&gt;0</formula>
    </cfRule>
    <cfRule type="expression" dxfId="230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08" priority="23">
      <formula>F34&gt;0</formula>
    </cfRule>
    <cfRule type="expression" dxfId="2307" priority="24">
      <formula>F34&lt;0</formula>
    </cfRule>
  </conditionalFormatting>
  <conditionalFormatting sqref="Q7">
    <cfRule type="expression" dxfId="2306" priority="21">
      <formula>Q7&gt;0</formula>
    </cfRule>
    <cfRule type="expression" dxfId="2305" priority="22">
      <formula>Q7&lt;0</formula>
    </cfRule>
  </conditionalFormatting>
  <conditionalFormatting sqref="Q8">
    <cfRule type="expression" dxfId="2304" priority="19">
      <formula>Q8&gt;0</formula>
    </cfRule>
    <cfRule type="expression" dxfId="2303" priority="20">
      <formula>Q8&lt;0</formula>
    </cfRule>
  </conditionalFormatting>
  <conditionalFormatting sqref="F25:F33">
    <cfRule type="expression" dxfId="2302" priority="17">
      <formula>F25&gt;0</formula>
    </cfRule>
    <cfRule type="expression" dxfId="2301" priority="18">
      <formula>F25&lt;0</formula>
    </cfRule>
  </conditionalFormatting>
  <conditionalFormatting sqref="H25:H33">
    <cfRule type="expression" dxfId="2300" priority="15">
      <formula>H25&gt;0</formula>
    </cfRule>
    <cfRule type="expression" dxfId="2299" priority="16">
      <formula>H25&lt;0</formula>
    </cfRule>
  </conditionalFormatting>
  <conditionalFormatting sqref="M46">
    <cfRule type="expression" dxfId="2298" priority="13">
      <formula>M46&gt;0</formula>
    </cfRule>
    <cfRule type="expression" dxfId="2297" priority="14">
      <formula>M46&lt;0</formula>
    </cfRule>
  </conditionalFormatting>
  <conditionalFormatting sqref="F79:F87 H79:H87">
    <cfRule type="expression" dxfId="2296" priority="11">
      <formula>F79&gt;0</formula>
    </cfRule>
    <cfRule type="expression" dxfId="2295" priority="12">
      <formula>F79&lt;0</formula>
    </cfRule>
  </conditionalFormatting>
  <conditionalFormatting sqref="F70:F78">
    <cfRule type="expression" dxfId="2294" priority="9">
      <formula>F70&gt;0</formula>
    </cfRule>
    <cfRule type="expression" dxfId="2293" priority="10">
      <formula>F70&lt;0</formula>
    </cfRule>
  </conditionalFormatting>
  <conditionalFormatting sqref="H70:H78">
    <cfRule type="expression" dxfId="2292" priority="7">
      <formula>H70&gt;0</formula>
    </cfRule>
    <cfRule type="expression" dxfId="2291" priority="8">
      <formula>H70&lt;0</formula>
    </cfRule>
  </conditionalFormatting>
  <conditionalFormatting sqref="J27:K27 J30:K30 J33:K33 J36:K36 J39:K39 J42:K42">
    <cfRule type="expression" dxfId="2290" priority="5">
      <formula>J27&gt;0</formula>
    </cfRule>
    <cfRule type="expression" dxfId="2289" priority="6">
      <formula>J27&lt;0</formula>
    </cfRule>
  </conditionalFormatting>
  <conditionalFormatting sqref="J28:K29 J31:K32 J34:K35 J37:K38 J40:K41">
    <cfRule type="expression" dxfId="2288" priority="3">
      <formula>J28&gt;0</formula>
    </cfRule>
    <cfRule type="expression" dxfId="2287" priority="4">
      <formula>J28&lt;0</formula>
    </cfRule>
  </conditionalFormatting>
  <conditionalFormatting sqref="L27:L42">
    <cfRule type="expression" dxfId="2286" priority="1">
      <formula>L27&gt;0</formula>
    </cfRule>
    <cfRule type="expression" dxfId="228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84" priority="9">
      <formula>F57&gt;0</formula>
    </cfRule>
    <cfRule type="expression" dxfId="2283" priority="10">
      <formula>F57&lt;0</formula>
    </cfRule>
  </conditionalFormatting>
  <conditionalFormatting sqref="Q7">
    <cfRule type="expression" dxfId="2282" priority="7">
      <formula>Q7&gt;0</formula>
    </cfRule>
    <cfRule type="expression" dxfId="2281" priority="8">
      <formula>Q7&lt;0</formula>
    </cfRule>
  </conditionalFormatting>
  <conditionalFormatting sqref="Q8">
    <cfRule type="expression" dxfId="2280" priority="5">
      <formula>Q8&gt;0</formula>
    </cfRule>
    <cfRule type="expression" dxfId="2279" priority="6">
      <formula>Q8&lt;0</formula>
    </cfRule>
  </conditionalFormatting>
  <conditionalFormatting sqref="F25:F56">
    <cfRule type="expression" dxfId="2278" priority="3">
      <formula>F25&gt;0</formula>
    </cfRule>
    <cfRule type="expression" dxfId="2277" priority="4">
      <formula>F25&lt;0</formula>
    </cfRule>
  </conditionalFormatting>
  <conditionalFormatting sqref="H25:H56">
    <cfRule type="expression" dxfId="2276" priority="1">
      <formula>H25&gt;0</formula>
    </cfRule>
    <cfRule type="expression" dxfId="227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1122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49.590350000000001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53.19</v>
      </c>
      <c r="R4" s="495">
        <v>4.7000000000000002E-3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10638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9918.07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719.93000000000029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719.93000000000029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7.258771111718311E-2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3.3088926489941717E-2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15234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4" si="6">C32*(E32-D32)</f>
        <v>98.999999999999488</v>
      </c>
      <c r="G32" s="39">
        <f t="shared" ref="G32:G34" si="7">D32*C32</f>
        <v>15234</v>
      </c>
      <c r="H32" s="222">
        <f t="shared" ref="H32:H34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58.509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57.9771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57.4452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56.9133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56.381399999999999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55.849499999999999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9"/>
        <v>55.317599999999999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9"/>
        <v>54.785699999999999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9"/>
        <v>54.253799999999998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9"/>
        <v>53.721899999999998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9"/>
        <v>53.19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9"/>
        <v>52.658099999999997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9"/>
        <v>52.126199999999997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51.594299999999997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51.062399999999997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50.530499999999996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49.998599999999996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49.466700000000003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48.934800000000003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48.402900000000002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47.871000000000002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4" priority="35">
      <formula>F47&gt;0</formula>
    </cfRule>
    <cfRule type="expression" dxfId="2273" priority="36">
      <formula>F47&lt;0</formula>
    </cfRule>
  </conditionalFormatting>
  <conditionalFormatting sqref="Q7">
    <cfRule type="expression" dxfId="2272" priority="33">
      <formula>Q7&gt;0</formula>
    </cfRule>
    <cfRule type="expression" dxfId="2271" priority="34">
      <formula>Q7&lt;0</formula>
    </cfRule>
  </conditionalFormatting>
  <conditionalFormatting sqref="Q8">
    <cfRule type="expression" dxfId="2270" priority="31">
      <formula>Q8&gt;0</formula>
    </cfRule>
    <cfRule type="expression" dxfId="2269" priority="32">
      <formula>Q8&lt;0</formula>
    </cfRule>
  </conditionalFormatting>
  <conditionalFormatting sqref="F30:F46">
    <cfRule type="expression" dxfId="2268" priority="29">
      <formula>F30&gt;0</formula>
    </cfRule>
    <cfRule type="expression" dxfId="2267" priority="30">
      <formula>F30&lt;0</formula>
    </cfRule>
  </conditionalFormatting>
  <conditionalFormatting sqref="H30:H46">
    <cfRule type="expression" dxfId="2266" priority="27">
      <formula>H30&gt;0</formula>
    </cfRule>
    <cfRule type="expression" dxfId="2265" priority="28">
      <formula>H30&lt;0</formula>
    </cfRule>
  </conditionalFormatting>
  <conditionalFormatting sqref="Q10">
    <cfRule type="expression" dxfId="2264" priority="25">
      <formula>Q10&gt;0</formula>
    </cfRule>
    <cfRule type="expression" dxfId="2263" priority="26">
      <formula>Q10&lt;0</formula>
    </cfRule>
  </conditionalFormatting>
  <conditionalFormatting sqref="J27:J38">
    <cfRule type="expression" dxfId="2262" priority="23">
      <formula>J27&gt;0</formula>
    </cfRule>
    <cfRule type="expression" dxfId="2261" priority="24">
      <formula>J27&lt;0</formula>
    </cfRule>
  </conditionalFormatting>
  <conditionalFormatting sqref="K27:K38">
    <cfRule type="expression" dxfId="2260" priority="21">
      <formula>K27&gt;0</formula>
    </cfRule>
    <cfRule type="expression" dxfId="2259" priority="22">
      <formula>K27&lt;0</formula>
    </cfRule>
  </conditionalFormatting>
  <conditionalFormatting sqref="L27:L38">
    <cfRule type="expression" dxfId="2258" priority="19">
      <formula>L27&gt;0</formula>
    </cfRule>
    <cfRule type="expression" dxfId="2257" priority="20">
      <formula>L27&lt;0</formula>
    </cfRule>
  </conditionalFormatting>
  <conditionalFormatting sqref="F89:F110">
    <cfRule type="expression" dxfId="2256" priority="17">
      <formula>F89&gt;0</formula>
    </cfRule>
    <cfRule type="expression" dxfId="2255" priority="18">
      <formula>F89&lt;0</formula>
    </cfRule>
  </conditionalFormatting>
  <conditionalFormatting sqref="H89:H110">
    <cfRule type="expression" dxfId="2254" priority="15">
      <formula>H89&gt;0</formula>
    </cfRule>
    <cfRule type="expression" dxfId="2253" priority="16">
      <formula>H89&lt;0</formula>
    </cfRule>
  </conditionalFormatting>
  <conditionalFormatting sqref="J89:J102">
    <cfRule type="expression" dxfId="2252" priority="13">
      <formula>J89&gt;0</formula>
    </cfRule>
    <cfRule type="expression" dxfId="2251" priority="14">
      <formula>J89&lt;0</formula>
    </cfRule>
  </conditionalFormatting>
  <conditionalFormatting sqref="K89:K102">
    <cfRule type="expression" dxfId="2250" priority="11">
      <formula>K89&gt;0</formula>
    </cfRule>
    <cfRule type="expression" dxfId="2249" priority="12">
      <formula>K89&lt;0</formula>
    </cfRule>
  </conditionalFormatting>
  <conditionalFormatting sqref="L89:L102">
    <cfRule type="expression" dxfId="2248" priority="9">
      <formula>L89&gt;0</formula>
    </cfRule>
    <cfRule type="expression" dxfId="2247" priority="10">
      <formula>L89&lt;0</formula>
    </cfRule>
  </conditionalFormatting>
  <conditionalFormatting sqref="F29">
    <cfRule type="expression" dxfId="2246" priority="7">
      <formula>F29&gt;0</formula>
    </cfRule>
    <cfRule type="expression" dxfId="2245" priority="8">
      <formula>F29&lt;0</formula>
    </cfRule>
  </conditionalFormatting>
  <conditionalFormatting sqref="H29">
    <cfRule type="expression" dxfId="2244" priority="5">
      <formula>H29&gt;0</formula>
    </cfRule>
    <cfRule type="expression" dxfId="2243" priority="6">
      <formula>H29&lt;0</formula>
    </cfRule>
  </conditionalFormatting>
  <conditionalFormatting sqref="F25:F28 H25:H28">
    <cfRule type="expression" dxfId="2242" priority="1">
      <formula>F25&gt;0</formula>
    </cfRule>
    <cfRule type="expression" dxfId="224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1120</v>
      </c>
      <c r="U2" t="s">
        <v>1237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58.301000000000002</v>
      </c>
      <c r="T3" s="1" t="s">
        <v>1245</v>
      </c>
    </row>
    <row r="4" spans="1:21" x14ac:dyDescent="0.25">
      <c r="B4" s="474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74.45</v>
      </c>
      <c r="R4" s="475">
        <v>-6.3E-3</v>
      </c>
      <c r="T4" s="156" t="s">
        <v>1252</v>
      </c>
      <c r="U4" s="1" t="s">
        <v>1253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7445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5830.1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1812.1099999999951</v>
      </c>
      <c r="R7" s="29">
        <v>43346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1614.8999999999996</v>
      </c>
      <c r="U8" s="475" t="s">
        <v>1250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0.27699353355860096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2.6863666890530557E-2</v>
      </c>
      <c r="R11">
        <v>0.5</v>
      </c>
    </row>
    <row r="12" spans="1:21" x14ac:dyDescent="0.25">
      <c r="H12" s="70"/>
      <c r="O12" s="11" t="s">
        <v>925</v>
      </c>
      <c r="Q12" s="1" t="s">
        <v>1268</v>
      </c>
    </row>
    <row r="13" spans="1:21" x14ac:dyDescent="0.25">
      <c r="H13" s="70"/>
      <c r="O13" s="11" t="s">
        <v>952</v>
      </c>
      <c r="Q13" s="2">
        <f>Q4/(6.87+7.08)*2</f>
        <v>10.673835125448029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100</v>
      </c>
      <c r="I18" s="18"/>
      <c r="J18" s="18"/>
      <c r="K18" s="18">
        <f>SUM(K2:K5)</f>
        <v>7467.4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6488</v>
      </c>
      <c r="G19" s="343"/>
      <c r="H19" s="343">
        <f>SumByColor($A$19,H2:H17)</f>
        <v>100</v>
      </c>
      <c r="I19" s="343"/>
      <c r="J19" s="343"/>
      <c r="K19" s="344">
        <f>SumByColor($A$19,K2:K17)</f>
        <v>7467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81.89500000000001</v>
      </c>
    </row>
    <row r="22" spans="1:16" x14ac:dyDescent="0.25">
      <c r="O22" s="81">
        <v>1.0900000000000001</v>
      </c>
      <c r="P22" s="81">
        <f t="shared" ref="P22:P41" si="0">O22*$Q$4</f>
        <v>81.150500000000008</v>
      </c>
    </row>
    <row r="23" spans="1:16" x14ac:dyDescent="0.25">
      <c r="O23" s="81">
        <v>1.08</v>
      </c>
      <c r="P23" s="81">
        <f t="shared" si="0"/>
        <v>80.406000000000006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79.661500000000004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78.917000000000002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78.172499999999999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77.428000000000011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76.683500000000009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75.939000000000007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75.194500000000005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6" si="8">$Q$10+F31</f>
        <v>1530.210499999997</v>
      </c>
      <c r="L31" s="39"/>
      <c r="O31" s="81">
        <v>1</v>
      </c>
      <c r="P31" s="81">
        <f t="shared" si="0"/>
        <v>74.45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6" si="9">C32*(E32-D32)</f>
        <v>1405.0005000000019</v>
      </c>
      <c r="G32" s="39">
        <f t="shared" ref="G32:G36" si="10">D32*C32</f>
        <v>9646.9994999999999</v>
      </c>
      <c r="H32" s="222">
        <f t="shared" ref="H32:H36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73.705500000000001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72.960999999999999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72.216499999999996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71.471999999999994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39">
        <f t="shared" si="8"/>
        <v>1842.1099999999954</v>
      </c>
      <c r="L36" s="39">
        <v>10.72</v>
      </c>
      <c r="O36" s="81">
        <v>0.95</v>
      </c>
      <c r="P36" s="81">
        <f t="shared" si="0"/>
        <v>70.727500000000006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69.983000000000004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69.238500000000002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68.494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67.749500000000012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67.00500000000001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40" priority="21">
      <formula>F57&gt;0</formula>
    </cfRule>
    <cfRule type="expression" dxfId="2239" priority="22">
      <formula>F57&lt;0</formula>
    </cfRule>
  </conditionalFormatting>
  <conditionalFormatting sqref="Q7">
    <cfRule type="expression" dxfId="2238" priority="19">
      <formula>Q7&gt;0</formula>
    </cfRule>
    <cfRule type="expression" dxfId="2237" priority="20">
      <formula>Q7&lt;0</formula>
    </cfRule>
  </conditionalFormatting>
  <conditionalFormatting sqref="Q8">
    <cfRule type="expression" dxfId="2236" priority="17">
      <formula>Q8&gt;0</formula>
    </cfRule>
    <cfRule type="expression" dxfId="2235" priority="18">
      <formula>Q8&lt;0</formula>
    </cfRule>
  </conditionalFormatting>
  <conditionalFormatting sqref="M58">
    <cfRule type="expression" dxfId="2234" priority="11">
      <formula>M58&gt;0</formula>
    </cfRule>
    <cfRule type="expression" dxfId="2233" priority="12">
      <formula>M58&lt;0</formula>
    </cfRule>
  </conditionalFormatting>
  <conditionalFormatting sqref="F84:F115">
    <cfRule type="expression" dxfId="2232" priority="9">
      <formula>F84&gt;0</formula>
    </cfRule>
    <cfRule type="expression" dxfId="2231" priority="10">
      <formula>F84&lt;0</formula>
    </cfRule>
  </conditionalFormatting>
  <conditionalFormatting sqref="H84:H115">
    <cfRule type="expression" dxfId="2230" priority="7">
      <formula>H84&gt;0</formula>
    </cfRule>
    <cfRule type="expression" dxfId="2229" priority="8">
      <formula>H84&lt;0</formula>
    </cfRule>
  </conditionalFormatting>
  <conditionalFormatting sqref="F25:F56 H25:H56">
    <cfRule type="expression" dxfId="2228" priority="5">
      <formula>F25&gt;0</formula>
    </cfRule>
    <cfRule type="expression" dxfId="2227" priority="6">
      <formula>F25&lt;0</formula>
    </cfRule>
  </conditionalFormatting>
  <conditionalFormatting sqref="J28:J30 K25:K30 J31:K38">
    <cfRule type="expression" dxfId="2226" priority="1">
      <formula>J25&gt;0</formula>
    </cfRule>
    <cfRule type="expression" dxfId="2225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4" priority="21">
      <formula>F47&gt;0</formula>
    </cfRule>
    <cfRule type="expression" dxfId="2223" priority="22">
      <formula>F47&lt;0</formula>
    </cfRule>
  </conditionalFormatting>
  <conditionalFormatting sqref="Q7">
    <cfRule type="expression" dxfId="2222" priority="19">
      <formula>Q7&gt;0</formula>
    </cfRule>
    <cfRule type="expression" dxfId="2221" priority="20">
      <formula>Q7&lt;0</formula>
    </cfRule>
  </conditionalFormatting>
  <conditionalFormatting sqref="Q8">
    <cfRule type="expression" dxfId="2220" priority="17">
      <formula>Q8&gt;0</formula>
    </cfRule>
    <cfRule type="expression" dxfId="2219" priority="18">
      <formula>Q8&lt;0</formula>
    </cfRule>
  </conditionalFormatting>
  <conditionalFormatting sqref="F25:F46">
    <cfRule type="expression" dxfId="2218" priority="15">
      <formula>F25&gt;0</formula>
    </cfRule>
    <cfRule type="expression" dxfId="2217" priority="16">
      <formula>F25&lt;0</formula>
    </cfRule>
  </conditionalFormatting>
  <conditionalFormatting sqref="H25:H46">
    <cfRule type="expression" dxfId="2216" priority="13">
      <formula>H25&gt;0</formula>
    </cfRule>
    <cfRule type="expression" dxfId="2215" priority="14">
      <formula>H25&lt;0</formula>
    </cfRule>
  </conditionalFormatting>
  <conditionalFormatting sqref="F89:F110">
    <cfRule type="expression" dxfId="2214" priority="11">
      <formula>F89&gt;0</formula>
    </cfRule>
    <cfRule type="expression" dxfId="2213" priority="12">
      <formula>F89&lt;0</formula>
    </cfRule>
  </conditionalFormatting>
  <conditionalFormatting sqref="H89:H110">
    <cfRule type="expression" dxfId="2212" priority="9">
      <formula>H89&gt;0</formula>
    </cfRule>
    <cfRule type="expression" dxfId="2211" priority="10">
      <formula>H89&lt;0</formula>
    </cfRule>
  </conditionalFormatting>
  <conditionalFormatting sqref="Q10">
    <cfRule type="expression" dxfId="2210" priority="7">
      <formula>Q10&gt;0</formula>
    </cfRule>
    <cfRule type="expression" dxfId="2209" priority="8">
      <formula>Q10&lt;0</formula>
    </cfRule>
  </conditionalFormatting>
  <conditionalFormatting sqref="J25:J38">
    <cfRule type="expression" dxfId="2208" priority="5">
      <formula>J25&gt;0</formula>
    </cfRule>
    <cfRule type="expression" dxfId="2207" priority="6">
      <formula>J25&lt;0</formula>
    </cfRule>
  </conditionalFormatting>
  <conditionalFormatting sqref="K25:K38">
    <cfRule type="expression" dxfId="2206" priority="3">
      <formula>K25&gt;0</formula>
    </cfRule>
    <cfRule type="expression" dxfId="2205" priority="4">
      <formula>K25&lt;0</formula>
    </cfRule>
  </conditionalFormatting>
  <conditionalFormatting sqref="L25:L38">
    <cfRule type="expression" dxfId="2204" priority="1">
      <formula>L25&gt;0</formula>
    </cfRule>
    <cfRule type="expression" dxfId="220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3"/>
  <sheetViews>
    <sheetView zoomScaleNormal="100" workbookViewId="0">
      <pane ySplit="1" topLeftCell="A137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C102-H102</f>
        <v>2001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9" si="1">H3*I3-J3</f>
        <v>3119.93</v>
      </c>
      <c r="L3" s="72">
        <v>42846</v>
      </c>
      <c r="M3" s="43">
        <v>3.25</v>
      </c>
      <c r="O3" s="11" t="s">
        <v>58</v>
      </c>
      <c r="Q3" s="481">
        <f>IF(Q2=0, Q4, (F102-K102-M102)/Q2)</f>
        <v>6.707356321839101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21.77</v>
      </c>
      <c r="R4" s="475">
        <v>5.1700000000000003E-2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43561.77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13421.420000000042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44755.921000001581</v>
      </c>
      <c r="R7" s="29">
        <v>43343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K102+M102-F102+Q2*Q4</f>
        <v>30140.349999999955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2.2456900983651402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M548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9.1869545245751045E-3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1257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34.555555555555557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43317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7" t="s">
        <v>78</v>
      </c>
      <c r="P23" s="867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26.5594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26.341699999999999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26.123999999999999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25.906299999999998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25.688599999999997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25.470899999999997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25.253199999999996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25.035499999999999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24.817799999999998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24.600099999999998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24.382400000000001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24.164700000000003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23.947000000000003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23.729300000000002</v>
      </c>
      <c r="U37" s="121">
        <v>43285</v>
      </c>
      <c r="V37" s="737" t="s">
        <v>1131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23.511600000000001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23.293900000000001</v>
      </c>
      <c r="U39" s="121">
        <v>43297</v>
      </c>
      <c r="V39" s="737" t="s">
        <v>1184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23.0762</v>
      </c>
      <c r="U40" s="121">
        <v>43299</v>
      </c>
      <c r="V40" s="737" t="s">
        <v>1189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22.858499999999999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22.640799999999999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22.423100000000002</v>
      </c>
      <c r="U43" s="824">
        <v>43313</v>
      </c>
      <c r="V43" s="737" t="s">
        <v>1211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22.205400000000001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21.9877</v>
      </c>
      <c r="U45" s="862">
        <v>43319</v>
      </c>
      <c r="V45" s="737" t="s">
        <v>1159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21.77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21.552299999999999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21.334599999999998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21.116899999999998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20.8992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20.6815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20.463799999999999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20.246100000000002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20.028400000000001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19.810700000000001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19.593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19.375299999999999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19.157599999999999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18.939899999999998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18.722200000000001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18.5045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68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8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8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1284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1210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69" t="s">
        <v>1183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69"/>
      <c r="B88" s="476">
        <v>43292</v>
      </c>
      <c r="C88" s="7">
        <v>199</v>
      </c>
      <c r="D88" s="77">
        <v>21.3</v>
      </c>
      <c r="E88" s="43">
        <v>0</v>
      </c>
      <c r="F88" s="4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69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69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735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735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735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735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735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B96" s="735">
        <v>43339</v>
      </c>
      <c r="C96" s="4">
        <v>1</v>
      </c>
      <c r="D96" s="78">
        <v>20.68</v>
      </c>
      <c r="E96" s="2">
        <v>0</v>
      </c>
      <c r="F96" s="2">
        <f t="shared" si="6"/>
        <v>20.68</v>
      </c>
      <c r="G96" s="29"/>
    </row>
    <row r="97" spans="1:13" x14ac:dyDescent="0.25">
      <c r="B97" s="735">
        <v>43339</v>
      </c>
      <c r="C97" s="7">
        <v>100</v>
      </c>
      <c r="D97" s="77">
        <v>20.68</v>
      </c>
      <c r="E97" s="43">
        <v>0</v>
      </c>
      <c r="F97" s="43">
        <f t="shared" ref="F97" si="7">C97*D97+E97</f>
        <v>2068</v>
      </c>
      <c r="G97" s="29"/>
    </row>
    <row r="98" spans="1:13" x14ac:dyDescent="0.25">
      <c r="C98" s="4"/>
      <c r="G98" s="29"/>
    </row>
    <row r="99" spans="1:13" x14ac:dyDescent="0.25">
      <c r="C99" s="4"/>
      <c r="G99" s="29"/>
    </row>
    <row r="100" spans="1:13" x14ac:dyDescent="0.25">
      <c r="G100" s="29"/>
    </row>
    <row r="101" spans="1:13" x14ac:dyDescent="0.25">
      <c r="G101" s="29"/>
    </row>
    <row r="102" spans="1:13" x14ac:dyDescent="0.25">
      <c r="A102" s="31" t="s">
        <v>81</v>
      </c>
      <c r="B102" s="478"/>
      <c r="C102" s="71">
        <f>SUM(C2:C101)</f>
        <v>29301</v>
      </c>
      <c r="D102" s="18"/>
      <c r="E102" s="18"/>
      <c r="F102" s="18">
        <f>SUM(F2:F101)</f>
        <v>482013.73</v>
      </c>
      <c r="G102" s="14"/>
      <c r="H102" s="71">
        <f>SUM(H2:H101)</f>
        <v>27300</v>
      </c>
      <c r="I102" s="79"/>
      <c r="J102" s="18"/>
      <c r="K102" s="18">
        <f>SUM(K2:K101)</f>
        <v>466879.05999999994</v>
      </c>
      <c r="L102" s="14"/>
      <c r="M102" s="18">
        <f>SUM(M2:M101)</f>
        <v>1713.25</v>
      </c>
    </row>
    <row r="103" spans="1:13" ht="15.75" thickBot="1" x14ac:dyDescent="0.3">
      <c r="A103" s="341" t="s">
        <v>193</v>
      </c>
      <c r="B103" s="479"/>
      <c r="C103" s="343">
        <f>SumByColor($A$103, C2:C101)</f>
        <v>27400</v>
      </c>
      <c r="D103" s="343"/>
      <c r="E103" s="343"/>
      <c r="F103" s="344">
        <f>SumByColor($A$103, F2:F101)</f>
        <v>444675</v>
      </c>
      <c r="G103" s="343"/>
      <c r="H103" s="343">
        <f>SumByColor($A$103, H2:H101)</f>
        <v>27300</v>
      </c>
      <c r="I103" s="343"/>
      <c r="J103" s="344"/>
      <c r="K103" s="344">
        <f>SumByColor($A$103, K2:K101)</f>
        <v>466887</v>
      </c>
      <c r="L103" s="343"/>
      <c r="M103" s="344">
        <f>SumByColor($A$103, M2:M101)</f>
        <v>1713</v>
      </c>
    </row>
    <row r="106" spans="1:13" x14ac:dyDescent="0.25">
      <c r="B106" s="480" t="s">
        <v>113</v>
      </c>
      <c r="C106" s="182" t="s">
        <v>146</v>
      </c>
      <c r="D106" s="190" t="s">
        <v>145</v>
      </c>
      <c r="E106" s="185" t="s">
        <v>147</v>
      </c>
      <c r="F106" s="186" t="s">
        <v>65</v>
      </c>
      <c r="G106" s="220" t="s">
        <v>151</v>
      </c>
      <c r="H106" s="186" t="s">
        <v>88</v>
      </c>
      <c r="I106" s="220" t="s">
        <v>154</v>
      </c>
      <c r="J106" s="220" t="s">
        <v>490</v>
      </c>
      <c r="K106" s="220" t="s">
        <v>150</v>
      </c>
      <c r="L106" s="220" t="s">
        <v>902</v>
      </c>
    </row>
    <row r="107" spans="1:13" x14ac:dyDescent="0.25">
      <c r="A107" t="s">
        <v>424</v>
      </c>
      <c r="B107" s="150">
        <v>42787</v>
      </c>
      <c r="C107" s="10">
        <v>5700</v>
      </c>
      <c r="D107" s="233">
        <v>16.667088</v>
      </c>
      <c r="E107" s="39">
        <v>16.38</v>
      </c>
      <c r="F107" s="39">
        <f t="shared" ref="F107:F123" si="8">C107*(E107-D107)</f>
        <v>-1636.4016000000038</v>
      </c>
      <c r="G107" s="39">
        <f t="shared" ref="G107:G123" si="9">D107*C107</f>
        <v>95002.401599999997</v>
      </c>
      <c r="H107" s="222">
        <f t="shared" ref="H107:H123" si="10">(E107-D107)/D107</f>
        <v>-1.7224844555929666E-2</v>
      </c>
      <c r="I107" s="39"/>
      <c r="J107" s="39"/>
      <c r="K107" s="39">
        <f t="shared" ref="K107:K170" si="11">F107+$Q$10</f>
        <v>12979.169400001621</v>
      </c>
      <c r="L107" s="39"/>
    </row>
    <row r="108" spans="1:13" x14ac:dyDescent="0.25">
      <c r="A108" t="s">
        <v>436</v>
      </c>
      <c r="B108" s="150">
        <v>42788</v>
      </c>
      <c r="C108" s="425">
        <v>6000</v>
      </c>
      <c r="D108" s="642">
        <v>16.620999999999999</v>
      </c>
      <c r="E108" s="39">
        <v>15.76</v>
      </c>
      <c r="F108" s="39">
        <f t="shared" si="8"/>
        <v>-5165.9999999999936</v>
      </c>
      <c r="G108" s="39">
        <f t="shared" si="9"/>
        <v>99725.999999999985</v>
      </c>
      <c r="H108" s="222">
        <f t="shared" si="10"/>
        <v>-5.1801937308224473E-2</v>
      </c>
      <c r="I108" s="39"/>
      <c r="J108" s="39"/>
      <c r="K108" s="39">
        <f t="shared" si="11"/>
        <v>9449.5710000016334</v>
      </c>
      <c r="L108" s="39"/>
    </row>
    <row r="109" spans="1:13" x14ac:dyDescent="0.25">
      <c r="A109">
        <v>600</v>
      </c>
      <c r="B109" s="150">
        <v>42795</v>
      </c>
      <c r="C109" s="10">
        <v>5500</v>
      </c>
      <c r="D109" s="233">
        <v>16.619900000000001</v>
      </c>
      <c r="E109" s="39">
        <v>16.45</v>
      </c>
      <c r="F109" s="39">
        <f t="shared" si="8"/>
        <v>-934.45000000001062</v>
      </c>
      <c r="G109" s="39">
        <f t="shared" si="9"/>
        <v>91409.450000000012</v>
      </c>
      <c r="H109" s="222">
        <f t="shared" si="10"/>
        <v>-1.0222684853699596E-2</v>
      </c>
      <c r="I109" s="39">
        <v>16.399999999999999</v>
      </c>
      <c r="J109" s="39"/>
      <c r="K109" s="39">
        <f t="shared" si="11"/>
        <v>13681.121000001616</v>
      </c>
      <c r="L109" s="39"/>
    </row>
    <row r="110" spans="1:13" x14ac:dyDescent="0.25">
      <c r="A110">
        <v>1400</v>
      </c>
      <c r="B110" s="150">
        <v>42796</v>
      </c>
      <c r="C110" s="10">
        <v>6000</v>
      </c>
      <c r="D110" s="233">
        <v>16.589099999999998</v>
      </c>
      <c r="E110" s="39">
        <v>16.14</v>
      </c>
      <c r="F110" s="39">
        <f t="shared" si="8"/>
        <v>-2694.5999999999872</v>
      </c>
      <c r="G110" s="39">
        <f t="shared" si="9"/>
        <v>99534.599999999991</v>
      </c>
      <c r="H110" s="222">
        <f t="shared" si="10"/>
        <v>-2.7071993055681011E-2</v>
      </c>
      <c r="I110" s="39">
        <v>16.25</v>
      </c>
      <c r="J110" s="39"/>
      <c r="K110" s="39">
        <f t="shared" si="11"/>
        <v>11920.971000001638</v>
      </c>
      <c r="L110" s="39"/>
    </row>
    <row r="111" spans="1:13" x14ac:dyDescent="0.25">
      <c r="A111">
        <v>3600</v>
      </c>
      <c r="B111" s="150">
        <v>42798</v>
      </c>
      <c r="C111" s="10">
        <v>6000</v>
      </c>
      <c r="D111" s="233">
        <v>16.589099999999998</v>
      </c>
      <c r="E111" s="39">
        <v>16.14</v>
      </c>
      <c r="F111" s="39">
        <f t="shared" si="8"/>
        <v>-2694.5999999999872</v>
      </c>
      <c r="G111" s="39">
        <f t="shared" si="9"/>
        <v>99534.599999999991</v>
      </c>
      <c r="H111" s="222">
        <f t="shared" si="10"/>
        <v>-2.7071993055681011E-2</v>
      </c>
      <c r="I111" s="39">
        <v>16.25</v>
      </c>
      <c r="J111" s="39"/>
      <c r="K111" s="39">
        <f t="shared" si="11"/>
        <v>11920.971000001638</v>
      </c>
      <c r="L111" s="39"/>
    </row>
    <row r="112" spans="1:13" x14ac:dyDescent="0.25">
      <c r="A112">
        <v>3600</v>
      </c>
      <c r="B112" s="150">
        <v>42800</v>
      </c>
      <c r="C112" s="10">
        <v>6000</v>
      </c>
      <c r="D112" s="233">
        <v>16.589099999999998</v>
      </c>
      <c r="E112" s="39">
        <v>16.47</v>
      </c>
      <c r="F112" s="39">
        <f t="shared" si="8"/>
        <v>-714.59999999999718</v>
      </c>
      <c r="G112" s="39">
        <f t="shared" si="9"/>
        <v>99534.599999999991</v>
      </c>
      <c r="H112" s="222">
        <f t="shared" si="10"/>
        <v>-7.1794129880463405E-3</v>
      </c>
      <c r="I112" s="39">
        <v>16.25</v>
      </c>
      <c r="J112" s="39"/>
      <c r="K112" s="39">
        <f t="shared" si="11"/>
        <v>13900.971000001629</v>
      </c>
      <c r="L112" s="39"/>
    </row>
    <row r="113" spans="1:12" x14ac:dyDescent="0.25">
      <c r="A113">
        <v>3600</v>
      </c>
      <c r="B113" s="150">
        <v>42802</v>
      </c>
      <c r="C113" s="10">
        <v>6700</v>
      </c>
      <c r="D113" s="233">
        <v>16.427</v>
      </c>
      <c r="E113" s="39">
        <v>14.87</v>
      </c>
      <c r="F113" s="39">
        <f t="shared" si="8"/>
        <v>-10431.900000000003</v>
      </c>
      <c r="G113" s="39">
        <f t="shared" si="9"/>
        <v>110060.9</v>
      </c>
      <c r="H113" s="223">
        <f t="shared" si="10"/>
        <v>-9.478297924149269E-2</v>
      </c>
      <c r="I113" s="39"/>
      <c r="J113" s="39"/>
      <c r="K113" s="39">
        <f t="shared" si="11"/>
        <v>4183.6710000016228</v>
      </c>
      <c r="L113" s="39"/>
    </row>
    <row r="114" spans="1:12" x14ac:dyDescent="0.25">
      <c r="A114">
        <v>3600</v>
      </c>
      <c r="B114" s="150">
        <v>42803</v>
      </c>
      <c r="C114" s="10">
        <v>6000</v>
      </c>
      <c r="D114" s="233">
        <v>16.50263</v>
      </c>
      <c r="E114" s="39">
        <v>16.07</v>
      </c>
      <c r="F114" s="39">
        <f t="shared" si="8"/>
        <v>-2595.7799999999979</v>
      </c>
      <c r="G114" s="39">
        <f t="shared" si="9"/>
        <v>99015.78</v>
      </c>
      <c r="H114" s="223">
        <f t="shared" si="10"/>
        <v>-2.6215821356959445E-2</v>
      </c>
      <c r="I114" s="39">
        <v>16.25</v>
      </c>
      <c r="J114" s="39"/>
      <c r="K114" s="39">
        <f t="shared" si="11"/>
        <v>12019.791000001627</v>
      </c>
      <c r="L114" s="39"/>
    </row>
    <row r="115" spans="1:12" x14ac:dyDescent="0.25">
      <c r="A115">
        <v>4200</v>
      </c>
      <c r="B115" s="150">
        <v>42805</v>
      </c>
      <c r="C115" s="425">
        <v>6000</v>
      </c>
      <c r="D115" s="642">
        <v>16.447600000000001</v>
      </c>
      <c r="E115" s="39">
        <v>16.16</v>
      </c>
      <c r="F115" s="39">
        <f t="shared" si="8"/>
        <v>-1725.6000000000072</v>
      </c>
      <c r="G115" s="39">
        <f t="shared" si="9"/>
        <v>98685.6</v>
      </c>
      <c r="H115" s="223">
        <f t="shared" si="10"/>
        <v>-1.7485833799460174E-2</v>
      </c>
      <c r="I115" s="39" t="s">
        <v>185</v>
      </c>
      <c r="J115" s="39"/>
      <c r="K115" s="39">
        <f t="shared" si="11"/>
        <v>12889.971000001618</v>
      </c>
      <c r="L115" s="39"/>
    </row>
    <row r="116" spans="1:12" x14ac:dyDescent="0.25">
      <c r="A116">
        <v>4200</v>
      </c>
      <c r="B116" s="150">
        <v>42807</v>
      </c>
      <c r="C116" s="10">
        <v>6000</v>
      </c>
      <c r="D116" s="233">
        <v>16.447600000000001</v>
      </c>
      <c r="E116" s="39">
        <v>15.84</v>
      </c>
      <c r="F116" s="39">
        <f t="shared" si="8"/>
        <v>-3645.600000000009</v>
      </c>
      <c r="G116" s="39">
        <f t="shared" si="9"/>
        <v>98685.6</v>
      </c>
      <c r="H116" s="223">
        <f t="shared" si="10"/>
        <v>-3.6941559862837217E-2</v>
      </c>
      <c r="I116" s="39"/>
      <c r="J116" s="39"/>
      <c r="K116" s="39">
        <f t="shared" si="11"/>
        <v>10969.971000001617</v>
      </c>
      <c r="L116" s="39"/>
    </row>
    <row r="117" spans="1:12" x14ac:dyDescent="0.25">
      <c r="A117">
        <v>3700</v>
      </c>
      <c r="B117" s="150">
        <v>42808</v>
      </c>
      <c r="C117" s="425">
        <v>6000</v>
      </c>
      <c r="D117" s="642">
        <v>16.422999999999998</v>
      </c>
      <c r="E117" s="39">
        <v>15.32</v>
      </c>
      <c r="F117" s="39">
        <f t="shared" si="8"/>
        <v>-6617.9999999999882</v>
      </c>
      <c r="G117" s="39">
        <f t="shared" si="9"/>
        <v>98537.999999999985</v>
      </c>
      <c r="H117" s="223">
        <f t="shared" si="10"/>
        <v>-6.7161907081531885E-2</v>
      </c>
      <c r="I117" s="39">
        <v>16.25</v>
      </c>
      <c r="J117" s="39">
        <v>41.23</v>
      </c>
      <c r="K117" s="39">
        <f t="shared" si="11"/>
        <v>7997.5710000016379</v>
      </c>
      <c r="L117" s="39"/>
    </row>
    <row r="118" spans="1:12" x14ac:dyDescent="0.25">
      <c r="A118">
        <v>3700</v>
      </c>
      <c r="B118" s="150">
        <v>42809</v>
      </c>
      <c r="C118" s="10">
        <v>6000</v>
      </c>
      <c r="D118" s="233">
        <v>16.422999999999998</v>
      </c>
      <c r="E118" s="39">
        <v>15.56</v>
      </c>
      <c r="F118" s="39">
        <f t="shared" si="8"/>
        <v>-5177.9999999999864</v>
      </c>
      <c r="G118" s="39">
        <f t="shared" si="9"/>
        <v>98537.999999999985</v>
      </c>
      <c r="H118" s="223">
        <f t="shared" si="10"/>
        <v>-5.254825549534177E-2</v>
      </c>
      <c r="I118" s="39">
        <v>16.25</v>
      </c>
      <c r="J118" s="39">
        <v>44</v>
      </c>
      <c r="K118" s="39">
        <f t="shared" si="11"/>
        <v>9437.5710000016406</v>
      </c>
      <c r="L118" s="39"/>
    </row>
    <row r="119" spans="1:12" x14ac:dyDescent="0.25">
      <c r="A119">
        <v>4000</v>
      </c>
      <c r="B119" s="150">
        <v>42815</v>
      </c>
      <c r="C119" s="10">
        <v>6400</v>
      </c>
      <c r="D119" s="233">
        <v>16.349399999999999</v>
      </c>
      <c r="E119" s="39">
        <v>15.05</v>
      </c>
      <c r="F119" s="39">
        <f t="shared" si="8"/>
        <v>-8316.1599999999908</v>
      </c>
      <c r="G119" s="39">
        <f t="shared" si="9"/>
        <v>104636.15999999999</v>
      </c>
      <c r="H119" s="223">
        <f t="shared" si="10"/>
        <v>-7.9476922700527156E-2</v>
      </c>
      <c r="I119" s="39"/>
      <c r="J119" s="39"/>
      <c r="K119" s="39">
        <f t="shared" si="11"/>
        <v>6299.4110000016353</v>
      </c>
      <c r="L119" s="39"/>
    </row>
    <row r="120" spans="1:12" x14ac:dyDescent="0.25">
      <c r="A120">
        <v>4300</v>
      </c>
      <c r="B120" s="150">
        <v>42819</v>
      </c>
      <c r="C120" s="10">
        <v>6400</v>
      </c>
      <c r="D120" s="233">
        <v>16.349399999999999</v>
      </c>
      <c r="E120" s="39">
        <v>14.61</v>
      </c>
      <c r="F120" s="39">
        <f t="shared" si="8"/>
        <v>-11132.16</v>
      </c>
      <c r="G120" s="39">
        <f t="shared" si="9"/>
        <v>104636.15999999999</v>
      </c>
      <c r="H120" s="223">
        <f t="shared" si="10"/>
        <v>-0.10638922529267128</v>
      </c>
      <c r="I120" s="39"/>
      <c r="J120" s="39"/>
      <c r="K120" s="39">
        <f t="shared" si="11"/>
        <v>3483.4110000016262</v>
      </c>
      <c r="L120" s="39"/>
    </row>
    <row r="121" spans="1:12" x14ac:dyDescent="0.25">
      <c r="A121">
        <v>4300</v>
      </c>
      <c r="B121" s="150">
        <v>42821</v>
      </c>
      <c r="C121" s="10">
        <v>6400</v>
      </c>
      <c r="D121" s="233">
        <v>16.349399999999999</v>
      </c>
      <c r="E121" s="39">
        <v>14.75</v>
      </c>
      <c r="F121" s="39">
        <f t="shared" si="8"/>
        <v>-10236.159999999996</v>
      </c>
      <c r="G121" s="39">
        <f t="shared" si="9"/>
        <v>104636.15999999999</v>
      </c>
      <c r="H121" s="223">
        <f t="shared" si="10"/>
        <v>-9.78262199224436E-2</v>
      </c>
      <c r="I121" s="39"/>
      <c r="J121" s="39"/>
      <c r="K121" s="39">
        <f t="shared" si="11"/>
        <v>4379.4110000016299</v>
      </c>
      <c r="L121" s="39"/>
    </row>
    <row r="122" spans="1:12" x14ac:dyDescent="0.25">
      <c r="A122">
        <v>4300</v>
      </c>
      <c r="B122" s="150">
        <v>42822</v>
      </c>
      <c r="C122" s="10">
        <v>6400</v>
      </c>
      <c r="D122" s="233">
        <v>16.349399999999999</v>
      </c>
      <c r="E122" s="39">
        <v>15.23</v>
      </c>
      <c r="F122" s="39">
        <f t="shared" si="8"/>
        <v>-7164.1599999999926</v>
      </c>
      <c r="G122" s="39">
        <f t="shared" si="9"/>
        <v>104636.15999999999</v>
      </c>
      <c r="H122" s="223">
        <f t="shared" si="10"/>
        <v>-6.8467344367377322E-2</v>
      </c>
      <c r="I122" s="39"/>
      <c r="J122" s="39"/>
      <c r="K122" s="39">
        <f t="shared" si="11"/>
        <v>7451.4110000016335</v>
      </c>
      <c r="L122" s="39"/>
    </row>
    <row r="123" spans="1:12" x14ac:dyDescent="0.25">
      <c r="A123">
        <v>3900</v>
      </c>
      <c r="B123" s="150">
        <v>42823</v>
      </c>
      <c r="C123" s="425">
        <v>6000</v>
      </c>
      <c r="D123" s="642">
        <v>16.407399999999999</v>
      </c>
      <c r="E123" s="39">
        <v>15.48</v>
      </c>
      <c r="F123" s="39">
        <f t="shared" si="8"/>
        <v>-5564.3999999999924</v>
      </c>
      <c r="G123" s="39">
        <f t="shared" si="9"/>
        <v>98444.4</v>
      </c>
      <c r="H123" s="223">
        <f t="shared" si="10"/>
        <v>-5.6523276082743074E-2</v>
      </c>
      <c r="I123" s="39">
        <v>16.25</v>
      </c>
      <c r="J123" s="39"/>
      <c r="K123" s="39">
        <f t="shared" si="11"/>
        <v>9051.1710000016337</v>
      </c>
      <c r="L123" s="39"/>
    </row>
    <row r="124" spans="1:12" x14ac:dyDescent="0.25">
      <c r="A124">
        <v>4100</v>
      </c>
      <c r="B124" s="150">
        <v>42830</v>
      </c>
      <c r="C124" s="425">
        <v>6000</v>
      </c>
      <c r="D124" s="642">
        <v>16.388999999999999</v>
      </c>
      <c r="E124" s="39">
        <v>15.98</v>
      </c>
      <c r="F124" s="39">
        <f t="shared" ref="F124:F137" si="12">C124*(E124-D124)</f>
        <v>-2453.9999999999936</v>
      </c>
      <c r="G124" s="39">
        <f t="shared" ref="G124:G137" si="13">D124*C124</f>
        <v>98334</v>
      </c>
      <c r="H124" s="223">
        <f t="shared" ref="H124:H137" si="14">(E124-D124)/D124</f>
        <v>-2.4955763011776128E-2</v>
      </c>
      <c r="I124" s="39">
        <v>16.25</v>
      </c>
      <c r="J124" s="39"/>
      <c r="K124" s="39">
        <f t="shared" si="11"/>
        <v>12161.571000001633</v>
      </c>
      <c r="L124" s="39"/>
    </row>
    <row r="125" spans="1:12" x14ac:dyDescent="0.25">
      <c r="A125">
        <v>4800</v>
      </c>
      <c r="B125" s="150">
        <v>42838</v>
      </c>
      <c r="C125" s="10">
        <v>6200</v>
      </c>
      <c r="D125" s="233">
        <v>16.375</v>
      </c>
      <c r="E125" s="39">
        <v>15.9</v>
      </c>
      <c r="F125" s="39">
        <f t="shared" si="12"/>
        <v>-2944.9999999999977</v>
      </c>
      <c r="G125" s="39">
        <f t="shared" si="13"/>
        <v>101525</v>
      </c>
      <c r="H125" s="222">
        <f t="shared" si="14"/>
        <v>-2.9007633587786238E-2</v>
      </c>
      <c r="I125" s="39"/>
      <c r="J125" s="39"/>
      <c r="K125" s="39">
        <f t="shared" si="11"/>
        <v>11670.571000001628</v>
      </c>
      <c r="L125" s="39"/>
    </row>
    <row r="126" spans="1:12" x14ac:dyDescent="0.25">
      <c r="A126">
        <v>5300</v>
      </c>
      <c r="B126" s="150">
        <v>42844</v>
      </c>
      <c r="C126" s="10">
        <v>6400</v>
      </c>
      <c r="D126" s="233">
        <v>16.335000000000001</v>
      </c>
      <c r="E126" s="39">
        <v>15.06</v>
      </c>
      <c r="F126" s="39">
        <f t="shared" si="12"/>
        <v>-8160.0000000000018</v>
      </c>
      <c r="G126" s="39">
        <f t="shared" si="13"/>
        <v>104544</v>
      </c>
      <c r="H126" s="222">
        <f t="shared" si="14"/>
        <v>-7.805325987144171E-2</v>
      </c>
      <c r="I126" s="39"/>
      <c r="J126" s="39"/>
      <c r="K126" s="39">
        <f t="shared" si="11"/>
        <v>6455.5710000016243</v>
      </c>
      <c r="L126" s="39"/>
    </row>
    <row r="127" spans="1:12" x14ac:dyDescent="0.25">
      <c r="A127">
        <v>5700</v>
      </c>
      <c r="B127" s="150">
        <v>42854</v>
      </c>
      <c r="C127" s="10">
        <v>6400</v>
      </c>
      <c r="D127" s="233">
        <v>16.334199999999999</v>
      </c>
      <c r="E127" s="39">
        <v>14.87</v>
      </c>
      <c r="F127" s="39">
        <f t="shared" si="12"/>
        <v>-9370.8799999999992</v>
      </c>
      <c r="G127" s="39">
        <f t="shared" si="13"/>
        <v>104538.87999999999</v>
      </c>
      <c r="H127" s="222">
        <f t="shared" si="14"/>
        <v>-8.9640141543509938E-2</v>
      </c>
      <c r="I127" s="39"/>
      <c r="J127" s="39"/>
      <c r="K127" s="39">
        <f t="shared" si="11"/>
        <v>5244.6910000016269</v>
      </c>
      <c r="L127" s="39"/>
    </row>
    <row r="128" spans="1:12" x14ac:dyDescent="0.25">
      <c r="A128">
        <v>5700</v>
      </c>
      <c r="B128" s="150">
        <v>42860</v>
      </c>
      <c r="C128" s="10">
        <v>6700</v>
      </c>
      <c r="D128" s="233">
        <v>16.225999999999999</v>
      </c>
      <c r="E128" s="39">
        <v>14.29</v>
      </c>
      <c r="F128" s="39">
        <f t="shared" si="12"/>
        <v>-12971.199999999999</v>
      </c>
      <c r="G128" s="39">
        <f t="shared" si="13"/>
        <v>108714.2</v>
      </c>
      <c r="H128" s="222">
        <f t="shared" si="14"/>
        <v>-0.11931468014298041</v>
      </c>
      <c r="I128" s="39"/>
      <c r="J128" s="39"/>
      <c r="K128" s="39">
        <f t="shared" si="11"/>
        <v>1644.3710000016272</v>
      </c>
      <c r="L128" s="39"/>
    </row>
    <row r="129" spans="1:12" x14ac:dyDescent="0.25">
      <c r="A129">
        <v>6000</v>
      </c>
      <c r="B129" s="150">
        <v>42862</v>
      </c>
      <c r="C129" s="10">
        <v>6700</v>
      </c>
      <c r="D129" s="233">
        <v>16.225999999999999</v>
      </c>
      <c r="E129" s="39">
        <v>14.29</v>
      </c>
      <c r="F129" s="39">
        <f t="shared" si="12"/>
        <v>-12971.199999999999</v>
      </c>
      <c r="G129" s="39">
        <f t="shared" si="13"/>
        <v>108714.2</v>
      </c>
      <c r="H129" s="222">
        <f t="shared" si="14"/>
        <v>-0.11931468014298041</v>
      </c>
      <c r="I129" s="39"/>
      <c r="J129" s="39"/>
      <c r="K129" s="39">
        <f t="shared" si="11"/>
        <v>1644.3710000016272</v>
      </c>
      <c r="L129" s="39"/>
    </row>
    <row r="130" spans="1:12" x14ac:dyDescent="0.25">
      <c r="A130">
        <v>5700</v>
      </c>
      <c r="B130" s="150">
        <v>42863</v>
      </c>
      <c r="C130" s="10">
        <v>6400</v>
      </c>
      <c r="D130" s="233">
        <v>16.318000000000001</v>
      </c>
      <c r="E130" s="39">
        <v>14.59</v>
      </c>
      <c r="F130" s="39">
        <f t="shared" si="12"/>
        <v>-11059.20000000001</v>
      </c>
      <c r="G130" s="39">
        <f t="shared" si="13"/>
        <v>104435.20000000001</v>
      </c>
      <c r="H130" s="222">
        <f t="shared" si="14"/>
        <v>-0.1058953303100871</v>
      </c>
      <c r="I130" s="39"/>
      <c r="J130" s="39"/>
      <c r="K130" s="39">
        <f t="shared" si="11"/>
        <v>3556.3710000016163</v>
      </c>
      <c r="L130" s="39"/>
    </row>
    <row r="131" spans="1:12" x14ac:dyDescent="0.25">
      <c r="A131">
        <v>5700</v>
      </c>
      <c r="B131" s="150">
        <v>42866</v>
      </c>
      <c r="C131" s="10">
        <v>6400</v>
      </c>
      <c r="D131" s="233">
        <v>16.318000000000001</v>
      </c>
      <c r="E131" s="39">
        <v>14.48</v>
      </c>
      <c r="F131" s="39">
        <f t="shared" si="12"/>
        <v>-11763.200000000006</v>
      </c>
      <c r="G131" s="39">
        <f t="shared" si="13"/>
        <v>104435.20000000001</v>
      </c>
      <c r="H131" s="222">
        <f t="shared" si="14"/>
        <v>-0.11263635249417826</v>
      </c>
      <c r="I131" s="39"/>
      <c r="J131" s="39"/>
      <c r="K131" s="39">
        <f t="shared" si="11"/>
        <v>2852.3710000016199</v>
      </c>
      <c r="L131" s="39"/>
    </row>
    <row r="132" spans="1:12" x14ac:dyDescent="0.25">
      <c r="A132">
        <v>5900</v>
      </c>
      <c r="B132" s="150">
        <v>42872</v>
      </c>
      <c r="C132" s="10">
        <v>6531</v>
      </c>
      <c r="D132" s="233">
        <v>16.274999999999999</v>
      </c>
      <c r="E132" s="39">
        <v>14.35</v>
      </c>
      <c r="F132" s="39">
        <f t="shared" si="12"/>
        <v>-12572.174999999994</v>
      </c>
      <c r="G132" s="39">
        <f t="shared" si="13"/>
        <v>106292.02499999999</v>
      </c>
      <c r="H132" s="222">
        <f t="shared" si="14"/>
        <v>-0.11827956989247307</v>
      </c>
      <c r="I132" s="39"/>
      <c r="J132" s="39"/>
      <c r="K132" s="39">
        <f t="shared" si="11"/>
        <v>2043.3960000016323</v>
      </c>
      <c r="L132" s="39"/>
    </row>
    <row r="133" spans="1:12" x14ac:dyDescent="0.25">
      <c r="B133" s="150">
        <v>42873</v>
      </c>
      <c r="C133" s="10">
        <v>6400</v>
      </c>
      <c r="D133" s="233">
        <v>16.306000000000001</v>
      </c>
      <c r="E133" s="39">
        <v>14.35</v>
      </c>
      <c r="F133" s="39">
        <f t="shared" si="12"/>
        <v>-12518.400000000009</v>
      </c>
      <c r="G133" s="39">
        <f t="shared" si="13"/>
        <v>104358.40000000001</v>
      </c>
      <c r="H133" s="222">
        <f t="shared" si="14"/>
        <v>-0.11995584447442667</v>
      </c>
      <c r="I133" s="39"/>
      <c r="J133" s="39"/>
      <c r="K133" s="39">
        <f t="shared" si="11"/>
        <v>2097.1710000016174</v>
      </c>
      <c r="L133" s="39"/>
    </row>
    <row r="134" spans="1:12" x14ac:dyDescent="0.25">
      <c r="A134">
        <v>5600</v>
      </c>
      <c r="B134" s="150">
        <v>42873</v>
      </c>
      <c r="C134" s="10">
        <v>6700</v>
      </c>
      <c r="D134" s="233">
        <v>16.21</v>
      </c>
      <c r="E134" s="39">
        <v>14.16</v>
      </c>
      <c r="F134" s="39">
        <f t="shared" si="12"/>
        <v>-13735.000000000005</v>
      </c>
      <c r="G134" s="39">
        <f t="shared" si="13"/>
        <v>108607</v>
      </c>
      <c r="H134" s="222">
        <f t="shared" si="14"/>
        <v>-0.1264651449722394</v>
      </c>
      <c r="I134" s="39"/>
      <c r="J134" s="39"/>
      <c r="K134" s="39">
        <f t="shared" si="11"/>
        <v>880.57100000162063</v>
      </c>
      <c r="L134" s="39"/>
    </row>
    <row r="135" spans="1:12" x14ac:dyDescent="0.25">
      <c r="A135">
        <v>5300</v>
      </c>
      <c r="B135" s="150">
        <v>42874</v>
      </c>
      <c r="C135" s="10">
        <v>6400</v>
      </c>
      <c r="D135" s="233">
        <v>16.286000000000001</v>
      </c>
      <c r="E135" s="39">
        <v>14.58</v>
      </c>
      <c r="F135" s="39">
        <f t="shared" si="12"/>
        <v>-10918.400000000009</v>
      </c>
      <c r="G135" s="39">
        <f t="shared" si="13"/>
        <v>104230.40000000001</v>
      </c>
      <c r="H135" s="222">
        <f t="shared" si="14"/>
        <v>-0.10475254820090883</v>
      </c>
      <c r="I135" s="39"/>
      <c r="J135" s="39"/>
      <c r="K135" s="39">
        <f t="shared" si="11"/>
        <v>3697.1710000016174</v>
      </c>
      <c r="L135" s="39"/>
    </row>
    <row r="136" spans="1:12" x14ac:dyDescent="0.25">
      <c r="B136" s="150">
        <v>42880</v>
      </c>
      <c r="C136" s="10">
        <v>7000</v>
      </c>
      <c r="D136" s="233">
        <v>16.05</v>
      </c>
      <c r="E136" s="39">
        <v>13.5</v>
      </c>
      <c r="F136" s="39">
        <f t="shared" si="12"/>
        <v>-17850.000000000004</v>
      </c>
      <c r="G136" s="39">
        <f t="shared" si="13"/>
        <v>112350</v>
      </c>
      <c r="H136" s="222">
        <f t="shared" si="14"/>
        <v>-0.15887850467289724</v>
      </c>
      <c r="I136" s="39"/>
      <c r="J136" s="39"/>
      <c r="K136" s="39">
        <f t="shared" si="11"/>
        <v>-3234.4289999983775</v>
      </c>
      <c r="L136" s="39"/>
    </row>
    <row r="137" spans="1:12" x14ac:dyDescent="0.25">
      <c r="A137">
        <v>5800</v>
      </c>
      <c r="B137" s="150">
        <v>42899</v>
      </c>
      <c r="C137" s="10">
        <v>8000</v>
      </c>
      <c r="D137" s="233">
        <v>15.624000000000001</v>
      </c>
      <c r="E137" s="39">
        <v>13.01</v>
      </c>
      <c r="F137" s="39">
        <f t="shared" si="12"/>
        <v>-20912.000000000007</v>
      </c>
      <c r="G137" s="39">
        <f t="shared" si="13"/>
        <v>124992</v>
      </c>
      <c r="H137" s="222">
        <f t="shared" si="14"/>
        <v>-0.16730670762928831</v>
      </c>
      <c r="I137" s="39"/>
      <c r="J137" s="39"/>
      <c r="K137" s="39">
        <f t="shared" si="11"/>
        <v>-6296.4289999983812</v>
      </c>
      <c r="L137" s="39"/>
    </row>
    <row r="138" spans="1:12" x14ac:dyDescent="0.25">
      <c r="A138">
        <v>8000</v>
      </c>
      <c r="B138" s="150">
        <v>42939</v>
      </c>
      <c r="C138" s="10">
        <v>8000</v>
      </c>
      <c r="D138" s="233">
        <v>15.584</v>
      </c>
      <c r="E138" s="39">
        <v>11.85</v>
      </c>
      <c r="F138" s="39">
        <f t="shared" ref="F138:F148" si="15">C138*(E138-D138)</f>
        <v>-29872</v>
      </c>
      <c r="G138" s="39">
        <f t="shared" ref="G138:G148" si="16">D138*C138</f>
        <v>124672</v>
      </c>
      <c r="H138" s="222">
        <f t="shared" ref="H138:H148" si="17">(E138-D138)/D138</f>
        <v>-0.2396047227926078</v>
      </c>
      <c r="I138" s="39"/>
      <c r="J138" s="39"/>
      <c r="K138" s="39">
        <f t="shared" si="11"/>
        <v>-15256.428999998374</v>
      </c>
      <c r="L138" s="39"/>
    </row>
    <row r="139" spans="1:12" x14ac:dyDescent="0.25">
      <c r="A139">
        <v>8000</v>
      </c>
      <c r="B139" s="150">
        <v>42943</v>
      </c>
      <c r="C139" s="10">
        <v>8200</v>
      </c>
      <c r="D139" s="233">
        <v>15.5</v>
      </c>
      <c r="E139" s="39">
        <v>12.23</v>
      </c>
      <c r="F139" s="39">
        <f t="shared" si="15"/>
        <v>-26813.999999999996</v>
      </c>
      <c r="G139" s="39">
        <f t="shared" si="16"/>
        <v>127100</v>
      </c>
      <c r="H139" s="222">
        <f t="shared" si="17"/>
        <v>-0.21096774193548384</v>
      </c>
      <c r="I139" s="39"/>
      <c r="J139" s="39"/>
      <c r="K139" s="39">
        <f t="shared" si="11"/>
        <v>-12198.42899999837</v>
      </c>
      <c r="L139" s="39"/>
    </row>
    <row r="140" spans="1:12" ht="15" customHeight="1" x14ac:dyDescent="0.25">
      <c r="B140" s="150">
        <v>42944</v>
      </c>
      <c r="C140" s="10">
        <v>8000</v>
      </c>
      <c r="D140" s="233">
        <v>15.5733</v>
      </c>
      <c r="E140" s="39">
        <v>12.36</v>
      </c>
      <c r="F140" s="39">
        <f t="shared" si="15"/>
        <v>-25706.400000000001</v>
      </c>
      <c r="G140" s="39">
        <f t="shared" si="16"/>
        <v>124586.4</v>
      </c>
      <c r="H140" s="222">
        <f t="shared" si="17"/>
        <v>-0.20633391766677586</v>
      </c>
      <c r="I140" s="39"/>
      <c r="J140" s="39"/>
      <c r="K140" s="39">
        <f t="shared" si="11"/>
        <v>-11090.828999998375</v>
      </c>
      <c r="L140" s="39"/>
    </row>
    <row r="141" spans="1:12" x14ac:dyDescent="0.25">
      <c r="A141">
        <v>7400</v>
      </c>
      <c r="B141" s="150">
        <v>42950</v>
      </c>
      <c r="C141" s="10">
        <v>8000</v>
      </c>
      <c r="D141" s="233">
        <v>15.516999999999999</v>
      </c>
      <c r="E141" s="39">
        <v>12.51</v>
      </c>
      <c r="F141" s="39">
        <f t="shared" si="15"/>
        <v>-24055.999999999996</v>
      </c>
      <c r="G141" s="39">
        <f t="shared" si="16"/>
        <v>124136</v>
      </c>
      <c r="H141" s="222">
        <f t="shared" si="17"/>
        <v>-0.19378745891602756</v>
      </c>
      <c r="I141" s="39"/>
      <c r="J141" s="39"/>
      <c r="K141" s="39">
        <f t="shared" si="11"/>
        <v>-9440.4289999983703</v>
      </c>
      <c r="L141" s="39"/>
    </row>
    <row r="142" spans="1:12" x14ac:dyDescent="0.25">
      <c r="A142">
        <v>7200</v>
      </c>
      <c r="B142" s="150">
        <v>42953</v>
      </c>
      <c r="C142" s="10">
        <v>8000</v>
      </c>
      <c r="D142" s="233">
        <v>15.516999999999999</v>
      </c>
      <c r="E142" s="39">
        <v>12.9</v>
      </c>
      <c r="F142" s="39">
        <f t="shared" si="15"/>
        <v>-20935.999999999993</v>
      </c>
      <c r="G142" s="39">
        <f t="shared" si="16"/>
        <v>124136</v>
      </c>
      <c r="H142" s="222">
        <f t="shared" si="17"/>
        <v>-0.16865373461364949</v>
      </c>
      <c r="I142" s="39"/>
      <c r="J142" s="39"/>
      <c r="K142" s="39">
        <f t="shared" si="11"/>
        <v>-6320.4289999983666</v>
      </c>
      <c r="L142" s="39"/>
    </row>
    <row r="143" spans="1:12" x14ac:dyDescent="0.25">
      <c r="A143">
        <v>7200</v>
      </c>
      <c r="B143" s="150">
        <v>42967</v>
      </c>
      <c r="C143" s="10">
        <v>8900</v>
      </c>
      <c r="D143" s="233">
        <v>15.09</v>
      </c>
      <c r="E143" s="39">
        <v>10.87</v>
      </c>
      <c r="F143" s="39">
        <f t="shared" si="15"/>
        <v>-37558.000000000007</v>
      </c>
      <c r="G143" s="39">
        <f t="shared" si="16"/>
        <v>134301</v>
      </c>
      <c r="H143" s="222">
        <f t="shared" si="17"/>
        <v>-0.27965540092776675</v>
      </c>
      <c r="I143" s="39"/>
      <c r="J143" s="39"/>
      <c r="K143" s="39">
        <f t="shared" si="11"/>
        <v>-22942.428999998381</v>
      </c>
      <c r="L143" s="39"/>
    </row>
    <row r="144" spans="1:12" x14ac:dyDescent="0.25">
      <c r="A144">
        <v>7100</v>
      </c>
      <c r="B144" s="150">
        <v>42978</v>
      </c>
      <c r="C144" s="10">
        <v>8600</v>
      </c>
      <c r="D144" s="233">
        <v>15.226800000000001</v>
      </c>
      <c r="E144" s="39">
        <v>11.27</v>
      </c>
      <c r="F144" s="39">
        <f t="shared" si="15"/>
        <v>-34028.48000000001</v>
      </c>
      <c r="G144" s="39">
        <f t="shared" si="16"/>
        <v>130950.48000000001</v>
      </c>
      <c r="H144" s="222">
        <f t="shared" si="17"/>
        <v>-0.25985761946042513</v>
      </c>
      <c r="I144" s="39"/>
      <c r="J144" s="39"/>
      <c r="K144" s="39">
        <f t="shared" si="11"/>
        <v>-19412.908999998384</v>
      </c>
      <c r="L144" s="39"/>
    </row>
    <row r="145" spans="1:12" x14ac:dyDescent="0.25">
      <c r="A145">
        <v>7300</v>
      </c>
      <c r="B145" s="150">
        <v>42984</v>
      </c>
      <c r="C145" s="10">
        <v>8200</v>
      </c>
      <c r="D145" s="233">
        <v>15.403</v>
      </c>
      <c r="E145" s="39">
        <v>11.6</v>
      </c>
      <c r="F145" s="39">
        <f t="shared" si="15"/>
        <v>-31184.600000000006</v>
      </c>
      <c r="G145" s="39">
        <f t="shared" si="16"/>
        <v>126304.6</v>
      </c>
      <c r="H145" s="222">
        <f t="shared" si="17"/>
        <v>-0.24689995455430766</v>
      </c>
      <c r="I145" s="39"/>
      <c r="J145" s="39"/>
      <c r="K145" s="39">
        <f t="shared" si="11"/>
        <v>-16569.02899999838</v>
      </c>
      <c r="L145" s="39"/>
    </row>
    <row r="146" spans="1:12" x14ac:dyDescent="0.25">
      <c r="A146">
        <v>7300</v>
      </c>
      <c r="B146" s="150">
        <v>42986</v>
      </c>
      <c r="C146" s="10">
        <v>8600</v>
      </c>
      <c r="D146" s="233">
        <v>15.202999999999999</v>
      </c>
      <c r="E146" s="39">
        <v>11.11</v>
      </c>
      <c r="F146" s="39">
        <f t="shared" si="15"/>
        <v>-35199.800000000003</v>
      </c>
      <c r="G146" s="39">
        <f t="shared" si="16"/>
        <v>130745.79999999999</v>
      </c>
      <c r="H146" s="222">
        <f t="shared" si="17"/>
        <v>-0.26922317963559822</v>
      </c>
      <c r="I146" s="39"/>
      <c r="J146" s="39"/>
      <c r="K146" s="39">
        <f t="shared" si="11"/>
        <v>-20584.228999998377</v>
      </c>
      <c r="L146" s="39"/>
    </row>
    <row r="147" spans="1:12" x14ac:dyDescent="0.25">
      <c r="A147">
        <v>6900</v>
      </c>
      <c r="B147" s="150">
        <v>42987</v>
      </c>
      <c r="C147" s="10">
        <v>8200</v>
      </c>
      <c r="D147" s="233">
        <v>15.3935</v>
      </c>
      <c r="E147" s="39">
        <v>11.3</v>
      </c>
      <c r="F147" s="39">
        <f t="shared" si="15"/>
        <v>-33566.69999999999</v>
      </c>
      <c r="G147" s="39">
        <f t="shared" si="16"/>
        <v>126226.7</v>
      </c>
      <c r="H147" s="222">
        <f t="shared" si="17"/>
        <v>-0.26592392893104227</v>
      </c>
      <c r="I147" s="39"/>
      <c r="J147" s="39"/>
      <c r="K147" s="39">
        <f t="shared" si="11"/>
        <v>-18951.128999998364</v>
      </c>
      <c r="L147" s="39"/>
    </row>
    <row r="148" spans="1:12" x14ac:dyDescent="0.25">
      <c r="A148">
        <v>7500</v>
      </c>
      <c r="B148" s="150">
        <v>42996</v>
      </c>
      <c r="C148" s="10">
        <v>8000</v>
      </c>
      <c r="D148" s="233">
        <v>15.43</v>
      </c>
      <c r="E148" s="39">
        <v>12.02</v>
      </c>
      <c r="F148" s="39">
        <f t="shared" si="15"/>
        <v>-27280</v>
      </c>
      <c r="G148" s="39">
        <f t="shared" si="16"/>
        <v>123440</v>
      </c>
      <c r="H148" s="222">
        <f t="shared" si="17"/>
        <v>-0.22099805573558004</v>
      </c>
      <c r="I148" s="39">
        <v>15</v>
      </c>
      <c r="J148" s="39"/>
      <c r="K148" s="39">
        <f t="shared" si="11"/>
        <v>-12664.428999998374</v>
      </c>
      <c r="L148" s="39"/>
    </row>
    <row r="149" spans="1:12" x14ac:dyDescent="0.25">
      <c r="A149">
        <v>7600</v>
      </c>
      <c r="B149" s="150">
        <v>42999</v>
      </c>
      <c r="C149" s="421">
        <v>8000</v>
      </c>
      <c r="D149" s="781">
        <v>15.43</v>
      </c>
      <c r="E149" s="39">
        <v>12.73</v>
      </c>
      <c r="F149" s="39">
        <f t="shared" ref="F149:F155" si="18">C149*(E149-D149)</f>
        <v>-21599.999999999993</v>
      </c>
      <c r="G149" s="39">
        <f t="shared" ref="G149:G155" si="19">D149*C149</f>
        <v>123440</v>
      </c>
      <c r="H149" s="222">
        <f t="shared" ref="H149:H155" si="20">(E149-D149)/D149</f>
        <v>-0.17498379779650028</v>
      </c>
      <c r="I149" s="39">
        <v>15</v>
      </c>
      <c r="J149" s="39"/>
      <c r="K149" s="39">
        <f t="shared" si="11"/>
        <v>-6984.4289999983666</v>
      </c>
      <c r="L149" s="39"/>
    </row>
    <row r="150" spans="1:12" x14ac:dyDescent="0.25">
      <c r="A150">
        <v>7100</v>
      </c>
      <c r="B150" s="150">
        <v>43000</v>
      </c>
      <c r="C150" s="10">
        <v>7500</v>
      </c>
      <c r="D150" s="233">
        <v>15.6</v>
      </c>
      <c r="E150" s="39">
        <v>12.83</v>
      </c>
      <c r="F150" s="39">
        <f t="shared" si="18"/>
        <v>-20774.999999999996</v>
      </c>
      <c r="G150" s="39">
        <f t="shared" si="19"/>
        <v>117000</v>
      </c>
      <c r="H150" s="222">
        <f t="shared" si="20"/>
        <v>-0.17756410256410254</v>
      </c>
      <c r="I150" s="39"/>
      <c r="J150" s="39"/>
      <c r="K150" s="39">
        <f t="shared" si="11"/>
        <v>-6159.4289999983703</v>
      </c>
      <c r="L150" s="39"/>
    </row>
    <row r="151" spans="1:12" x14ac:dyDescent="0.25">
      <c r="A151">
        <v>6600</v>
      </c>
      <c r="B151" s="150">
        <v>43000</v>
      </c>
      <c r="C151" s="10">
        <v>7000</v>
      </c>
      <c r="D151" s="233">
        <v>15.788</v>
      </c>
      <c r="E151" s="39">
        <v>12.79</v>
      </c>
      <c r="F151" s="39">
        <f t="shared" si="18"/>
        <v>-20986.000000000007</v>
      </c>
      <c r="G151" s="39">
        <f t="shared" si="19"/>
        <v>110516</v>
      </c>
      <c r="H151" s="222">
        <f t="shared" si="20"/>
        <v>-0.1898910564986066</v>
      </c>
      <c r="I151" s="39">
        <v>15.5</v>
      </c>
      <c r="J151" s="39"/>
      <c r="K151" s="39">
        <f t="shared" si="11"/>
        <v>-6370.4289999983812</v>
      </c>
      <c r="L151" s="39"/>
    </row>
    <row r="152" spans="1:12" x14ac:dyDescent="0.25">
      <c r="A152">
        <v>6300</v>
      </c>
      <c r="B152" s="150">
        <v>43004</v>
      </c>
      <c r="C152" s="10">
        <v>6700</v>
      </c>
      <c r="D152" s="233">
        <v>15.903</v>
      </c>
      <c r="E152" s="39">
        <v>13.4</v>
      </c>
      <c r="F152" s="39">
        <f t="shared" si="18"/>
        <v>-16770.100000000002</v>
      </c>
      <c r="G152" s="39">
        <f t="shared" si="19"/>
        <v>106550.1</v>
      </c>
      <c r="H152" s="222">
        <f t="shared" si="20"/>
        <v>-0.15739168710306231</v>
      </c>
      <c r="I152" s="39">
        <v>15.5</v>
      </c>
      <c r="J152" s="39"/>
      <c r="K152" s="39">
        <f t="shared" si="11"/>
        <v>-2154.5289999983761</v>
      </c>
      <c r="L152" s="39"/>
    </row>
    <row r="153" spans="1:12" x14ac:dyDescent="0.25">
      <c r="A153">
        <v>6000</v>
      </c>
      <c r="B153" s="150">
        <v>43005</v>
      </c>
      <c r="C153" s="10">
        <v>6400</v>
      </c>
      <c r="D153" s="233">
        <v>16.003</v>
      </c>
      <c r="E153" s="39">
        <v>13.73</v>
      </c>
      <c r="F153" s="39">
        <f t="shared" si="18"/>
        <v>-14547.199999999997</v>
      </c>
      <c r="G153" s="39">
        <f t="shared" si="19"/>
        <v>102419.2</v>
      </c>
      <c r="H153" s="222">
        <f t="shared" si="20"/>
        <v>-0.14203586827469847</v>
      </c>
      <c r="I153" s="39"/>
      <c r="J153" s="39"/>
      <c r="K153" s="39">
        <f t="shared" si="11"/>
        <v>68.371000001629</v>
      </c>
      <c r="L153" s="39"/>
    </row>
    <row r="154" spans="1:12" ht="15" customHeight="1" x14ac:dyDescent="0.25">
      <c r="A154">
        <v>6000</v>
      </c>
      <c r="B154" s="150">
        <v>43006</v>
      </c>
      <c r="C154" s="10">
        <v>6700</v>
      </c>
      <c r="D154" s="233">
        <v>15.8888</v>
      </c>
      <c r="E154" s="39">
        <v>13.53</v>
      </c>
      <c r="F154" s="39">
        <f t="shared" si="18"/>
        <v>-15803.960000000003</v>
      </c>
      <c r="G154" s="39">
        <f t="shared" si="19"/>
        <v>106454.95999999999</v>
      </c>
      <c r="H154" s="222">
        <f t="shared" si="20"/>
        <v>-0.14845677458335435</v>
      </c>
      <c r="I154" s="39">
        <v>15.5</v>
      </c>
      <c r="J154" s="39"/>
      <c r="K154" s="39">
        <f t="shared" si="11"/>
        <v>-1188.3889999983767</v>
      </c>
      <c r="L154" s="39"/>
    </row>
    <row r="155" spans="1:12" x14ac:dyDescent="0.25">
      <c r="A155">
        <v>5700</v>
      </c>
      <c r="B155" s="150">
        <v>43011</v>
      </c>
      <c r="C155" s="10">
        <v>6400</v>
      </c>
      <c r="D155" s="233">
        <v>15.99</v>
      </c>
      <c r="E155" s="39">
        <v>13.76</v>
      </c>
      <c r="F155" s="39">
        <f t="shared" si="18"/>
        <v>-14272.000000000004</v>
      </c>
      <c r="G155" s="39">
        <f t="shared" si="19"/>
        <v>102336</v>
      </c>
      <c r="H155" s="222">
        <f t="shared" si="20"/>
        <v>-0.13946216385240778</v>
      </c>
      <c r="I155" s="39"/>
      <c r="J155" s="39"/>
      <c r="K155" s="39">
        <f t="shared" si="11"/>
        <v>343.57100000162245</v>
      </c>
      <c r="L155" s="39"/>
    </row>
    <row r="156" spans="1:12" x14ac:dyDescent="0.25">
      <c r="A156">
        <v>6100</v>
      </c>
      <c r="B156" s="150">
        <v>43023</v>
      </c>
      <c r="C156" s="10">
        <v>6400</v>
      </c>
      <c r="D156" s="233">
        <v>15.99</v>
      </c>
      <c r="E156" s="39">
        <v>13.75</v>
      </c>
      <c r="F156" s="39">
        <f>C156*(E156-D156)</f>
        <v>-14336.000000000002</v>
      </c>
      <c r="G156" s="39">
        <f>D156*C156</f>
        <v>102336</v>
      </c>
      <c r="H156" s="222">
        <f>(E156-D156)/D156</f>
        <v>-0.14008755472170106</v>
      </c>
      <c r="I156" s="39">
        <v>15.5</v>
      </c>
      <c r="J156" s="39">
        <v>69.28</v>
      </c>
      <c r="K156" s="39">
        <f t="shared" si="11"/>
        <v>279.57100000162427</v>
      </c>
      <c r="L156" s="39"/>
    </row>
    <row r="157" spans="1:12" x14ac:dyDescent="0.25">
      <c r="B157" s="150">
        <v>43028</v>
      </c>
      <c r="C157" s="10">
        <v>6400</v>
      </c>
      <c r="D157" s="233">
        <v>15.99</v>
      </c>
      <c r="E157" s="39">
        <v>13.93</v>
      </c>
      <c r="F157" s="39">
        <f>C157*(E157-D157)</f>
        <v>-13184.000000000004</v>
      </c>
      <c r="G157" s="39">
        <f>D157*C157</f>
        <v>102336</v>
      </c>
      <c r="H157" s="222">
        <f>(E157-D157)/D157</f>
        <v>-0.12883051907442156</v>
      </c>
      <c r="I157" s="39"/>
      <c r="J157" s="39"/>
      <c r="K157" s="39">
        <f t="shared" si="11"/>
        <v>1431.5710000016225</v>
      </c>
      <c r="L157" s="39"/>
    </row>
    <row r="158" spans="1:12" x14ac:dyDescent="0.25">
      <c r="A158">
        <v>6100</v>
      </c>
      <c r="B158" s="150">
        <v>43031</v>
      </c>
      <c r="C158" s="10">
        <v>6400</v>
      </c>
      <c r="D158" s="233">
        <v>15.99</v>
      </c>
      <c r="E158" s="39">
        <v>13.63</v>
      </c>
      <c r="F158" s="39">
        <f t="shared" ref="F158:F170" si="21">C158*(E158-D158)</f>
        <v>-15103.999999999996</v>
      </c>
      <c r="G158" s="39">
        <f t="shared" ref="G158:G170" si="22">D158*C158</f>
        <v>102336</v>
      </c>
      <c r="H158" s="222">
        <f t="shared" ref="H158:H170" si="23">(E158-D158)/D158</f>
        <v>-0.14759224515322072</v>
      </c>
      <c r="I158" s="39"/>
      <c r="J158" s="39"/>
      <c r="K158" s="39">
        <f t="shared" si="11"/>
        <v>-488.42899999837027</v>
      </c>
      <c r="L158" s="39"/>
    </row>
    <row r="159" spans="1:12" x14ac:dyDescent="0.25">
      <c r="A159">
        <v>6000</v>
      </c>
      <c r="B159" s="150">
        <v>43040</v>
      </c>
      <c r="C159" s="425">
        <v>6000</v>
      </c>
      <c r="D159" s="642">
        <v>16.091100000000001</v>
      </c>
      <c r="E159" s="39">
        <v>14.87</v>
      </c>
      <c r="F159" s="39">
        <f t="shared" si="21"/>
        <v>-7326.6000000000095</v>
      </c>
      <c r="G159" s="39">
        <f t="shared" si="22"/>
        <v>96546.6</v>
      </c>
      <c r="H159" s="222">
        <f t="shared" si="23"/>
        <v>-7.5886670271143777E-2</v>
      </c>
      <c r="I159" s="193" t="s">
        <v>744</v>
      </c>
      <c r="J159" s="39"/>
      <c r="K159" s="39">
        <f t="shared" si="11"/>
        <v>7288.9710000016166</v>
      </c>
      <c r="L159" s="39"/>
    </row>
    <row r="160" spans="1:12" x14ac:dyDescent="0.25">
      <c r="A160">
        <v>5700</v>
      </c>
      <c r="B160" s="150">
        <v>43042</v>
      </c>
      <c r="C160" s="10">
        <v>5700</v>
      </c>
      <c r="D160" s="233">
        <v>16.117999999999999</v>
      </c>
      <c r="E160" s="39">
        <v>15.58</v>
      </c>
      <c r="F160" s="39">
        <f t="shared" si="21"/>
        <v>-3066.5999999999913</v>
      </c>
      <c r="G160" s="39">
        <f t="shared" si="22"/>
        <v>91872.599999999991</v>
      </c>
      <c r="H160" s="222">
        <f t="shared" si="23"/>
        <v>-3.337883112048632E-2</v>
      </c>
      <c r="I160" s="39"/>
      <c r="J160" s="39"/>
      <c r="K160" s="39">
        <f t="shared" si="11"/>
        <v>11548.971000001635</v>
      </c>
      <c r="L160" s="39"/>
    </row>
    <row r="161" spans="1:22" x14ac:dyDescent="0.25">
      <c r="A161">
        <v>5600</v>
      </c>
      <c r="B161" s="150">
        <v>43045</v>
      </c>
      <c r="C161" s="10">
        <v>5600</v>
      </c>
      <c r="D161" s="233">
        <v>16.114000000000001</v>
      </c>
      <c r="E161" s="39">
        <v>16.329999999999998</v>
      </c>
      <c r="F161" s="39">
        <f t="shared" si="21"/>
        <v>1209.5999999999863</v>
      </c>
      <c r="G161" s="39">
        <f t="shared" si="22"/>
        <v>90238.400000000009</v>
      </c>
      <c r="H161" s="222">
        <f t="shared" si="23"/>
        <v>1.3404492987464163E-2</v>
      </c>
      <c r="I161" s="39"/>
      <c r="J161" s="39"/>
      <c r="K161" s="39">
        <f t="shared" si="11"/>
        <v>15825.171000001612</v>
      </c>
      <c r="L161" s="39"/>
    </row>
    <row r="162" spans="1:22" x14ac:dyDescent="0.25">
      <c r="A162">
        <v>5600</v>
      </c>
      <c r="B162" s="150">
        <v>43047</v>
      </c>
      <c r="C162" s="10">
        <v>5700</v>
      </c>
      <c r="D162" s="233">
        <v>16.1084</v>
      </c>
      <c r="E162" s="39">
        <v>15.8</v>
      </c>
      <c r="F162" s="39">
        <f t="shared" si="21"/>
        <v>-1757.8799999999937</v>
      </c>
      <c r="G162" s="39">
        <f t="shared" si="22"/>
        <v>91817.88</v>
      </c>
      <c r="H162" s="222">
        <f t="shared" si="23"/>
        <v>-1.9145290655806842E-2</v>
      </c>
      <c r="I162" s="39"/>
      <c r="J162" s="39"/>
      <c r="K162" s="39">
        <f t="shared" si="11"/>
        <v>12857.691000001632</v>
      </c>
      <c r="L162" s="39"/>
    </row>
    <row r="163" spans="1:22" x14ac:dyDescent="0.25">
      <c r="A163">
        <v>5600</v>
      </c>
      <c r="B163" s="150">
        <v>43053</v>
      </c>
      <c r="C163" s="425">
        <v>6000</v>
      </c>
      <c r="D163" s="642">
        <v>16.059999999999999</v>
      </c>
      <c r="E163" s="39">
        <v>14.84</v>
      </c>
      <c r="F163" s="39">
        <f t="shared" si="21"/>
        <v>-7319.9999999999927</v>
      </c>
      <c r="G163" s="39">
        <f t="shared" si="22"/>
        <v>96359.999999999985</v>
      </c>
      <c r="H163" s="222">
        <f t="shared" si="23"/>
        <v>-7.5965130759651237E-2</v>
      </c>
      <c r="I163" s="39">
        <v>15.75</v>
      </c>
      <c r="J163" s="39">
        <v>52.87</v>
      </c>
      <c r="K163" s="39">
        <f t="shared" si="11"/>
        <v>7295.5710000016334</v>
      </c>
      <c r="L163" s="39"/>
    </row>
    <row r="164" spans="1:22" x14ac:dyDescent="0.25">
      <c r="A164">
        <v>5600</v>
      </c>
      <c r="B164" s="150">
        <v>43060</v>
      </c>
      <c r="C164" s="10">
        <v>6400</v>
      </c>
      <c r="D164" s="233">
        <v>15.96</v>
      </c>
      <c r="E164" s="39">
        <v>14.52</v>
      </c>
      <c r="F164" s="39">
        <f t="shared" si="21"/>
        <v>-9216.0000000000073</v>
      </c>
      <c r="G164" s="39">
        <f t="shared" si="22"/>
        <v>102144</v>
      </c>
      <c r="H164" s="222">
        <f t="shared" si="23"/>
        <v>-9.0225563909774514E-2</v>
      </c>
      <c r="I164" s="39"/>
      <c r="J164" s="39"/>
      <c r="K164" s="39">
        <f t="shared" si="11"/>
        <v>5399.5710000016188</v>
      </c>
      <c r="L164" s="39"/>
    </row>
    <row r="165" spans="1:22" x14ac:dyDescent="0.25">
      <c r="B165" s="150">
        <v>43068</v>
      </c>
      <c r="C165" s="10">
        <v>6000</v>
      </c>
      <c r="D165" s="233">
        <v>16.010999999999999</v>
      </c>
      <c r="E165" s="39">
        <v>14.78</v>
      </c>
      <c r="F165" s="39">
        <f t="shared" si="21"/>
        <v>-7385.9999999999991</v>
      </c>
      <c r="G165" s="39">
        <f t="shared" si="22"/>
        <v>96066</v>
      </c>
      <c r="H165" s="222">
        <f t="shared" si="23"/>
        <v>-7.6884641808756482E-2</v>
      </c>
      <c r="I165" s="39"/>
      <c r="J165" s="39"/>
      <c r="K165" s="39">
        <f t="shared" si="11"/>
        <v>7229.571000001627</v>
      </c>
      <c r="L165" s="39"/>
    </row>
    <row r="166" spans="1:22" x14ac:dyDescent="0.25">
      <c r="B166" s="150">
        <v>43069</v>
      </c>
      <c r="C166" s="10">
        <v>6100</v>
      </c>
      <c r="D166" s="233">
        <v>15.989000000000001</v>
      </c>
      <c r="E166" s="39">
        <v>14.69</v>
      </c>
      <c r="F166" s="39">
        <f t="shared" si="21"/>
        <v>-7923.9000000000078</v>
      </c>
      <c r="G166" s="39">
        <f t="shared" si="22"/>
        <v>97532.900000000009</v>
      </c>
      <c r="H166" s="222">
        <f t="shared" si="23"/>
        <v>-8.1243354806429496E-2</v>
      </c>
      <c r="I166" s="39"/>
      <c r="J166" s="39"/>
      <c r="K166" s="39">
        <f t="shared" si="11"/>
        <v>6691.6710000016183</v>
      </c>
      <c r="L166" s="39"/>
    </row>
    <row r="167" spans="1:22" x14ac:dyDescent="0.25">
      <c r="A167">
        <v>5100</v>
      </c>
      <c r="B167" s="150">
        <v>43070</v>
      </c>
      <c r="C167" s="425">
        <v>6000</v>
      </c>
      <c r="D167" s="642">
        <v>16.002800000000001</v>
      </c>
      <c r="E167" s="39">
        <v>15.08</v>
      </c>
      <c r="F167" s="39">
        <f t="shared" si="21"/>
        <v>-5536.8000000000029</v>
      </c>
      <c r="G167" s="39">
        <f t="shared" si="22"/>
        <v>96016.8</v>
      </c>
      <c r="H167" s="222">
        <f t="shared" si="23"/>
        <v>-5.7664908640987854E-2</v>
      </c>
      <c r="I167" s="39"/>
      <c r="J167" s="39"/>
      <c r="K167" s="39">
        <f t="shared" si="11"/>
        <v>9078.7710000016232</v>
      </c>
      <c r="L167" s="39"/>
    </row>
    <row r="168" spans="1:22" x14ac:dyDescent="0.25">
      <c r="A168">
        <v>5200</v>
      </c>
      <c r="B168" s="150">
        <v>43081</v>
      </c>
      <c r="C168" s="425">
        <v>6000</v>
      </c>
      <c r="D168" s="642">
        <v>15.955</v>
      </c>
      <c r="E168" s="39">
        <v>15.18</v>
      </c>
      <c r="F168" s="39">
        <f t="shared" si="21"/>
        <v>-4650.0000000000018</v>
      </c>
      <c r="G168" s="39">
        <f t="shared" si="22"/>
        <v>95730</v>
      </c>
      <c r="H168" s="222">
        <f t="shared" si="23"/>
        <v>-4.8574114697586983E-2</v>
      </c>
      <c r="I168" s="193" t="s">
        <v>751</v>
      </c>
      <c r="J168" s="39">
        <v>56.3</v>
      </c>
      <c r="K168" s="39">
        <f t="shared" si="11"/>
        <v>9965.5710000016243</v>
      </c>
      <c r="L168" s="39"/>
    </row>
    <row r="169" spans="1:22" x14ac:dyDescent="0.25">
      <c r="B169" s="150">
        <v>43087</v>
      </c>
      <c r="C169" s="10">
        <v>5800</v>
      </c>
      <c r="D169" s="233">
        <v>15.977</v>
      </c>
      <c r="E169" s="39">
        <v>15.33</v>
      </c>
      <c r="F169" s="39">
        <f t="shared" si="21"/>
        <v>-3752.6000000000013</v>
      </c>
      <c r="G169" s="39">
        <f t="shared" si="22"/>
        <v>92666.6</v>
      </c>
      <c r="H169" s="222">
        <f t="shared" si="23"/>
        <v>-4.0495712586843605E-2</v>
      </c>
      <c r="I169" s="39"/>
      <c r="J169" s="39"/>
      <c r="K169" s="39">
        <f t="shared" si="11"/>
        <v>10862.971000001624</v>
      </c>
      <c r="L169" s="39"/>
      <c r="V169" s="785"/>
    </row>
    <row r="170" spans="1:22" x14ac:dyDescent="0.25">
      <c r="A170">
        <v>5200</v>
      </c>
      <c r="B170" s="150">
        <v>43087</v>
      </c>
      <c r="C170" s="10">
        <v>5700</v>
      </c>
      <c r="D170" s="233">
        <v>15.986000000000001</v>
      </c>
      <c r="E170" s="39">
        <v>15.44</v>
      </c>
      <c r="F170" s="39">
        <f t="shared" si="21"/>
        <v>-3112.2000000000066</v>
      </c>
      <c r="G170" s="39">
        <f t="shared" si="22"/>
        <v>91120.2</v>
      </c>
      <c r="H170" s="222">
        <f t="shared" si="23"/>
        <v>-3.4154885524834304E-2</v>
      </c>
      <c r="I170" s="39"/>
      <c r="J170" s="39"/>
      <c r="K170" s="39">
        <f t="shared" si="11"/>
        <v>11503.37100000162</v>
      </c>
      <c r="L170" s="39"/>
      <c r="V170" s="785"/>
    </row>
    <row r="171" spans="1:22" x14ac:dyDescent="0.25">
      <c r="A171">
        <v>5100</v>
      </c>
      <c r="B171" s="150">
        <v>43088</v>
      </c>
      <c r="C171" s="10">
        <v>5600</v>
      </c>
      <c r="D171" s="233">
        <v>15.986000000000001</v>
      </c>
      <c r="E171" s="39">
        <v>16.02</v>
      </c>
      <c r="F171" s="39">
        <f t="shared" ref="F171:F179" si="24">C171*(E171-D171)</f>
        <v>190.39999999999395</v>
      </c>
      <c r="G171" s="39">
        <f t="shared" ref="G171:G179" si="25">D171*C171</f>
        <v>89521.600000000006</v>
      </c>
      <c r="H171" s="222">
        <f t="shared" ref="H171:H179" si="26">(E171-D171)/D171</f>
        <v>2.1268610033778881E-3</v>
      </c>
      <c r="I171" s="39"/>
      <c r="J171" s="39">
        <v>66</v>
      </c>
      <c r="K171" s="39">
        <f t="shared" ref="K171:K234" si="27">F171+$Q$10</f>
        <v>14805.97100000162</v>
      </c>
      <c r="L171" s="39"/>
      <c r="V171" s="785"/>
    </row>
    <row r="172" spans="1:22" x14ac:dyDescent="0.25">
      <c r="B172" s="150">
        <v>43089</v>
      </c>
      <c r="C172" s="10">
        <v>5500</v>
      </c>
      <c r="D172" s="233">
        <v>15.981</v>
      </c>
      <c r="E172" s="39">
        <v>16.32</v>
      </c>
      <c r="F172" s="39">
        <f t="shared" si="24"/>
        <v>1864.5000000000023</v>
      </c>
      <c r="G172" s="39">
        <f t="shared" si="25"/>
        <v>87895.5</v>
      </c>
      <c r="H172" s="222">
        <f t="shared" si="26"/>
        <v>2.1212690069457505E-2</v>
      </c>
      <c r="I172" s="39"/>
      <c r="J172" s="39"/>
      <c r="K172" s="39">
        <f t="shared" si="27"/>
        <v>16480.07100000163</v>
      </c>
      <c r="L172" s="39"/>
      <c r="V172" s="786"/>
    </row>
    <row r="173" spans="1:22" x14ac:dyDescent="0.25">
      <c r="B173" s="150">
        <v>43090</v>
      </c>
      <c r="C173" s="10">
        <v>5000</v>
      </c>
      <c r="D173" s="233">
        <v>15.917999999999999</v>
      </c>
      <c r="E173" s="39">
        <v>16.8</v>
      </c>
      <c r="F173" s="39">
        <f t="shared" si="24"/>
        <v>4410.0000000000073</v>
      </c>
      <c r="G173" s="39">
        <f t="shared" si="25"/>
        <v>79590</v>
      </c>
      <c r="H173" s="222">
        <f t="shared" si="26"/>
        <v>5.5408970976253392E-2</v>
      </c>
      <c r="I173" s="39"/>
      <c r="J173" s="39"/>
      <c r="K173" s="39">
        <f t="shared" si="27"/>
        <v>19025.571000001633</v>
      </c>
      <c r="L173" s="39"/>
      <c r="V173" s="786"/>
    </row>
    <row r="174" spans="1:22" x14ac:dyDescent="0.25">
      <c r="A174">
        <v>4500</v>
      </c>
      <c r="B174" s="150">
        <v>43090</v>
      </c>
      <c r="C174" s="10">
        <v>4800</v>
      </c>
      <c r="D174" s="233">
        <v>15.877000000000001</v>
      </c>
      <c r="E174" s="39">
        <v>17.05</v>
      </c>
      <c r="F174" s="39">
        <f t="shared" si="24"/>
        <v>5630.4000000000005</v>
      </c>
      <c r="G174" s="39">
        <f t="shared" si="25"/>
        <v>76209.600000000006</v>
      </c>
      <c r="H174" s="222">
        <f t="shared" si="26"/>
        <v>7.3880456005542605E-2</v>
      </c>
      <c r="I174" s="39"/>
      <c r="J174" s="39"/>
      <c r="K174" s="39">
        <f t="shared" si="27"/>
        <v>20245.971000001628</v>
      </c>
      <c r="L174" s="39"/>
      <c r="V174" s="786"/>
    </row>
    <row r="175" spans="1:22" x14ac:dyDescent="0.25">
      <c r="A175">
        <v>4700</v>
      </c>
      <c r="B175" s="150">
        <v>43096</v>
      </c>
      <c r="C175" s="10">
        <v>4800</v>
      </c>
      <c r="D175" s="233">
        <v>15.877000000000001</v>
      </c>
      <c r="E175" s="39">
        <v>17.010000000000002</v>
      </c>
      <c r="F175" s="39">
        <f t="shared" si="24"/>
        <v>5438.4000000000042</v>
      </c>
      <c r="G175" s="39">
        <f t="shared" si="25"/>
        <v>76209.600000000006</v>
      </c>
      <c r="H175" s="222">
        <f t="shared" si="26"/>
        <v>7.136108836681998E-2</v>
      </c>
      <c r="I175" s="39"/>
      <c r="J175" s="39">
        <v>69.88</v>
      </c>
      <c r="K175" s="39">
        <f t="shared" si="27"/>
        <v>20053.971000001631</v>
      </c>
      <c r="L175" s="39"/>
    </row>
    <row r="176" spans="1:22" x14ac:dyDescent="0.25">
      <c r="A176">
        <v>4700</v>
      </c>
      <c r="B176" s="150">
        <v>43102</v>
      </c>
      <c r="C176" s="10">
        <v>4700</v>
      </c>
      <c r="D176" s="233">
        <v>15.84563</v>
      </c>
      <c r="E176" s="39">
        <v>17.38</v>
      </c>
      <c r="F176" s="39">
        <f t="shared" si="24"/>
        <v>7211.5389999999961</v>
      </c>
      <c r="G176" s="39">
        <f t="shared" si="25"/>
        <v>74474.460999999996</v>
      </c>
      <c r="H176" s="222">
        <f t="shared" si="26"/>
        <v>9.6832375866406015E-2</v>
      </c>
      <c r="I176" s="39"/>
      <c r="J176" s="39"/>
      <c r="K176" s="39">
        <f t="shared" si="27"/>
        <v>21827.110000001623</v>
      </c>
      <c r="L176" s="39"/>
    </row>
    <row r="177" spans="1:22" x14ac:dyDescent="0.25">
      <c r="A177">
        <v>4700</v>
      </c>
      <c r="B177" s="150">
        <v>43103</v>
      </c>
      <c r="C177" s="10">
        <v>4700</v>
      </c>
      <c r="D177" s="233">
        <v>15.84563</v>
      </c>
      <c r="E177" s="39">
        <v>17.670000000000002</v>
      </c>
      <c r="F177" s="39">
        <f t="shared" si="24"/>
        <v>8574.5390000000079</v>
      </c>
      <c r="G177" s="39">
        <f t="shared" si="25"/>
        <v>74474.460999999996</v>
      </c>
      <c r="H177" s="222">
        <f t="shared" si="26"/>
        <v>0.11513395175830825</v>
      </c>
      <c r="I177" s="39"/>
      <c r="J177" s="39">
        <v>73</v>
      </c>
      <c r="K177" s="39">
        <f t="shared" si="27"/>
        <v>23190.110000001634</v>
      </c>
      <c r="L177" s="39"/>
      <c r="V177" s="789"/>
    </row>
    <row r="178" spans="1:22" x14ac:dyDescent="0.25">
      <c r="A178">
        <v>4600</v>
      </c>
      <c r="B178" s="150">
        <v>43104</v>
      </c>
      <c r="C178" s="10">
        <v>4600</v>
      </c>
      <c r="D178" s="233">
        <v>15.8</v>
      </c>
      <c r="E178" s="39">
        <v>18.12</v>
      </c>
      <c r="F178" s="39">
        <f t="shared" si="24"/>
        <v>10672.000000000002</v>
      </c>
      <c r="G178" s="39">
        <f t="shared" si="25"/>
        <v>72680</v>
      </c>
      <c r="H178" s="222">
        <f t="shared" si="26"/>
        <v>0.14683544303797469</v>
      </c>
      <c r="I178" s="39"/>
      <c r="J178" s="39"/>
      <c r="K178" s="39">
        <f t="shared" si="27"/>
        <v>25287.571000001626</v>
      </c>
      <c r="L178" s="39"/>
      <c r="V178" s="789"/>
    </row>
    <row r="179" spans="1:22" x14ac:dyDescent="0.25">
      <c r="A179">
        <v>4600</v>
      </c>
      <c r="B179" s="150">
        <v>43105</v>
      </c>
      <c r="C179" s="10">
        <v>4600</v>
      </c>
      <c r="D179" s="233">
        <v>15.8</v>
      </c>
      <c r="E179" s="39">
        <v>17.89</v>
      </c>
      <c r="F179" s="39">
        <f t="shared" si="24"/>
        <v>9614</v>
      </c>
      <c r="G179" s="39">
        <f t="shared" si="25"/>
        <v>72680</v>
      </c>
      <c r="H179" s="222">
        <f t="shared" si="26"/>
        <v>0.13227848101265821</v>
      </c>
      <c r="I179" s="39"/>
      <c r="J179" s="39">
        <v>59.81</v>
      </c>
      <c r="K179" s="39">
        <f t="shared" si="27"/>
        <v>24229.571000001626</v>
      </c>
      <c r="L179" s="39"/>
      <c r="V179" s="798"/>
    </row>
    <row r="180" spans="1:22" x14ac:dyDescent="0.25">
      <c r="A180">
        <v>4600</v>
      </c>
      <c r="B180" s="150">
        <v>43109</v>
      </c>
      <c r="C180" s="10">
        <v>4600</v>
      </c>
      <c r="D180" s="233">
        <v>15.8</v>
      </c>
      <c r="E180" s="39">
        <v>18.05</v>
      </c>
      <c r="F180" s="39">
        <f t="shared" ref="F180:F187" si="28">C180*(E180-D180)</f>
        <v>10350</v>
      </c>
      <c r="G180" s="39">
        <f t="shared" ref="G180:G187" si="29">D180*C180</f>
        <v>72680</v>
      </c>
      <c r="H180" s="222">
        <f t="shared" ref="H180:H187" si="30">(E180-D180)/D180</f>
        <v>0.14240506329113922</v>
      </c>
      <c r="I180" s="39"/>
      <c r="J180" s="39">
        <v>73.349999999999994</v>
      </c>
      <c r="K180" s="39">
        <f t="shared" si="27"/>
        <v>24965.571000001626</v>
      </c>
      <c r="L180" s="39"/>
      <c r="V180" s="798"/>
    </row>
    <row r="181" spans="1:22" x14ac:dyDescent="0.25">
      <c r="A181">
        <v>4233</v>
      </c>
      <c r="B181" s="150">
        <v>43111</v>
      </c>
      <c r="C181" s="10">
        <v>4233</v>
      </c>
      <c r="D181" s="233">
        <v>15.564</v>
      </c>
      <c r="E181" s="39">
        <v>18.600000000000001</v>
      </c>
      <c r="F181" s="39">
        <f t="shared" si="28"/>
        <v>12851.388000000006</v>
      </c>
      <c r="G181" s="39">
        <f t="shared" si="29"/>
        <v>65882.411999999997</v>
      </c>
      <c r="H181" s="222">
        <f t="shared" si="30"/>
        <v>0.19506553585196615</v>
      </c>
      <c r="I181" s="39"/>
      <c r="J181" s="39"/>
      <c r="K181" s="39">
        <f t="shared" si="27"/>
        <v>27466.959000001632</v>
      </c>
      <c r="L181" s="39"/>
      <c r="V181" s="800"/>
    </row>
    <row r="182" spans="1:22" x14ac:dyDescent="0.25">
      <c r="A182">
        <v>4100</v>
      </c>
      <c r="B182" s="150">
        <v>43112</v>
      </c>
      <c r="C182" s="10">
        <v>4100</v>
      </c>
      <c r="D182" s="233">
        <v>15.455299999999999</v>
      </c>
      <c r="E182" s="39">
        <v>18.82</v>
      </c>
      <c r="F182" s="39">
        <f t="shared" si="28"/>
        <v>13795.270000000004</v>
      </c>
      <c r="G182" s="39">
        <f t="shared" si="29"/>
        <v>63366.729999999996</v>
      </c>
      <c r="H182" s="222">
        <f t="shared" si="30"/>
        <v>0.21770525321410786</v>
      </c>
      <c r="I182" s="39"/>
      <c r="J182" s="39">
        <v>76.94</v>
      </c>
      <c r="K182" s="39">
        <f t="shared" si="27"/>
        <v>28410.84100000163</v>
      </c>
      <c r="L182" s="39"/>
      <c r="V182" s="800"/>
    </row>
    <row r="183" spans="1:22" x14ac:dyDescent="0.25">
      <c r="A183">
        <v>4100</v>
      </c>
      <c r="B183" s="150">
        <v>43116</v>
      </c>
      <c r="C183" s="10">
        <v>4300</v>
      </c>
      <c r="D183" s="233">
        <v>15.59</v>
      </c>
      <c r="E183" s="39">
        <v>18.239999999999998</v>
      </c>
      <c r="F183" s="39">
        <f t="shared" si="28"/>
        <v>11394.999999999995</v>
      </c>
      <c r="G183" s="39">
        <f t="shared" si="29"/>
        <v>67037</v>
      </c>
      <c r="H183" s="222">
        <f t="shared" si="30"/>
        <v>0.1699807568954457</v>
      </c>
      <c r="I183" s="39"/>
      <c r="J183" s="39"/>
      <c r="K183" s="39">
        <f t="shared" si="27"/>
        <v>26010.571000001619</v>
      </c>
      <c r="L183" s="39"/>
      <c r="O183" s="2"/>
      <c r="V183" s="800"/>
    </row>
    <row r="184" spans="1:22" x14ac:dyDescent="0.25">
      <c r="A184">
        <v>4100</v>
      </c>
      <c r="B184" s="150">
        <v>43116</v>
      </c>
      <c r="C184" s="10">
        <v>4500</v>
      </c>
      <c r="D184" s="233">
        <v>15.708</v>
      </c>
      <c r="E184" s="39">
        <v>18.239999999999998</v>
      </c>
      <c r="F184" s="39">
        <f t="shared" si="28"/>
        <v>11393.999999999993</v>
      </c>
      <c r="G184" s="39">
        <f t="shared" si="29"/>
        <v>70686</v>
      </c>
      <c r="H184" s="222">
        <f t="shared" si="30"/>
        <v>0.16119174942704342</v>
      </c>
      <c r="I184" s="39"/>
      <c r="J184" s="39"/>
      <c r="K184" s="39">
        <f t="shared" si="27"/>
        <v>26009.571000001619</v>
      </c>
      <c r="L184" s="39"/>
      <c r="V184" s="789"/>
    </row>
    <row r="185" spans="1:22" x14ac:dyDescent="0.25">
      <c r="B185" s="150">
        <v>43117</v>
      </c>
      <c r="C185" s="10">
        <v>4100</v>
      </c>
      <c r="D185" s="233">
        <v>15.41</v>
      </c>
      <c r="E185" s="39">
        <v>18.600000000000001</v>
      </c>
      <c r="F185" s="39">
        <f t="shared" si="28"/>
        <v>13079.000000000005</v>
      </c>
      <c r="G185" s="39">
        <f t="shared" si="29"/>
        <v>63181</v>
      </c>
      <c r="H185" s="222">
        <f t="shared" si="30"/>
        <v>0.20700843608046732</v>
      </c>
      <c r="I185" s="39"/>
      <c r="J185" s="39"/>
      <c r="K185" s="39">
        <f t="shared" si="27"/>
        <v>27694.571000001633</v>
      </c>
      <c r="L185" s="39"/>
    </row>
    <row r="186" spans="1:22" x14ac:dyDescent="0.25">
      <c r="A186">
        <v>3500</v>
      </c>
      <c r="B186" s="150">
        <v>43117</v>
      </c>
      <c r="C186" s="10">
        <v>4000</v>
      </c>
      <c r="D186" s="233">
        <v>15.321</v>
      </c>
      <c r="E186" s="39">
        <v>18.989999999999998</v>
      </c>
      <c r="F186" s="39">
        <f t="shared" si="28"/>
        <v>14675.999999999995</v>
      </c>
      <c r="G186" s="39">
        <f t="shared" si="29"/>
        <v>61284</v>
      </c>
      <c r="H186" s="222">
        <f t="shared" si="30"/>
        <v>0.2394752300763657</v>
      </c>
      <c r="I186" s="39"/>
      <c r="J186" s="39">
        <v>66.36</v>
      </c>
      <c r="K186" s="39">
        <f t="shared" si="27"/>
        <v>29291.571000001619</v>
      </c>
      <c r="L186" s="39"/>
    </row>
    <row r="187" spans="1:22" x14ac:dyDescent="0.25">
      <c r="A187">
        <v>3300</v>
      </c>
      <c r="B187" s="150">
        <v>43123</v>
      </c>
      <c r="C187" s="7">
        <v>4000</v>
      </c>
      <c r="D187" s="422">
        <v>15.303000000000001</v>
      </c>
      <c r="E187" s="39">
        <v>19.22</v>
      </c>
      <c r="F187" s="39">
        <f t="shared" si="28"/>
        <v>15667.999999999993</v>
      </c>
      <c r="G187" s="39">
        <f t="shared" si="29"/>
        <v>61212</v>
      </c>
      <c r="H187" s="222">
        <f t="shared" si="30"/>
        <v>0.25596288309481785</v>
      </c>
      <c r="I187" s="39"/>
      <c r="J187" s="39">
        <v>70.61</v>
      </c>
      <c r="K187" s="39">
        <f t="shared" si="27"/>
        <v>30283.571000001619</v>
      </c>
      <c r="L187" s="39"/>
    </row>
    <row r="188" spans="1:22" x14ac:dyDescent="0.25">
      <c r="A188">
        <v>3300</v>
      </c>
      <c r="B188" s="150">
        <v>43125</v>
      </c>
      <c r="C188" s="10">
        <v>4100</v>
      </c>
      <c r="D188" s="233">
        <v>15.39</v>
      </c>
      <c r="E188" s="39">
        <v>18.68</v>
      </c>
      <c r="F188" s="39">
        <f>C188*(E188-D188)</f>
        <v>13488.999999999996</v>
      </c>
      <c r="G188" s="39">
        <f>D188*C188</f>
        <v>63099</v>
      </c>
      <c r="H188" s="222">
        <f>(E188-D188)/D188</f>
        <v>0.21377517868745932</v>
      </c>
      <c r="I188" s="39"/>
      <c r="J188" s="39"/>
      <c r="K188" s="39">
        <f t="shared" si="27"/>
        <v>28104.571000001622</v>
      </c>
      <c r="L188" s="39"/>
    </row>
    <row r="189" spans="1:22" x14ac:dyDescent="0.25">
      <c r="A189">
        <v>3300</v>
      </c>
      <c r="B189" s="150">
        <v>43126</v>
      </c>
      <c r="C189" s="10">
        <v>4100</v>
      </c>
      <c r="D189" s="233">
        <v>15.39</v>
      </c>
      <c r="E189" s="39">
        <v>18.84</v>
      </c>
      <c r="F189" s="39">
        <f t="shared" ref="F189:F202" si="31">C189*(E189-D189)</f>
        <v>14144.999999999996</v>
      </c>
      <c r="G189" s="39">
        <f t="shared" ref="G189:G202" si="32">D189*C189</f>
        <v>63099</v>
      </c>
      <c r="H189" s="222">
        <f t="shared" ref="H189:H202" si="33">(E189-D189)/D189</f>
        <v>0.22417153996101358</v>
      </c>
      <c r="I189" s="39"/>
      <c r="J189" s="39">
        <v>62.61</v>
      </c>
      <c r="K189" s="39">
        <f t="shared" si="27"/>
        <v>28760.571000001622</v>
      </c>
      <c r="L189" s="39"/>
    </row>
    <row r="190" spans="1:22" x14ac:dyDescent="0.25">
      <c r="A190">
        <v>3300</v>
      </c>
      <c r="B190" s="150">
        <v>43130</v>
      </c>
      <c r="C190" s="10">
        <v>4800</v>
      </c>
      <c r="D190" s="233">
        <v>15.803000000000001</v>
      </c>
      <c r="E190" s="39">
        <v>18.059999999999999</v>
      </c>
      <c r="F190" s="39">
        <f t="shared" si="31"/>
        <v>10833.599999999989</v>
      </c>
      <c r="G190" s="39">
        <f t="shared" si="32"/>
        <v>75854.400000000009</v>
      </c>
      <c r="H190" s="222">
        <f t="shared" si="33"/>
        <v>0.14282098335759019</v>
      </c>
      <c r="I190" s="39"/>
      <c r="J190" s="39"/>
      <c r="K190" s="39">
        <f t="shared" si="27"/>
        <v>25449.171000001617</v>
      </c>
      <c r="L190" s="39"/>
    </row>
    <row r="191" spans="1:22" x14ac:dyDescent="0.25">
      <c r="A191">
        <v>3300</v>
      </c>
      <c r="B191" s="150">
        <v>43133</v>
      </c>
      <c r="C191" s="10">
        <v>5000</v>
      </c>
      <c r="D191" s="233">
        <v>15.874000000000001</v>
      </c>
      <c r="E191" s="39">
        <v>17.52</v>
      </c>
      <c r="F191" s="39">
        <f t="shared" si="31"/>
        <v>8229.9999999999945</v>
      </c>
      <c r="G191" s="39">
        <f t="shared" si="32"/>
        <v>79370</v>
      </c>
      <c r="H191" s="222">
        <f t="shared" si="33"/>
        <v>0.10369157112259034</v>
      </c>
      <c r="I191" s="39"/>
      <c r="J191" s="39"/>
      <c r="K191" s="39">
        <f t="shared" si="27"/>
        <v>22845.571000001619</v>
      </c>
      <c r="L191" s="39"/>
    </row>
    <row r="192" spans="1:22" x14ac:dyDescent="0.25">
      <c r="A192">
        <v>3300</v>
      </c>
      <c r="B192" s="150">
        <v>43139</v>
      </c>
      <c r="C192" s="10">
        <v>5500</v>
      </c>
      <c r="D192" s="233">
        <v>15.87</v>
      </c>
      <c r="E192" s="39">
        <v>15.68</v>
      </c>
      <c r="F192" s="39">
        <f t="shared" si="31"/>
        <v>-1044.9999999999973</v>
      </c>
      <c r="G192" s="39">
        <f t="shared" si="32"/>
        <v>87285</v>
      </c>
      <c r="H192" s="222">
        <f t="shared" si="33"/>
        <v>-1.1972274732199088E-2</v>
      </c>
      <c r="I192" s="39"/>
      <c r="J192" s="39">
        <v>32.950000000000003</v>
      </c>
      <c r="K192" s="39">
        <f t="shared" si="27"/>
        <v>13570.57100000163</v>
      </c>
      <c r="L192" s="39">
        <v>60.44</v>
      </c>
    </row>
    <row r="193" spans="1:12" x14ac:dyDescent="0.25">
      <c r="B193" s="150">
        <v>43140</v>
      </c>
      <c r="C193" s="10">
        <v>6000</v>
      </c>
      <c r="D193" s="233">
        <v>15.8246</v>
      </c>
      <c r="E193" s="39">
        <v>15.51</v>
      </c>
      <c r="F193" s="39">
        <f t="shared" si="31"/>
        <v>-1887.6000000000026</v>
      </c>
      <c r="G193" s="39">
        <f t="shared" si="32"/>
        <v>94947.6</v>
      </c>
      <c r="H193" s="222">
        <f t="shared" si="33"/>
        <v>-1.9880439316001697E-2</v>
      </c>
      <c r="I193" s="39"/>
      <c r="J193" s="39"/>
      <c r="K193" s="39">
        <f t="shared" si="27"/>
        <v>12727.971000001624</v>
      </c>
      <c r="L193" s="39"/>
    </row>
    <row r="194" spans="1:12" x14ac:dyDescent="0.25">
      <c r="B194" s="150">
        <v>43140</v>
      </c>
      <c r="C194" s="10">
        <v>5500</v>
      </c>
      <c r="D194" s="233">
        <v>15.85</v>
      </c>
      <c r="E194" s="39">
        <v>15.51</v>
      </c>
      <c r="F194" s="39">
        <f t="shared" si="31"/>
        <v>-1869.9999999999993</v>
      </c>
      <c r="G194" s="39">
        <f t="shared" si="32"/>
        <v>87175</v>
      </c>
      <c r="H194" s="222">
        <f t="shared" si="33"/>
        <v>-2.1451104100946364E-2</v>
      </c>
      <c r="I194" s="39"/>
      <c r="J194" s="39"/>
      <c r="K194" s="39">
        <f t="shared" si="27"/>
        <v>12745.571000001626</v>
      </c>
      <c r="L194" s="39"/>
    </row>
    <row r="195" spans="1:12" x14ac:dyDescent="0.25">
      <c r="B195" s="150">
        <v>43140</v>
      </c>
      <c r="C195" s="425">
        <v>6000</v>
      </c>
      <c r="D195" s="642">
        <v>15.795999999999999</v>
      </c>
      <c r="E195" s="39">
        <v>15.51</v>
      </c>
      <c r="F195" s="39">
        <f t="shared" si="31"/>
        <v>-1715.9999999999975</v>
      </c>
      <c r="G195" s="39">
        <f t="shared" si="32"/>
        <v>94776</v>
      </c>
      <c r="H195" s="222">
        <f t="shared" si="33"/>
        <v>-1.8105849582172675E-2</v>
      </c>
      <c r="I195" s="39">
        <v>15.75</v>
      </c>
      <c r="J195" s="39"/>
      <c r="K195" s="39">
        <f t="shared" si="27"/>
        <v>12899.571000001628</v>
      </c>
      <c r="L195" s="39"/>
    </row>
    <row r="196" spans="1:12" x14ac:dyDescent="0.25">
      <c r="A196">
        <v>2300</v>
      </c>
      <c r="B196" s="150">
        <v>43140</v>
      </c>
      <c r="C196" s="10">
        <v>5500</v>
      </c>
      <c r="D196" s="233">
        <v>15.824999999999999</v>
      </c>
      <c r="E196" s="39">
        <v>15.51</v>
      </c>
      <c r="F196" s="39">
        <f t="shared" si="31"/>
        <v>-1732.4999999999973</v>
      </c>
      <c r="G196" s="39">
        <f t="shared" si="32"/>
        <v>87037.5</v>
      </c>
      <c r="H196" s="222">
        <f t="shared" si="33"/>
        <v>-1.990521327014215E-2</v>
      </c>
      <c r="I196" s="39"/>
      <c r="J196" s="39"/>
      <c r="K196" s="39">
        <f t="shared" si="27"/>
        <v>12883.07100000163</v>
      </c>
      <c r="L196" s="39">
        <v>59.18</v>
      </c>
    </row>
    <row r="197" spans="1:12" ht="15" customHeight="1" x14ac:dyDescent="0.25">
      <c r="A197">
        <v>1800</v>
      </c>
      <c r="B197" s="150">
        <v>43143</v>
      </c>
      <c r="C197" s="10">
        <v>5000</v>
      </c>
      <c r="D197" s="233">
        <v>15.77</v>
      </c>
      <c r="E197" s="39">
        <v>16.27</v>
      </c>
      <c r="F197" s="39">
        <f t="shared" si="31"/>
        <v>2500</v>
      </c>
      <c r="G197" s="39">
        <f t="shared" si="32"/>
        <v>78850</v>
      </c>
      <c r="H197" s="222">
        <f t="shared" si="33"/>
        <v>3.1705770450221944E-2</v>
      </c>
      <c r="I197" s="39"/>
      <c r="J197" s="39"/>
      <c r="K197" s="39">
        <f t="shared" si="27"/>
        <v>17115.571000001626</v>
      </c>
      <c r="L197" s="39"/>
    </row>
    <row r="198" spans="1:12" x14ac:dyDescent="0.25">
      <c r="A198">
        <v>800</v>
      </c>
      <c r="B198" s="150">
        <v>43146</v>
      </c>
      <c r="C198" s="10">
        <v>5000</v>
      </c>
      <c r="D198" s="233">
        <v>15.682</v>
      </c>
      <c r="E198" s="39">
        <v>16.32</v>
      </c>
      <c r="F198" s="39">
        <f t="shared" si="31"/>
        <v>3189.9999999999995</v>
      </c>
      <c r="G198" s="39">
        <f t="shared" si="32"/>
        <v>78410</v>
      </c>
      <c r="H198" s="222">
        <f t="shared" si="33"/>
        <v>4.0683586277260549E-2</v>
      </c>
      <c r="I198" s="39"/>
      <c r="J198" s="39"/>
      <c r="K198" s="39">
        <f t="shared" si="27"/>
        <v>17805.571000001626</v>
      </c>
      <c r="L198" s="39"/>
    </row>
    <row r="199" spans="1:12" x14ac:dyDescent="0.25">
      <c r="A199">
        <v>1200</v>
      </c>
      <c r="B199" s="150">
        <v>43147</v>
      </c>
      <c r="C199" s="10">
        <v>5500</v>
      </c>
      <c r="D199" s="233">
        <v>15.688000000000001</v>
      </c>
      <c r="E199" s="39">
        <v>15.69</v>
      </c>
      <c r="F199" s="39">
        <f t="shared" si="31"/>
        <v>10.999999999993904</v>
      </c>
      <c r="G199" s="39">
        <f t="shared" si="32"/>
        <v>86284</v>
      </c>
      <c r="H199" s="222">
        <f t="shared" si="33"/>
        <v>1.2748597654250966E-4</v>
      </c>
      <c r="I199" s="39"/>
      <c r="J199" s="39"/>
      <c r="K199" s="39">
        <f t="shared" si="27"/>
        <v>14626.571000001621</v>
      </c>
      <c r="L199" s="39"/>
    </row>
    <row r="200" spans="1:12" x14ac:dyDescent="0.25">
      <c r="A200">
        <v>800</v>
      </c>
      <c r="B200" s="150">
        <v>43151</v>
      </c>
      <c r="C200" s="10">
        <v>5000</v>
      </c>
      <c r="D200" s="233">
        <v>15.6388</v>
      </c>
      <c r="E200" s="39">
        <v>16.18</v>
      </c>
      <c r="F200" s="39">
        <f t="shared" si="31"/>
        <v>2705.9999999999995</v>
      </c>
      <c r="G200" s="39">
        <f t="shared" si="32"/>
        <v>78194</v>
      </c>
      <c r="H200" s="222">
        <f t="shared" si="33"/>
        <v>3.4606235772565663E-2</v>
      </c>
      <c r="I200" s="39"/>
      <c r="J200" s="39"/>
      <c r="K200" s="39">
        <f t="shared" si="27"/>
        <v>17321.571000001626</v>
      </c>
      <c r="L200" s="39"/>
    </row>
    <row r="201" spans="1:12" x14ac:dyDescent="0.25">
      <c r="A201">
        <v>800</v>
      </c>
      <c r="B201" s="150">
        <v>43151</v>
      </c>
      <c r="C201" s="10">
        <v>5500</v>
      </c>
      <c r="D201" s="233">
        <v>15.654999999999999</v>
      </c>
      <c r="E201" s="39">
        <v>15.8</v>
      </c>
      <c r="F201" s="39">
        <f t="shared" si="31"/>
        <v>797.50000000000739</v>
      </c>
      <c r="G201" s="39">
        <f t="shared" si="32"/>
        <v>86102.5</v>
      </c>
      <c r="H201" s="222">
        <f t="shared" si="33"/>
        <v>9.2622165442351554E-3</v>
      </c>
      <c r="I201" s="39"/>
      <c r="J201" s="39"/>
      <c r="K201" s="39">
        <f t="shared" si="27"/>
        <v>15413.071000001633</v>
      </c>
      <c r="L201" s="39"/>
    </row>
    <row r="202" spans="1:12" x14ac:dyDescent="0.25">
      <c r="A202">
        <v>800</v>
      </c>
      <c r="B202" s="150">
        <v>43152</v>
      </c>
      <c r="C202" s="425">
        <v>6000</v>
      </c>
      <c r="D202" s="642">
        <v>15.637</v>
      </c>
      <c r="E202" s="39">
        <v>15.3</v>
      </c>
      <c r="F202" s="39">
        <f t="shared" si="31"/>
        <v>-2021.9999999999984</v>
      </c>
      <c r="G202" s="39">
        <f t="shared" si="32"/>
        <v>93822</v>
      </c>
      <c r="H202" s="222">
        <f t="shared" si="33"/>
        <v>-2.1551448487561537E-2</v>
      </c>
      <c r="I202" s="193" t="s">
        <v>921</v>
      </c>
      <c r="J202" s="39"/>
      <c r="K202" s="39">
        <f t="shared" si="27"/>
        <v>12593.571000001628</v>
      </c>
      <c r="L202" s="39"/>
    </row>
    <row r="203" spans="1:12" x14ac:dyDescent="0.25">
      <c r="A203">
        <v>1100</v>
      </c>
      <c r="B203" s="150">
        <v>43156</v>
      </c>
      <c r="C203" s="10">
        <v>6000</v>
      </c>
      <c r="D203" s="233">
        <v>15.637</v>
      </c>
      <c r="E203" s="39">
        <v>15.54</v>
      </c>
      <c r="F203" s="39">
        <f>C203*(E203-D203)</f>
        <v>-582.00000000000784</v>
      </c>
      <c r="G203" s="39">
        <f>D203*C203</f>
        <v>93822</v>
      </c>
      <c r="H203" s="222">
        <f>(E203-D203)/D203</f>
        <v>-6.2032359148175035E-3</v>
      </c>
      <c r="I203" s="193"/>
      <c r="J203" s="39"/>
      <c r="K203" s="39">
        <f t="shared" si="27"/>
        <v>14033.571000001619</v>
      </c>
      <c r="L203" s="39">
        <v>63.55</v>
      </c>
    </row>
    <row r="204" spans="1:12" x14ac:dyDescent="0.25">
      <c r="A204">
        <v>1100</v>
      </c>
      <c r="B204" s="150">
        <v>43159</v>
      </c>
      <c r="C204" s="10">
        <v>6400</v>
      </c>
      <c r="D204" s="233">
        <v>15.582000000000001</v>
      </c>
      <c r="E204" s="39">
        <v>14.52</v>
      </c>
      <c r="F204" s="39">
        <f>C204*(E204-D204)</f>
        <v>-6796.8000000000075</v>
      </c>
      <c r="G204" s="39">
        <f>D204*C204</f>
        <v>99724.800000000003</v>
      </c>
      <c r="H204" s="222">
        <f>(E204-D204)/D204</f>
        <v>-6.8155564112437506E-2</v>
      </c>
      <c r="I204" s="39">
        <v>15.5</v>
      </c>
      <c r="J204" s="39"/>
      <c r="K204" s="39">
        <f t="shared" si="27"/>
        <v>7818.7710000016186</v>
      </c>
      <c r="L204" s="39"/>
    </row>
    <row r="205" spans="1:12" x14ac:dyDescent="0.25">
      <c r="A205">
        <v>2000</v>
      </c>
      <c r="B205" s="150">
        <v>43165</v>
      </c>
      <c r="C205" s="10">
        <v>6400</v>
      </c>
      <c r="D205" s="233">
        <v>15.582000000000001</v>
      </c>
      <c r="E205" s="39">
        <v>15.03</v>
      </c>
      <c r="F205" s="39">
        <f>C205*(E205-D205)</f>
        <v>-3532.8000000000088</v>
      </c>
      <c r="G205" s="39">
        <f>D205*C205</f>
        <v>99724.800000000003</v>
      </c>
      <c r="H205" s="222">
        <f>(E205-D205)/D205</f>
        <v>-3.542549095109751E-2</v>
      </c>
      <c r="I205" s="39"/>
      <c r="J205" s="39"/>
      <c r="K205" s="39">
        <f t="shared" si="27"/>
        <v>11082.771000001618</v>
      </c>
      <c r="L205" s="39"/>
    </row>
    <row r="206" spans="1:12" x14ac:dyDescent="0.25">
      <c r="A206">
        <v>2000</v>
      </c>
      <c r="B206" s="150">
        <v>43168</v>
      </c>
      <c r="C206" s="10">
        <v>6400</v>
      </c>
      <c r="D206" s="233">
        <v>15.582000000000001</v>
      </c>
      <c r="E206" s="39">
        <v>15.22</v>
      </c>
      <c r="F206" s="39">
        <f t="shared" ref="F206:F212" si="34">C206*(E206-D206)</f>
        <v>-2316.8000000000006</v>
      </c>
      <c r="G206" s="39">
        <f t="shared" ref="G206:G212" si="35">D206*C206</f>
        <v>99724.800000000003</v>
      </c>
      <c r="H206" s="222">
        <f t="shared" ref="H206:H212" si="36">(E206-D206)/D206</f>
        <v>-2.3231934283147227E-2</v>
      </c>
      <c r="I206" s="39"/>
      <c r="J206" s="39"/>
      <c r="K206" s="39">
        <f t="shared" si="27"/>
        <v>12298.771000001625</v>
      </c>
      <c r="L206" s="39"/>
    </row>
    <row r="207" spans="1:12" x14ac:dyDescent="0.25">
      <c r="A207">
        <v>3500</v>
      </c>
      <c r="B207" s="150">
        <v>43172</v>
      </c>
      <c r="C207" s="10">
        <v>6400</v>
      </c>
      <c r="D207" s="233">
        <v>15.54</v>
      </c>
      <c r="E207" s="39">
        <v>14.82</v>
      </c>
      <c r="F207" s="39">
        <f t="shared" si="34"/>
        <v>-4607.9999999999927</v>
      </c>
      <c r="G207" s="39">
        <f t="shared" si="35"/>
        <v>99456</v>
      </c>
      <c r="H207" s="222">
        <f t="shared" si="36"/>
        <v>-4.633204633204626E-2</v>
      </c>
      <c r="I207" s="39"/>
      <c r="J207" s="39"/>
      <c r="K207" s="39">
        <f t="shared" si="27"/>
        <v>10007.571000001633</v>
      </c>
      <c r="L207" s="39" t="s">
        <v>185</v>
      </c>
    </row>
    <row r="208" spans="1:12" x14ac:dyDescent="0.25">
      <c r="A208">
        <v>3600</v>
      </c>
      <c r="B208" s="150">
        <v>43180</v>
      </c>
      <c r="C208" s="810">
        <v>5000</v>
      </c>
      <c r="D208" s="811">
        <v>15.416</v>
      </c>
      <c r="E208" s="39">
        <v>15.98</v>
      </c>
      <c r="F208" s="39">
        <f t="shared" si="34"/>
        <v>2820.0000000000005</v>
      </c>
      <c r="G208" s="39">
        <f t="shared" si="35"/>
        <v>77080</v>
      </c>
      <c r="H208" s="222">
        <f t="shared" si="36"/>
        <v>3.6585365853658541E-2</v>
      </c>
      <c r="I208" s="39"/>
      <c r="J208" s="39"/>
      <c r="K208" s="39">
        <f t="shared" si="27"/>
        <v>17435.571000001626</v>
      </c>
      <c r="L208" s="39"/>
    </row>
    <row r="209" spans="1:16" x14ac:dyDescent="0.25">
      <c r="A209">
        <v>3400</v>
      </c>
      <c r="B209" s="150">
        <v>43180</v>
      </c>
      <c r="C209" s="10">
        <v>4800</v>
      </c>
      <c r="D209" s="233">
        <v>15.375</v>
      </c>
      <c r="E209" s="39">
        <v>16.38</v>
      </c>
      <c r="F209" s="39">
        <f t="shared" si="34"/>
        <v>4823.9999999999955</v>
      </c>
      <c r="G209" s="39">
        <f t="shared" si="35"/>
        <v>73800</v>
      </c>
      <c r="H209" s="222">
        <f t="shared" si="36"/>
        <v>6.5365853658536519E-2</v>
      </c>
      <c r="I209" s="39"/>
      <c r="J209" s="39"/>
      <c r="K209" s="39">
        <f t="shared" si="27"/>
        <v>19439.571000001622</v>
      </c>
      <c r="L209" s="39"/>
    </row>
    <row r="210" spans="1:16" x14ac:dyDescent="0.25">
      <c r="B210" s="150">
        <v>43181</v>
      </c>
      <c r="C210" s="10">
        <v>5200</v>
      </c>
      <c r="D210" s="233">
        <v>15.416</v>
      </c>
      <c r="E210" s="39">
        <v>15.9</v>
      </c>
      <c r="F210" s="39">
        <f t="shared" si="34"/>
        <v>2516.7999999999997</v>
      </c>
      <c r="G210" s="39">
        <f t="shared" si="35"/>
        <v>80163.199999999997</v>
      </c>
      <c r="H210" s="222">
        <f t="shared" si="36"/>
        <v>3.1395952257394916E-2</v>
      </c>
      <c r="I210" s="39"/>
      <c r="J210" s="39"/>
      <c r="K210" s="39">
        <f t="shared" si="27"/>
        <v>17132.371000001625</v>
      </c>
      <c r="L210" s="39"/>
    </row>
    <row r="211" spans="1:16" x14ac:dyDescent="0.25">
      <c r="A211">
        <v>3000</v>
      </c>
      <c r="B211" s="150">
        <v>43181</v>
      </c>
      <c r="C211" s="10">
        <v>4800</v>
      </c>
      <c r="D211" s="233">
        <v>15.3645</v>
      </c>
      <c r="E211" s="39">
        <v>16.02</v>
      </c>
      <c r="F211" s="39">
        <f t="shared" si="34"/>
        <v>3146.3999999999996</v>
      </c>
      <c r="G211" s="39">
        <f t="shared" si="35"/>
        <v>73749.599999999991</v>
      </c>
      <c r="H211" s="222">
        <f t="shared" si="36"/>
        <v>4.2663282241530799E-2</v>
      </c>
      <c r="I211" s="39"/>
      <c r="J211" s="39"/>
      <c r="K211" s="39">
        <f t="shared" si="27"/>
        <v>17761.971000001628</v>
      </c>
      <c r="L211" s="39"/>
    </row>
    <row r="212" spans="1:16" x14ac:dyDescent="0.25">
      <c r="A212">
        <v>3500</v>
      </c>
      <c r="B212" s="150">
        <v>43182</v>
      </c>
      <c r="C212" s="10">
        <v>5000</v>
      </c>
      <c r="D212" s="233">
        <v>15.378</v>
      </c>
      <c r="E212" s="39">
        <v>15.76</v>
      </c>
      <c r="F212" s="39">
        <f t="shared" si="34"/>
        <v>1909.9999999999984</v>
      </c>
      <c r="G212" s="39">
        <f t="shared" si="35"/>
        <v>76890</v>
      </c>
      <c r="H212" s="222">
        <f t="shared" si="36"/>
        <v>2.4840681493041986E-2</v>
      </c>
      <c r="I212" s="39"/>
      <c r="J212" s="39"/>
      <c r="K212" s="39">
        <f t="shared" si="27"/>
        <v>16525.571000001626</v>
      </c>
      <c r="L212" s="39"/>
    </row>
    <row r="213" spans="1:16" x14ac:dyDescent="0.25">
      <c r="A213">
        <v>4000</v>
      </c>
      <c r="B213" s="150">
        <v>43185</v>
      </c>
      <c r="C213" s="10">
        <v>5000</v>
      </c>
      <c r="D213" s="233">
        <v>15.378</v>
      </c>
      <c r="E213" s="39">
        <v>16.27</v>
      </c>
      <c r="F213" s="39">
        <f>C213*(E213-D213)</f>
        <v>4459.9999999999973</v>
      </c>
      <c r="G213" s="39">
        <f>D213*C213</f>
        <v>76890</v>
      </c>
      <c r="H213" s="222">
        <f>(E213-D213)/D213</f>
        <v>5.8004942125113763E-2</v>
      </c>
      <c r="I213" s="39"/>
      <c r="J213" s="39"/>
      <c r="K213" s="39">
        <f t="shared" si="27"/>
        <v>19075.571000001622</v>
      </c>
      <c r="L213" s="39"/>
    </row>
    <row r="214" spans="1:16" x14ac:dyDescent="0.25">
      <c r="A214">
        <v>4000</v>
      </c>
      <c r="B214" s="150">
        <v>43186</v>
      </c>
      <c r="C214" s="810">
        <v>5000</v>
      </c>
      <c r="D214" s="811">
        <v>15.378</v>
      </c>
      <c r="E214" s="39">
        <v>15.82</v>
      </c>
      <c r="F214" s="39">
        <f>C214*(E214-D214)</f>
        <v>2210.0000000000009</v>
      </c>
      <c r="G214" s="39">
        <f>D214*C214</f>
        <v>76890</v>
      </c>
      <c r="H214" s="222">
        <f>(E214-D214)/D214</f>
        <v>2.8742359214462231E-2</v>
      </c>
      <c r="I214" s="39"/>
      <c r="J214" s="39"/>
      <c r="K214" s="39">
        <f t="shared" si="27"/>
        <v>16825.571000001626</v>
      </c>
      <c r="L214" s="39"/>
    </row>
    <row r="215" spans="1:16" x14ac:dyDescent="0.25">
      <c r="A215">
        <v>4000</v>
      </c>
      <c r="B215" s="150">
        <v>43187</v>
      </c>
      <c r="C215" s="10">
        <v>5200</v>
      </c>
      <c r="D215" s="233">
        <v>15.38</v>
      </c>
      <c r="E215" s="39">
        <v>15.32</v>
      </c>
      <c r="F215" s="39">
        <f>C215*(E215-D215)</f>
        <v>-312.00000000000261</v>
      </c>
      <c r="G215" s="39">
        <f>D215*C215</f>
        <v>79976</v>
      </c>
      <c r="H215" s="222">
        <f>(E215-D215)/D215</f>
        <v>-3.9011703511053638E-3</v>
      </c>
      <c r="I215" s="39"/>
      <c r="J215" s="39"/>
      <c r="K215" s="39">
        <f t="shared" si="27"/>
        <v>14303.571000001624</v>
      </c>
      <c r="L215" s="39"/>
    </row>
    <row r="216" spans="1:16" x14ac:dyDescent="0.25">
      <c r="A216">
        <v>3800</v>
      </c>
      <c r="B216" s="150">
        <v>43188</v>
      </c>
      <c r="C216" s="10">
        <v>5000</v>
      </c>
      <c r="D216" s="233">
        <v>15.358000000000001</v>
      </c>
      <c r="E216" s="39">
        <v>16.13</v>
      </c>
      <c r="F216" s="39">
        <f t="shared" ref="F216:F221" si="37">C216*(E216-D216)</f>
        <v>3859.9999999999923</v>
      </c>
      <c r="G216" s="39">
        <f t="shared" ref="G216:G221" si="38">D216*C216</f>
        <v>76790</v>
      </c>
      <c r="H216" s="222">
        <f t="shared" ref="H216:H221" si="39">(E216-D216)/D216</f>
        <v>5.0266961843990002E-2</v>
      </c>
      <c r="I216" s="39"/>
      <c r="J216" s="39"/>
      <c r="K216" s="39">
        <f t="shared" si="27"/>
        <v>18475.571000001619</v>
      </c>
      <c r="L216" s="39"/>
    </row>
    <row r="217" spans="1:16" x14ac:dyDescent="0.25">
      <c r="A217">
        <v>3600</v>
      </c>
      <c r="B217" s="150">
        <v>43188</v>
      </c>
      <c r="C217" s="10">
        <v>4800</v>
      </c>
      <c r="D217" s="233">
        <v>15.324999999999999</v>
      </c>
      <c r="E217" s="39">
        <v>16.13</v>
      </c>
      <c r="F217" s="39">
        <f t="shared" si="37"/>
        <v>3863.9999999999986</v>
      </c>
      <c r="G217" s="39">
        <f t="shared" si="38"/>
        <v>73560</v>
      </c>
      <c r="H217" s="222">
        <f t="shared" si="39"/>
        <v>5.2528548123980411E-2</v>
      </c>
      <c r="I217" s="39"/>
      <c r="J217" s="39"/>
      <c r="K217" s="39">
        <f t="shared" si="27"/>
        <v>18479.571000001626</v>
      </c>
      <c r="L217" s="39"/>
      <c r="P217" s="70"/>
    </row>
    <row r="218" spans="1:16" ht="15" customHeight="1" x14ac:dyDescent="0.25">
      <c r="B218" s="150">
        <v>43192</v>
      </c>
      <c r="C218" s="810">
        <v>5000</v>
      </c>
      <c r="D218" s="811">
        <v>15.34</v>
      </c>
      <c r="E218" s="39">
        <v>15.57</v>
      </c>
      <c r="F218" s="39">
        <f t="shared" si="37"/>
        <v>1150.000000000002</v>
      </c>
      <c r="G218" s="39">
        <f t="shared" si="38"/>
        <v>76700</v>
      </c>
      <c r="H218" s="222">
        <f t="shared" si="39"/>
        <v>1.4993481095176038E-2</v>
      </c>
      <c r="I218" s="39"/>
      <c r="J218" s="39"/>
      <c r="K218" s="39">
        <f t="shared" si="27"/>
        <v>15765.571000001628</v>
      </c>
      <c r="L218" s="39"/>
      <c r="P218" s="70"/>
    </row>
    <row r="219" spans="1:16" x14ac:dyDescent="0.25">
      <c r="A219">
        <v>4000</v>
      </c>
      <c r="B219" s="150">
        <v>43192</v>
      </c>
      <c r="C219" s="10">
        <v>5200</v>
      </c>
      <c r="D219" s="233">
        <v>15.336</v>
      </c>
      <c r="E219" s="39">
        <v>15.57</v>
      </c>
      <c r="F219" s="39">
        <f t="shared" si="37"/>
        <v>1216.8</v>
      </c>
      <c r="G219" s="39">
        <f t="shared" si="38"/>
        <v>79747.199999999997</v>
      </c>
      <c r="H219" s="222">
        <f t="shared" si="39"/>
        <v>1.5258215962441313E-2</v>
      </c>
      <c r="I219" s="39"/>
      <c r="J219" s="39"/>
      <c r="K219" s="39">
        <f t="shared" si="27"/>
        <v>15832.371000001625</v>
      </c>
      <c r="L219" s="39"/>
      <c r="N219" s="70"/>
    </row>
    <row r="220" spans="1:16" x14ac:dyDescent="0.25">
      <c r="A220">
        <v>3600</v>
      </c>
      <c r="B220" s="150">
        <v>43193</v>
      </c>
      <c r="C220" s="10">
        <v>4800</v>
      </c>
      <c r="D220" s="233">
        <v>15.29</v>
      </c>
      <c r="E220" s="39">
        <v>16</v>
      </c>
      <c r="F220" s="39">
        <f t="shared" si="37"/>
        <v>3408.0000000000041</v>
      </c>
      <c r="G220" s="39">
        <f t="shared" si="38"/>
        <v>73392</v>
      </c>
      <c r="H220" s="222">
        <f t="shared" si="39"/>
        <v>4.6435578809679585E-2</v>
      </c>
      <c r="I220" s="39"/>
      <c r="J220" s="39"/>
      <c r="K220" s="39">
        <f t="shared" si="27"/>
        <v>18023.57100000163</v>
      </c>
      <c r="L220" s="39"/>
    </row>
    <row r="221" spans="1:16" x14ac:dyDescent="0.25">
      <c r="A221">
        <v>2800</v>
      </c>
      <c r="B221" s="150">
        <v>43195</v>
      </c>
      <c r="C221" s="7">
        <v>4000</v>
      </c>
      <c r="D221" s="422">
        <v>14.989000000000001</v>
      </c>
      <c r="E221" s="39">
        <v>16.8</v>
      </c>
      <c r="F221" s="39">
        <f t="shared" si="37"/>
        <v>7244</v>
      </c>
      <c r="G221" s="39">
        <f t="shared" si="38"/>
        <v>59956</v>
      </c>
      <c r="H221" s="222">
        <f t="shared" si="39"/>
        <v>0.1208219360864634</v>
      </c>
      <c r="I221" s="39">
        <v>14.5</v>
      </c>
      <c r="J221" s="39"/>
      <c r="K221" s="39">
        <f t="shared" si="27"/>
        <v>21859.571000001626</v>
      </c>
      <c r="L221" s="39"/>
    </row>
    <row r="222" spans="1:16" x14ac:dyDescent="0.25">
      <c r="A222">
        <v>2800</v>
      </c>
      <c r="B222" s="150">
        <v>43196</v>
      </c>
      <c r="C222" s="10">
        <v>4400</v>
      </c>
      <c r="D222" s="233">
        <v>15.12</v>
      </c>
      <c r="E222" s="39">
        <v>16.420000000000002</v>
      </c>
      <c r="F222" s="39">
        <f t="shared" ref="F222:F252" si="40">C222*(E222-D222)</f>
        <v>5720.0000000000109</v>
      </c>
      <c r="G222" s="39">
        <f t="shared" ref="G222:G252" si="41">D222*C222</f>
        <v>66528</v>
      </c>
      <c r="H222" s="222">
        <f t="shared" ref="H222:H252" si="42">(E222-D222)/D222</f>
        <v>8.5978835978836154E-2</v>
      </c>
      <c r="I222" s="39"/>
      <c r="J222" s="39"/>
      <c r="K222" s="39">
        <f t="shared" si="27"/>
        <v>20335.571000001637</v>
      </c>
      <c r="L222" s="39"/>
    </row>
    <row r="223" spans="1:16" x14ac:dyDescent="0.25">
      <c r="A223">
        <v>2800</v>
      </c>
      <c r="B223" s="150">
        <v>43196</v>
      </c>
      <c r="C223" s="10">
        <v>4800</v>
      </c>
      <c r="D223" s="233">
        <v>15.2</v>
      </c>
      <c r="E223" s="39">
        <v>16.100000000000001</v>
      </c>
      <c r="F223" s="39">
        <f t="shared" si="40"/>
        <v>4320.00000000001</v>
      </c>
      <c r="G223" s="39">
        <f t="shared" si="41"/>
        <v>72960</v>
      </c>
      <c r="H223" s="222">
        <f t="shared" si="42"/>
        <v>5.9210526315789616E-2</v>
      </c>
      <c r="I223" s="39"/>
      <c r="J223" s="39">
        <v>54</v>
      </c>
      <c r="K223" s="39">
        <f t="shared" si="27"/>
        <v>18935.571000001637</v>
      </c>
      <c r="L223" s="39"/>
    </row>
    <row r="224" spans="1:16" x14ac:dyDescent="0.25">
      <c r="A224">
        <v>2000</v>
      </c>
      <c r="B224" s="150">
        <v>43200</v>
      </c>
      <c r="C224" s="7">
        <v>4000</v>
      </c>
      <c r="D224" s="422">
        <v>14.845000000000001</v>
      </c>
      <c r="E224" s="39">
        <v>17.059999999999999</v>
      </c>
      <c r="F224" s="39">
        <f t="shared" si="40"/>
        <v>8859.9999999999927</v>
      </c>
      <c r="G224" s="39">
        <f t="shared" si="41"/>
        <v>59380</v>
      </c>
      <c r="H224" s="222">
        <f t="shared" si="42"/>
        <v>0.14920848770629827</v>
      </c>
      <c r="I224" s="39"/>
      <c r="J224" s="39"/>
      <c r="K224" s="39">
        <f t="shared" si="27"/>
        <v>23475.571000001619</v>
      </c>
      <c r="L224" s="39"/>
    </row>
    <row r="225" spans="1:17" x14ac:dyDescent="0.25">
      <c r="A225">
        <v>2000</v>
      </c>
      <c r="B225" s="150">
        <v>43208</v>
      </c>
      <c r="C225" s="10">
        <v>4000</v>
      </c>
      <c r="D225" s="233">
        <v>14.845000000000001</v>
      </c>
      <c r="E225" s="39">
        <v>18.23</v>
      </c>
      <c r="F225" s="39">
        <f t="shared" si="40"/>
        <v>13540</v>
      </c>
      <c r="G225" s="39">
        <f t="shared" si="41"/>
        <v>59380</v>
      </c>
      <c r="H225" s="222">
        <f t="shared" si="42"/>
        <v>0.22802290333445602</v>
      </c>
      <c r="I225" s="39"/>
      <c r="J225" s="39"/>
      <c r="K225" s="39">
        <f t="shared" si="27"/>
        <v>28155.571000001626</v>
      </c>
      <c r="L225" s="39"/>
    </row>
    <row r="226" spans="1:17" x14ac:dyDescent="0.25">
      <c r="A226">
        <v>2600</v>
      </c>
      <c r="B226" s="150">
        <v>43216</v>
      </c>
      <c r="C226" s="10">
        <v>4000</v>
      </c>
      <c r="D226" s="233">
        <v>14.845000000000001</v>
      </c>
      <c r="E226" s="39">
        <v>18.46</v>
      </c>
      <c r="F226" s="39">
        <f t="shared" si="40"/>
        <v>14460</v>
      </c>
      <c r="G226" s="39">
        <f t="shared" si="41"/>
        <v>59380</v>
      </c>
      <c r="H226" s="222">
        <f t="shared" si="42"/>
        <v>0.24351633546648704</v>
      </c>
      <c r="I226" s="39"/>
      <c r="J226" s="39"/>
      <c r="K226" s="39">
        <f t="shared" si="27"/>
        <v>29075.571000001626</v>
      </c>
      <c r="L226" s="39"/>
    </row>
    <row r="227" spans="1:17" ht="15" customHeight="1" x14ac:dyDescent="0.25">
      <c r="A227">
        <v>2600</v>
      </c>
      <c r="B227" s="150">
        <v>43217</v>
      </c>
      <c r="C227" s="10">
        <v>4300</v>
      </c>
      <c r="D227" s="233">
        <v>15.0785</v>
      </c>
      <c r="E227" s="39">
        <v>18.11</v>
      </c>
      <c r="F227" s="39">
        <f t="shared" si="40"/>
        <v>13035.449999999997</v>
      </c>
      <c r="G227" s="39">
        <f t="shared" si="41"/>
        <v>64837.55</v>
      </c>
      <c r="H227" s="222">
        <f t="shared" si="42"/>
        <v>0.20104784958716049</v>
      </c>
      <c r="I227" s="39"/>
      <c r="J227" s="39"/>
      <c r="K227" s="39">
        <f t="shared" si="27"/>
        <v>27651.021000001623</v>
      </c>
      <c r="L227" s="39"/>
    </row>
    <row r="228" spans="1:17" ht="15" customHeight="1" x14ac:dyDescent="0.25">
      <c r="A228">
        <v>2500</v>
      </c>
      <c r="B228" s="150">
        <v>43220</v>
      </c>
      <c r="C228" s="7">
        <v>4000</v>
      </c>
      <c r="D228" s="422">
        <v>14.829000000000001</v>
      </c>
      <c r="E228" s="39">
        <v>18.25</v>
      </c>
      <c r="F228" s="39">
        <f t="shared" si="40"/>
        <v>13683.999999999998</v>
      </c>
      <c r="G228" s="39">
        <f t="shared" si="41"/>
        <v>59316</v>
      </c>
      <c r="H228" s="222">
        <f t="shared" si="42"/>
        <v>0.230696607997842</v>
      </c>
      <c r="I228" s="39"/>
      <c r="J228" s="39"/>
      <c r="K228" s="39">
        <f t="shared" si="27"/>
        <v>28299.571000001626</v>
      </c>
      <c r="L228" s="39"/>
    </row>
    <row r="229" spans="1:17" x14ac:dyDescent="0.25">
      <c r="A229">
        <v>2400</v>
      </c>
      <c r="B229" s="150">
        <v>43223</v>
      </c>
      <c r="C229" s="10">
        <v>3500</v>
      </c>
      <c r="D229" s="233">
        <v>14.14</v>
      </c>
      <c r="E229" s="39">
        <v>19.440000000000001</v>
      </c>
      <c r="F229" s="39">
        <f t="shared" si="40"/>
        <v>18550.000000000004</v>
      </c>
      <c r="G229" s="39">
        <f t="shared" si="41"/>
        <v>49490</v>
      </c>
      <c r="H229" s="222">
        <f t="shared" si="42"/>
        <v>0.37482319660537483</v>
      </c>
      <c r="I229" s="39"/>
      <c r="J229" s="39"/>
      <c r="K229" s="39">
        <f t="shared" si="27"/>
        <v>33165.571000001626</v>
      </c>
      <c r="L229" s="39"/>
      <c r="P229" s="1"/>
    </row>
    <row r="230" spans="1:17" x14ac:dyDescent="0.25">
      <c r="A230">
        <v>1900</v>
      </c>
      <c r="B230" s="150">
        <v>43224</v>
      </c>
      <c r="C230" s="10">
        <v>3000</v>
      </c>
      <c r="D230" s="233">
        <v>13.243</v>
      </c>
      <c r="E230" s="39">
        <v>19.72</v>
      </c>
      <c r="F230" s="39">
        <f t="shared" si="40"/>
        <v>19430.999999999996</v>
      </c>
      <c r="G230" s="39">
        <f t="shared" si="41"/>
        <v>39729</v>
      </c>
      <c r="H230" s="222">
        <f t="shared" si="42"/>
        <v>0.48908857509627718</v>
      </c>
      <c r="I230" s="39"/>
      <c r="J230" s="39"/>
      <c r="K230" s="39">
        <f t="shared" si="27"/>
        <v>34046.571000001626</v>
      </c>
      <c r="L230" s="39"/>
      <c r="Q230" s="70"/>
    </row>
    <row r="231" spans="1:17" x14ac:dyDescent="0.25">
      <c r="A231">
        <v>2400</v>
      </c>
      <c r="B231" s="150">
        <v>43227</v>
      </c>
      <c r="C231" s="228">
        <v>3000</v>
      </c>
      <c r="D231" s="827">
        <v>13.17</v>
      </c>
      <c r="E231" s="39">
        <v>19.77</v>
      </c>
      <c r="F231" s="39">
        <f t="shared" si="40"/>
        <v>19800</v>
      </c>
      <c r="G231" s="39">
        <f t="shared" si="41"/>
        <v>39510</v>
      </c>
      <c r="H231" s="222">
        <f t="shared" si="42"/>
        <v>0.50113895216400905</v>
      </c>
      <c r="I231" s="39"/>
      <c r="J231" s="39"/>
      <c r="K231" s="39">
        <f t="shared" si="27"/>
        <v>34415.571000001626</v>
      </c>
      <c r="L231" s="39"/>
      <c r="P231" s="1"/>
    </row>
    <row r="232" spans="1:17" x14ac:dyDescent="0.25">
      <c r="A232">
        <v>2100</v>
      </c>
      <c r="B232" s="150">
        <v>43229</v>
      </c>
      <c r="C232" s="10">
        <v>2700</v>
      </c>
      <c r="D232" s="233">
        <v>12.3</v>
      </c>
      <c r="E232" s="39">
        <v>21.26</v>
      </c>
      <c r="F232" s="39">
        <f t="shared" si="40"/>
        <v>24192.000000000004</v>
      </c>
      <c r="G232" s="39">
        <f t="shared" si="41"/>
        <v>33210</v>
      </c>
      <c r="H232" s="222">
        <f t="shared" si="42"/>
        <v>0.72845528455284558</v>
      </c>
      <c r="I232" s="39"/>
      <c r="J232" s="39"/>
      <c r="K232" s="39">
        <f t="shared" si="27"/>
        <v>38807.571000001626</v>
      </c>
      <c r="L232" s="39"/>
      <c r="P232" s="1"/>
      <c r="Q232" s="70"/>
    </row>
    <row r="233" spans="1:17" x14ac:dyDescent="0.25">
      <c r="A233">
        <v>1400</v>
      </c>
      <c r="B233" s="150">
        <v>43234</v>
      </c>
      <c r="C233" s="420">
        <v>2000</v>
      </c>
      <c r="D233" s="846">
        <v>9.0908999999999995</v>
      </c>
      <c r="E233" s="39">
        <v>21.42</v>
      </c>
      <c r="F233" s="39">
        <f t="shared" si="40"/>
        <v>24658.200000000004</v>
      </c>
      <c r="G233" s="39">
        <f t="shared" si="41"/>
        <v>18181.8</v>
      </c>
      <c r="H233" s="222">
        <f t="shared" si="42"/>
        <v>1.3562023562023564</v>
      </c>
      <c r="I233" s="39"/>
      <c r="J233" s="39"/>
      <c r="K233" s="39">
        <f t="shared" si="27"/>
        <v>39273.77100000163</v>
      </c>
      <c r="L233" s="39"/>
      <c r="P233" s="1"/>
    </row>
    <row r="234" spans="1:17" x14ac:dyDescent="0.25">
      <c r="A234">
        <v>400</v>
      </c>
      <c r="B234" s="150">
        <v>43241</v>
      </c>
      <c r="C234" s="10">
        <v>1000</v>
      </c>
      <c r="D234" s="233">
        <v>-3.7</v>
      </c>
      <c r="E234" s="39">
        <v>21.9</v>
      </c>
      <c r="F234" s="39">
        <f t="shared" si="40"/>
        <v>25599.999999999996</v>
      </c>
      <c r="G234" s="39">
        <f t="shared" si="41"/>
        <v>-3700</v>
      </c>
      <c r="H234" s="222">
        <f t="shared" si="42"/>
        <v>-6.9189189189189184</v>
      </c>
      <c r="I234" s="39"/>
      <c r="J234" s="39"/>
      <c r="K234" s="39">
        <f t="shared" si="27"/>
        <v>40215.571000001626</v>
      </c>
      <c r="L234" s="39"/>
      <c r="P234" s="1"/>
      <c r="Q234" s="70"/>
    </row>
    <row r="235" spans="1:17" x14ac:dyDescent="0.25">
      <c r="A235">
        <v>400</v>
      </c>
      <c r="B235" s="150">
        <v>43245</v>
      </c>
      <c r="C235" s="10">
        <v>2000</v>
      </c>
      <c r="D235" s="233">
        <v>8.4410000000000007</v>
      </c>
      <c r="E235" s="39">
        <v>20.329999999999998</v>
      </c>
      <c r="F235" s="39">
        <f t="shared" si="40"/>
        <v>23777.999999999996</v>
      </c>
      <c r="G235" s="39">
        <f t="shared" si="41"/>
        <v>16882</v>
      </c>
      <c r="H235" s="222">
        <f t="shared" si="42"/>
        <v>1.4084824072977131</v>
      </c>
      <c r="I235" s="39"/>
      <c r="J235" s="39"/>
      <c r="K235" s="39">
        <f t="shared" ref="K235:K257" si="43">F235+$Q$10</f>
        <v>38393.571000001626</v>
      </c>
      <c r="L235" s="39"/>
      <c r="Q235" s="70"/>
    </row>
    <row r="236" spans="1:17" x14ac:dyDescent="0.25">
      <c r="A236">
        <v>700</v>
      </c>
      <c r="B236" s="150">
        <v>43250</v>
      </c>
      <c r="C236" s="10">
        <v>2000</v>
      </c>
      <c r="D236" s="233">
        <v>8.4410000000000007</v>
      </c>
      <c r="E236" s="39">
        <v>21.53</v>
      </c>
      <c r="F236" s="39">
        <f t="shared" si="40"/>
        <v>26178</v>
      </c>
      <c r="G236" s="39">
        <f t="shared" si="41"/>
        <v>16882</v>
      </c>
      <c r="H236" s="222">
        <f t="shared" si="42"/>
        <v>1.5506456580973818</v>
      </c>
      <c r="I236" s="39"/>
      <c r="J236" s="39"/>
      <c r="K236" s="39">
        <f t="shared" si="43"/>
        <v>40793.571000001626</v>
      </c>
      <c r="L236" s="39"/>
      <c r="P236" s="1"/>
    </row>
    <row r="237" spans="1:17" x14ac:dyDescent="0.25">
      <c r="A237">
        <v>700</v>
      </c>
      <c r="B237" s="150">
        <v>43262</v>
      </c>
      <c r="C237" s="10">
        <v>1700</v>
      </c>
      <c r="D237" s="233">
        <v>6.1519000000000004</v>
      </c>
      <c r="E237" s="39">
        <v>21.47</v>
      </c>
      <c r="F237" s="39">
        <f t="shared" si="40"/>
        <v>26040.769999999997</v>
      </c>
      <c r="G237" s="39">
        <f t="shared" si="41"/>
        <v>10458.230000000001</v>
      </c>
      <c r="H237" s="222">
        <f t="shared" si="42"/>
        <v>2.4899787057656977</v>
      </c>
      <c r="I237" s="39"/>
      <c r="J237" s="39"/>
      <c r="K237" s="39">
        <f t="shared" si="43"/>
        <v>40656.341000001623</v>
      </c>
      <c r="L237" s="39"/>
    </row>
    <row r="238" spans="1:17" x14ac:dyDescent="0.25">
      <c r="A238">
        <v>700</v>
      </c>
      <c r="B238" s="150">
        <v>43266</v>
      </c>
      <c r="C238" s="423">
        <v>2000</v>
      </c>
      <c r="D238" s="847">
        <v>8.3116000000000003</v>
      </c>
      <c r="E238" s="39">
        <v>19.989999999999998</v>
      </c>
      <c r="F238" s="39">
        <f t="shared" si="40"/>
        <v>23356.799999999996</v>
      </c>
      <c r="G238" s="39">
        <f t="shared" si="41"/>
        <v>16623.2</v>
      </c>
      <c r="H238" s="222">
        <f t="shared" si="42"/>
        <v>1.4050724288945566</v>
      </c>
      <c r="I238" s="39"/>
      <c r="J238" s="39"/>
      <c r="K238" s="39">
        <f t="shared" si="43"/>
        <v>37972.371000001622</v>
      </c>
      <c r="L238" s="39">
        <v>64.3</v>
      </c>
    </row>
    <row r="239" spans="1:17" x14ac:dyDescent="0.25">
      <c r="A239">
        <v>700</v>
      </c>
      <c r="B239" s="150">
        <v>43266</v>
      </c>
      <c r="C239" s="10">
        <v>2500</v>
      </c>
      <c r="D239" s="233">
        <v>10.645</v>
      </c>
      <c r="E239" s="39">
        <v>19.989999999999998</v>
      </c>
      <c r="F239" s="39">
        <f t="shared" si="40"/>
        <v>23362.499999999996</v>
      </c>
      <c r="G239" s="39">
        <f t="shared" si="41"/>
        <v>26612.5</v>
      </c>
      <c r="H239" s="222">
        <f t="shared" si="42"/>
        <v>0.87787693752935647</v>
      </c>
      <c r="I239" s="39"/>
      <c r="J239" s="39"/>
      <c r="K239" s="39">
        <f t="shared" si="43"/>
        <v>37978.071000001626</v>
      </c>
      <c r="L239" s="39"/>
    </row>
    <row r="240" spans="1:17" x14ac:dyDescent="0.25">
      <c r="A240">
        <v>200</v>
      </c>
      <c r="B240" s="150">
        <v>43269</v>
      </c>
      <c r="C240" s="10">
        <v>2000</v>
      </c>
      <c r="D240" s="233">
        <v>8.1714000000000002</v>
      </c>
      <c r="E240" s="39">
        <v>20.32</v>
      </c>
      <c r="F240" s="39">
        <f t="shared" si="40"/>
        <v>24297.200000000001</v>
      </c>
      <c r="G240" s="39">
        <f t="shared" si="41"/>
        <v>16342.800000000001</v>
      </c>
      <c r="H240" s="222">
        <f t="shared" si="42"/>
        <v>1.48672198154539</v>
      </c>
      <c r="I240" s="39"/>
      <c r="J240" s="39"/>
      <c r="K240" s="39">
        <f t="shared" si="43"/>
        <v>38912.771000001623</v>
      </c>
      <c r="L240" s="39">
        <v>65.62</v>
      </c>
    </row>
    <row r="241" spans="1:12" x14ac:dyDescent="0.25">
      <c r="A241">
        <v>0</v>
      </c>
      <c r="B241" s="150">
        <v>43271</v>
      </c>
      <c r="C241" s="10">
        <v>1800</v>
      </c>
      <c r="D241" s="233">
        <v>6.7594000000000003</v>
      </c>
      <c r="E241" s="39">
        <v>21.06</v>
      </c>
      <c r="F241" s="39">
        <f t="shared" si="40"/>
        <v>25741.079999999998</v>
      </c>
      <c r="G241" s="39">
        <f t="shared" si="41"/>
        <v>12166.92</v>
      </c>
      <c r="H241" s="222">
        <f t="shared" si="42"/>
        <v>2.1156611533568066</v>
      </c>
      <c r="I241" s="39"/>
      <c r="J241" s="39"/>
      <c r="K241" s="39">
        <f t="shared" si="43"/>
        <v>40356.651000001628</v>
      </c>
      <c r="L241" s="39">
        <v>65.91</v>
      </c>
    </row>
    <row r="242" spans="1:12" ht="15" customHeight="1" x14ac:dyDescent="0.25">
      <c r="A242">
        <v>0</v>
      </c>
      <c r="B242" s="150">
        <v>43272</v>
      </c>
      <c r="C242" s="10">
        <v>2000</v>
      </c>
      <c r="D242" s="233">
        <v>8.0879999999999992</v>
      </c>
      <c r="E242" s="39">
        <v>19.920000000000002</v>
      </c>
      <c r="F242" s="39">
        <f t="shared" si="40"/>
        <v>23664.000000000004</v>
      </c>
      <c r="G242" s="39">
        <f t="shared" si="41"/>
        <v>16175.999999999998</v>
      </c>
      <c r="H242" s="222">
        <f t="shared" si="42"/>
        <v>1.4629080118694366</v>
      </c>
      <c r="I242" s="39"/>
      <c r="J242" s="39"/>
      <c r="K242" s="39">
        <f t="shared" si="43"/>
        <v>38279.571000001626</v>
      </c>
      <c r="L242" s="39">
        <v>69.28</v>
      </c>
    </row>
    <row r="243" spans="1:12" ht="18.75" customHeight="1" x14ac:dyDescent="0.25">
      <c r="A243">
        <v>1000</v>
      </c>
      <c r="B243" s="150">
        <v>43276</v>
      </c>
      <c r="C243" s="10">
        <v>2200</v>
      </c>
      <c r="D243" s="233">
        <v>9.2149999999999999</v>
      </c>
      <c r="E243" s="39">
        <v>20.3</v>
      </c>
      <c r="F243" s="39">
        <f t="shared" si="40"/>
        <v>24387.000000000004</v>
      </c>
      <c r="G243" s="39">
        <f t="shared" si="41"/>
        <v>20273</v>
      </c>
      <c r="H243" s="222">
        <f t="shared" si="42"/>
        <v>1.202930005425936</v>
      </c>
      <c r="I243" s="39"/>
      <c r="J243" s="39"/>
      <c r="K243" s="39">
        <f t="shared" si="43"/>
        <v>39002.571000001626</v>
      </c>
      <c r="L243" s="39">
        <v>70.53</v>
      </c>
    </row>
    <row r="244" spans="1:12" x14ac:dyDescent="0.25">
      <c r="A244">
        <v>1000</v>
      </c>
      <c r="B244" s="150">
        <v>43278</v>
      </c>
      <c r="C244" s="10">
        <v>2200</v>
      </c>
      <c r="D244" s="233">
        <v>9.2149999999999999</v>
      </c>
      <c r="E244" s="39">
        <v>21.22</v>
      </c>
      <c r="F244" s="39">
        <f t="shared" si="40"/>
        <v>26410.999999999996</v>
      </c>
      <c r="G244" s="39">
        <f t="shared" si="41"/>
        <v>20273</v>
      </c>
      <c r="H244" s="222">
        <f t="shared" si="42"/>
        <v>1.3027672273467172</v>
      </c>
      <c r="I244" s="39"/>
      <c r="J244" s="39"/>
      <c r="K244" s="39">
        <f t="shared" si="43"/>
        <v>41026.571000001626</v>
      </c>
      <c r="L244" s="39"/>
    </row>
    <row r="245" spans="1:12" x14ac:dyDescent="0.25">
      <c r="A245">
        <v>1000</v>
      </c>
      <c r="B245" s="150">
        <v>43283</v>
      </c>
      <c r="C245" s="10">
        <v>2200</v>
      </c>
      <c r="D245" s="233">
        <v>9.2149999999999999</v>
      </c>
      <c r="E245" s="39">
        <v>20.66</v>
      </c>
      <c r="F245" s="39">
        <f t="shared" si="40"/>
        <v>25179</v>
      </c>
      <c r="G245" s="39">
        <f t="shared" si="41"/>
        <v>20273</v>
      </c>
      <c r="H245" s="222">
        <f t="shared" si="42"/>
        <v>1.2419967444384157</v>
      </c>
      <c r="I245" s="39"/>
      <c r="J245" s="39"/>
      <c r="K245" s="39">
        <f t="shared" si="43"/>
        <v>39794.571000001626</v>
      </c>
      <c r="L245" s="39"/>
    </row>
    <row r="246" spans="1:12" x14ac:dyDescent="0.25">
      <c r="A246">
        <v>800</v>
      </c>
      <c r="B246" s="150">
        <v>43284</v>
      </c>
      <c r="C246" s="423">
        <v>2000</v>
      </c>
      <c r="D246" s="847">
        <v>7.9779999999999998</v>
      </c>
      <c r="E246" s="39">
        <v>21</v>
      </c>
      <c r="F246" s="39">
        <f t="shared" si="40"/>
        <v>26044</v>
      </c>
      <c r="G246" s="39">
        <f t="shared" si="41"/>
        <v>15956</v>
      </c>
      <c r="H246" s="222">
        <f t="shared" si="42"/>
        <v>1.6322386563048383</v>
      </c>
      <c r="I246" s="39"/>
      <c r="J246" s="39"/>
      <c r="K246" s="39">
        <f t="shared" si="43"/>
        <v>40659.571000001626</v>
      </c>
      <c r="L246" s="39"/>
    </row>
    <row r="247" spans="1:12" x14ac:dyDescent="0.25">
      <c r="B247" s="150">
        <v>43286</v>
      </c>
      <c r="C247" s="10">
        <v>2200</v>
      </c>
      <c r="D247" s="233">
        <v>9.1513000000000009</v>
      </c>
      <c r="E247" s="39">
        <v>20.88</v>
      </c>
      <c r="F247" s="39">
        <f t="shared" si="40"/>
        <v>25803.139999999996</v>
      </c>
      <c r="G247" s="39">
        <f t="shared" si="41"/>
        <v>20132.86</v>
      </c>
      <c r="H247" s="222">
        <f t="shared" si="42"/>
        <v>1.2816430452504013</v>
      </c>
      <c r="I247" s="39"/>
      <c r="J247" s="39"/>
      <c r="K247" s="39">
        <f t="shared" si="43"/>
        <v>40418.711000001626</v>
      </c>
      <c r="L247" s="39"/>
    </row>
    <row r="248" spans="1:12" x14ac:dyDescent="0.25">
      <c r="A248">
        <v>800</v>
      </c>
      <c r="B248" s="150">
        <v>43286</v>
      </c>
      <c r="C248" s="10">
        <v>2500</v>
      </c>
      <c r="D248" s="233">
        <v>10.535</v>
      </c>
      <c r="E248" s="39">
        <v>20.7</v>
      </c>
      <c r="F248" s="39">
        <f t="shared" si="40"/>
        <v>25412.499999999996</v>
      </c>
      <c r="G248" s="39">
        <f t="shared" si="41"/>
        <v>26337.5</v>
      </c>
      <c r="H248" s="222">
        <f t="shared" si="42"/>
        <v>0.96487897484575214</v>
      </c>
      <c r="I248" s="39"/>
      <c r="J248" s="39"/>
      <c r="K248" s="39">
        <f t="shared" si="43"/>
        <v>40028.071000001626</v>
      </c>
      <c r="L248" s="39"/>
    </row>
    <row r="249" spans="1:12" x14ac:dyDescent="0.25">
      <c r="A249">
        <v>300</v>
      </c>
      <c r="B249" s="150">
        <v>43287</v>
      </c>
      <c r="C249" s="423">
        <v>2000</v>
      </c>
      <c r="D249" s="847">
        <v>7.9015000000000004</v>
      </c>
      <c r="E249" s="39">
        <v>21.07</v>
      </c>
      <c r="F249" s="39">
        <f t="shared" si="40"/>
        <v>26337</v>
      </c>
      <c r="G249" s="39">
        <f t="shared" si="41"/>
        <v>15803</v>
      </c>
      <c r="H249" s="222">
        <f t="shared" si="42"/>
        <v>1.666582294501044</v>
      </c>
      <c r="I249" s="39"/>
      <c r="J249" s="39"/>
      <c r="K249" s="39">
        <f t="shared" si="43"/>
        <v>40952.571000001626</v>
      </c>
      <c r="L249" s="39"/>
    </row>
    <row r="250" spans="1:12" x14ac:dyDescent="0.25">
      <c r="A250">
        <v>0</v>
      </c>
      <c r="B250" s="150">
        <v>43290</v>
      </c>
      <c r="C250" s="10">
        <v>1700</v>
      </c>
      <c r="D250" s="233">
        <v>5.4859999999999998</v>
      </c>
      <c r="E250" s="39">
        <v>21.75</v>
      </c>
      <c r="F250" s="39">
        <f t="shared" si="40"/>
        <v>27648.799999999999</v>
      </c>
      <c r="G250" s="39">
        <f t="shared" si="41"/>
        <v>9326.1999999999989</v>
      </c>
      <c r="H250" s="222">
        <f t="shared" si="42"/>
        <v>2.9646372584761211</v>
      </c>
      <c r="I250" s="39"/>
      <c r="J250" s="39"/>
      <c r="K250" s="39">
        <f t="shared" si="43"/>
        <v>42264.371000001629</v>
      </c>
      <c r="L250" s="39"/>
    </row>
    <row r="251" spans="1:12" x14ac:dyDescent="0.25">
      <c r="A251">
        <v>0</v>
      </c>
      <c r="B251" s="150">
        <v>43292</v>
      </c>
      <c r="C251" s="423">
        <v>2000</v>
      </c>
      <c r="D251" s="847">
        <v>7.8579999999999997</v>
      </c>
      <c r="E251" s="39">
        <v>21.2</v>
      </c>
      <c r="F251" s="39">
        <f t="shared" si="40"/>
        <v>26683.999999999996</v>
      </c>
      <c r="G251" s="39">
        <f t="shared" si="41"/>
        <v>15716</v>
      </c>
      <c r="H251" s="222">
        <f t="shared" si="42"/>
        <v>1.6978875031814711</v>
      </c>
      <c r="I251" s="39"/>
      <c r="J251" s="39"/>
      <c r="K251" s="39">
        <f t="shared" si="43"/>
        <v>41299.571000001626</v>
      </c>
      <c r="L251" s="39"/>
    </row>
    <row r="252" spans="1:12" x14ac:dyDescent="0.25">
      <c r="B252" s="150">
        <v>43297</v>
      </c>
      <c r="C252" s="10">
        <v>2500</v>
      </c>
      <c r="D252" s="233">
        <v>10.362</v>
      </c>
      <c r="E252" s="39">
        <v>19.850000000000001</v>
      </c>
      <c r="F252" s="39">
        <f t="shared" si="40"/>
        <v>23720.000000000004</v>
      </c>
      <c r="G252" s="39">
        <f t="shared" si="41"/>
        <v>25905</v>
      </c>
      <c r="H252" s="222">
        <f t="shared" si="42"/>
        <v>0.91565334877436799</v>
      </c>
      <c r="I252" s="39"/>
      <c r="J252" s="39"/>
      <c r="K252" s="39">
        <f t="shared" si="43"/>
        <v>38335.571000001626</v>
      </c>
      <c r="L252" s="39"/>
    </row>
    <row r="253" spans="1:12" x14ac:dyDescent="0.25">
      <c r="A253">
        <v>800</v>
      </c>
      <c r="B253" s="150">
        <v>43297</v>
      </c>
      <c r="C253" s="228">
        <v>3000</v>
      </c>
      <c r="D253" s="827">
        <v>11.96</v>
      </c>
      <c r="E253" s="39">
        <v>19.850000000000001</v>
      </c>
      <c r="F253" s="39">
        <f t="shared" ref="F253:F267" si="44">C253*(E253-D253)</f>
        <v>23670</v>
      </c>
      <c r="G253" s="39">
        <f t="shared" ref="G253:G267" si="45">D253*C253</f>
        <v>35880</v>
      </c>
      <c r="H253" s="222">
        <f t="shared" ref="H253:H267" si="46">(E253-D253)/D253</f>
        <v>0.65969899665551834</v>
      </c>
      <c r="I253" s="39"/>
      <c r="J253" s="39"/>
      <c r="K253" s="39">
        <f t="shared" si="43"/>
        <v>38285.571000001626</v>
      </c>
      <c r="L253" s="39"/>
    </row>
    <row r="254" spans="1:12" x14ac:dyDescent="0.25">
      <c r="A254">
        <v>300</v>
      </c>
      <c r="B254" s="150">
        <v>43299</v>
      </c>
      <c r="C254" s="10">
        <v>2500</v>
      </c>
      <c r="D254" s="233">
        <v>10.27</v>
      </c>
      <c r="E254" s="39">
        <v>20.420000000000002</v>
      </c>
      <c r="F254" s="39">
        <f t="shared" si="44"/>
        <v>25375.000000000004</v>
      </c>
      <c r="G254" s="39">
        <f t="shared" si="45"/>
        <v>25675</v>
      </c>
      <c r="H254" s="222">
        <f t="shared" si="46"/>
        <v>0.98831548198636832</v>
      </c>
      <c r="I254" s="39"/>
      <c r="J254" s="39"/>
      <c r="K254" s="39">
        <f t="shared" si="43"/>
        <v>39990.571000001626</v>
      </c>
      <c r="L254" s="39">
        <v>68.81</v>
      </c>
    </row>
    <row r="255" spans="1:12" x14ac:dyDescent="0.25">
      <c r="A255">
        <v>0</v>
      </c>
      <c r="B255" s="150">
        <v>43300</v>
      </c>
      <c r="C255" s="10">
        <v>2200</v>
      </c>
      <c r="D255" s="233">
        <v>8.8620000000000001</v>
      </c>
      <c r="E255" s="39">
        <v>20.54</v>
      </c>
      <c r="F255" s="39">
        <f t="shared" si="44"/>
        <v>25691.599999999999</v>
      </c>
      <c r="G255" s="39">
        <f t="shared" si="45"/>
        <v>19496.400000000001</v>
      </c>
      <c r="H255" s="222">
        <f t="shared" si="46"/>
        <v>1.3177612277138342</v>
      </c>
      <c r="I255" s="39"/>
      <c r="J255" s="39"/>
      <c r="K255" s="39">
        <f t="shared" si="43"/>
        <v>40307.171000001625</v>
      </c>
      <c r="L255" s="39">
        <v>69.405000000000001</v>
      </c>
    </row>
    <row r="256" spans="1:12" x14ac:dyDescent="0.25">
      <c r="A256">
        <v>0</v>
      </c>
      <c r="B256" s="150">
        <v>43305</v>
      </c>
      <c r="C256" s="423">
        <v>2000</v>
      </c>
      <c r="D256" s="847">
        <v>7.6566000000000001</v>
      </c>
      <c r="E256" s="39">
        <v>20.92</v>
      </c>
      <c r="F256" s="39">
        <f t="shared" si="44"/>
        <v>26526.800000000003</v>
      </c>
      <c r="G256" s="39">
        <f t="shared" si="45"/>
        <v>15313.2</v>
      </c>
      <c r="H256" s="222">
        <f t="shared" si="46"/>
        <v>1.732283258887757</v>
      </c>
      <c r="I256" s="39"/>
      <c r="J256" s="39"/>
      <c r="K256" s="39">
        <f t="shared" si="43"/>
        <v>41142.371000001629</v>
      </c>
      <c r="L256" s="39">
        <v>68.83</v>
      </c>
    </row>
    <row r="257" spans="1:12" x14ac:dyDescent="0.25">
      <c r="A257">
        <v>200</v>
      </c>
      <c r="B257" s="150">
        <v>43307</v>
      </c>
      <c r="C257" s="10">
        <v>2000</v>
      </c>
      <c r="D257" s="233">
        <v>7.657</v>
      </c>
      <c r="E257" s="39">
        <v>21.24</v>
      </c>
      <c r="F257" s="39">
        <f t="shared" si="44"/>
        <v>27165.999999999996</v>
      </c>
      <c r="G257" s="39">
        <f t="shared" si="45"/>
        <v>15314</v>
      </c>
      <c r="H257" s="222">
        <f t="shared" si="46"/>
        <v>1.7739323494841319</v>
      </c>
      <c r="I257" s="39"/>
      <c r="J257" s="39"/>
      <c r="K257" s="39">
        <f t="shared" si="43"/>
        <v>41781.571000001626</v>
      </c>
      <c r="L257" s="39">
        <v>69.52</v>
      </c>
    </row>
    <row r="258" spans="1:12" x14ac:dyDescent="0.25">
      <c r="A258">
        <v>200</v>
      </c>
      <c r="B258" s="150">
        <v>43308</v>
      </c>
      <c r="C258" s="10">
        <v>2000</v>
      </c>
      <c r="D258" s="233">
        <v>7.657</v>
      </c>
      <c r="E258" s="39">
        <v>20.83</v>
      </c>
      <c r="F258" s="39">
        <f t="shared" si="44"/>
        <v>26345.999999999996</v>
      </c>
      <c r="G258" s="39">
        <f t="shared" si="45"/>
        <v>15314</v>
      </c>
      <c r="H258" s="222">
        <f t="shared" si="46"/>
        <v>1.7203865743763873</v>
      </c>
      <c r="I258" s="39"/>
      <c r="J258" s="39"/>
      <c r="K258" s="39">
        <f t="shared" ref="K258:K276" si="47">F258+$Q$10</f>
        <v>40961.571000001626</v>
      </c>
      <c r="L258" s="39">
        <v>68.849999999999994</v>
      </c>
    </row>
    <row r="259" spans="1:12" x14ac:dyDescent="0.25">
      <c r="A259">
        <v>0</v>
      </c>
      <c r="B259" s="150">
        <v>43311</v>
      </c>
      <c r="C259" s="10">
        <v>1800</v>
      </c>
      <c r="D259" s="233">
        <v>6.1390000000000002</v>
      </c>
      <c r="E259" s="39">
        <v>21.11</v>
      </c>
      <c r="F259" s="39">
        <f t="shared" si="44"/>
        <v>26947.8</v>
      </c>
      <c r="G259" s="39">
        <f t="shared" si="45"/>
        <v>11050.2</v>
      </c>
      <c r="H259" s="222">
        <f t="shared" si="46"/>
        <v>2.438670793288809</v>
      </c>
      <c r="I259" s="39"/>
      <c r="J259" s="39"/>
      <c r="K259" s="39">
        <f t="shared" si="47"/>
        <v>41563.371000001629</v>
      </c>
      <c r="L259" s="39">
        <v>69.900000000000006</v>
      </c>
    </row>
    <row r="260" spans="1:12" x14ac:dyDescent="0.25">
      <c r="A260">
        <v>0</v>
      </c>
      <c r="B260" s="150">
        <v>43312</v>
      </c>
      <c r="C260" s="423">
        <v>2000</v>
      </c>
      <c r="D260" s="847">
        <v>7.5896999999999997</v>
      </c>
      <c r="E260" s="39">
        <v>21.12</v>
      </c>
      <c r="F260" s="39">
        <f t="shared" si="44"/>
        <v>27060.600000000002</v>
      </c>
      <c r="G260" s="39">
        <f t="shared" si="45"/>
        <v>15179.4</v>
      </c>
      <c r="H260" s="222">
        <f t="shared" si="46"/>
        <v>1.7827186845329857</v>
      </c>
      <c r="I260" s="39"/>
      <c r="J260" s="39"/>
      <c r="K260" s="39">
        <f t="shared" si="47"/>
        <v>41676.171000001632</v>
      </c>
      <c r="L260" s="39">
        <v>68.41</v>
      </c>
    </row>
    <row r="261" spans="1:12" x14ac:dyDescent="0.25">
      <c r="B261" s="150">
        <v>43314</v>
      </c>
      <c r="C261" s="10">
        <v>2200</v>
      </c>
      <c r="D261" s="233">
        <v>8.2899999999999991</v>
      </c>
      <c r="E261" s="39">
        <v>20.63</v>
      </c>
      <c r="F261" s="39">
        <f t="shared" si="44"/>
        <v>27148</v>
      </c>
      <c r="G261" s="39">
        <f t="shared" si="45"/>
        <v>18237.999999999996</v>
      </c>
      <c r="H261" s="222">
        <f t="shared" si="46"/>
        <v>1.4885404101326902</v>
      </c>
      <c r="I261" s="39"/>
      <c r="J261" s="39"/>
      <c r="K261" s="39">
        <f t="shared" si="47"/>
        <v>41763.571000001626</v>
      </c>
      <c r="L261" s="39">
        <v>68.16</v>
      </c>
    </row>
    <row r="262" spans="1:12" x14ac:dyDescent="0.25">
      <c r="A262">
        <v>0</v>
      </c>
      <c r="B262" s="150">
        <v>43314</v>
      </c>
      <c r="C262" s="423">
        <v>2000</v>
      </c>
      <c r="D262" s="847">
        <v>7.4726999999999997</v>
      </c>
      <c r="E262" s="39">
        <v>20.88</v>
      </c>
      <c r="F262" s="39">
        <f t="shared" si="44"/>
        <v>26814.6</v>
      </c>
      <c r="G262" s="39">
        <f t="shared" si="45"/>
        <v>14945.4</v>
      </c>
      <c r="H262" s="222">
        <f t="shared" si="46"/>
        <v>1.7941707816451884</v>
      </c>
      <c r="I262" s="39"/>
      <c r="J262" s="39"/>
      <c r="K262" s="39">
        <f t="shared" si="47"/>
        <v>41430.171000001625</v>
      </c>
      <c r="L262" s="39">
        <v>69.11</v>
      </c>
    </row>
    <row r="263" spans="1:12" x14ac:dyDescent="0.25">
      <c r="A263">
        <v>300</v>
      </c>
      <c r="B263" s="150">
        <v>43320</v>
      </c>
      <c r="C263" s="10">
        <v>2300</v>
      </c>
      <c r="D263" s="233">
        <v>9.1080000000000005</v>
      </c>
      <c r="E263" s="39">
        <v>20.14</v>
      </c>
      <c r="F263" s="39">
        <f t="shared" si="44"/>
        <v>25373.599999999999</v>
      </c>
      <c r="G263" s="39">
        <f t="shared" si="45"/>
        <v>20948.400000000001</v>
      </c>
      <c r="H263" s="222">
        <f t="shared" si="46"/>
        <v>1.2112428634167764</v>
      </c>
      <c r="I263" s="39"/>
      <c r="J263" s="39"/>
      <c r="K263" s="39">
        <f t="shared" si="47"/>
        <v>39989.171000001625</v>
      </c>
      <c r="L263" s="39">
        <v>66.84</v>
      </c>
    </row>
    <row r="264" spans="1:12" x14ac:dyDescent="0.25">
      <c r="A264">
        <v>300</v>
      </c>
      <c r="B264" s="150">
        <v>43322</v>
      </c>
      <c r="C264" s="10">
        <v>2300</v>
      </c>
      <c r="D264" s="233">
        <v>9.1080000000000005</v>
      </c>
      <c r="E264" s="39">
        <v>20.38</v>
      </c>
      <c r="F264" s="39">
        <f t="shared" si="44"/>
        <v>25925.599999999995</v>
      </c>
      <c r="G264" s="39">
        <f t="shared" si="45"/>
        <v>20948.400000000001</v>
      </c>
      <c r="H264" s="222">
        <f t="shared" si="46"/>
        <v>1.2375933245498461</v>
      </c>
      <c r="I264" s="39"/>
      <c r="J264" s="39"/>
      <c r="K264" s="39">
        <f t="shared" si="47"/>
        <v>40541.171000001617</v>
      </c>
      <c r="L264" s="39">
        <v>67.760000000000005</v>
      </c>
    </row>
    <row r="265" spans="1:12" x14ac:dyDescent="0.25">
      <c r="A265">
        <v>600</v>
      </c>
      <c r="B265" s="150">
        <v>43325</v>
      </c>
      <c r="C265" s="10">
        <v>2300</v>
      </c>
      <c r="D265" s="233">
        <v>9.1080000000000005</v>
      </c>
      <c r="E265" s="39">
        <v>20.079999999999998</v>
      </c>
      <c r="F265" s="39">
        <f t="shared" si="44"/>
        <v>25235.599999999995</v>
      </c>
      <c r="G265" s="39">
        <f t="shared" si="45"/>
        <v>20948.400000000001</v>
      </c>
      <c r="H265" s="222">
        <f t="shared" si="46"/>
        <v>1.2046552481335087</v>
      </c>
      <c r="I265" s="39"/>
      <c r="J265" s="39"/>
      <c r="K265" s="39">
        <f t="shared" si="47"/>
        <v>39851.171000001617</v>
      </c>
      <c r="L265" s="39">
        <v>67.38</v>
      </c>
    </row>
    <row r="266" spans="1:12" x14ac:dyDescent="0.25">
      <c r="B266" s="150">
        <v>43327</v>
      </c>
      <c r="C266" s="228">
        <v>3000</v>
      </c>
      <c r="D266" s="827">
        <v>11.551</v>
      </c>
      <c r="E266" s="39">
        <v>19</v>
      </c>
      <c r="F266" s="39">
        <f t="shared" si="44"/>
        <v>22347</v>
      </c>
      <c r="G266" s="39">
        <f t="shared" si="45"/>
        <v>34653</v>
      </c>
      <c r="H266" s="222">
        <f t="shared" si="46"/>
        <v>0.64487923123539082</v>
      </c>
      <c r="I266" s="39"/>
      <c r="J266" s="39"/>
      <c r="K266" s="39">
        <f t="shared" si="47"/>
        <v>36962.571000001626</v>
      </c>
      <c r="L266" s="39"/>
    </row>
    <row r="267" spans="1:12" x14ac:dyDescent="0.25">
      <c r="A267">
        <v>600</v>
      </c>
      <c r="B267" s="150">
        <v>43327</v>
      </c>
      <c r="C267" s="10">
        <v>3500</v>
      </c>
      <c r="D267" s="233">
        <v>12.627000000000001</v>
      </c>
      <c r="E267" s="39">
        <v>19</v>
      </c>
      <c r="F267" s="39">
        <f t="shared" si="44"/>
        <v>22305.499999999996</v>
      </c>
      <c r="G267" s="39">
        <f t="shared" si="45"/>
        <v>44194.5</v>
      </c>
      <c r="H267" s="222">
        <f t="shared" si="46"/>
        <v>0.50471212481191086</v>
      </c>
      <c r="I267" s="39"/>
      <c r="J267" s="39"/>
      <c r="K267" s="39">
        <f t="shared" si="47"/>
        <v>36921.071000001626</v>
      </c>
      <c r="L267" s="39">
        <v>64.88</v>
      </c>
    </row>
    <row r="268" spans="1:12" x14ac:dyDescent="0.25">
      <c r="A268">
        <v>1600</v>
      </c>
      <c r="B268" s="150">
        <v>43328</v>
      </c>
      <c r="C268" s="10">
        <v>3500</v>
      </c>
      <c r="D268" s="233">
        <v>12.627000000000001</v>
      </c>
      <c r="E268" s="39">
        <v>19.32</v>
      </c>
      <c r="F268" s="39">
        <f t="shared" ref="F268" si="48">C268*(E268-D268)</f>
        <v>23425.5</v>
      </c>
      <c r="G268" s="39">
        <f t="shared" ref="G268" si="49">D268*C268</f>
        <v>44194.5</v>
      </c>
      <c r="H268" s="222">
        <f t="shared" ref="H268" si="50">(E268-D268)/D268</f>
        <v>0.53005464480874309</v>
      </c>
      <c r="I268" s="39"/>
      <c r="J268" s="39"/>
      <c r="K268" s="39">
        <f t="shared" si="47"/>
        <v>38041.071000001626</v>
      </c>
      <c r="L268" s="39">
        <v>65.400000000000006</v>
      </c>
    </row>
    <row r="269" spans="1:12" x14ac:dyDescent="0.25">
      <c r="A269">
        <v>1100</v>
      </c>
      <c r="B269" s="150">
        <v>43329</v>
      </c>
      <c r="C269" s="228">
        <v>3000</v>
      </c>
      <c r="D269" s="827">
        <v>11.443</v>
      </c>
      <c r="E269" s="39">
        <v>19.829999999999998</v>
      </c>
      <c r="F269" s="39">
        <f t="shared" ref="F269" si="51">C269*(E269-D269)</f>
        <v>25160.999999999996</v>
      </c>
      <c r="G269" s="39">
        <f t="shared" ref="G269" si="52">D269*C269</f>
        <v>34329</v>
      </c>
      <c r="H269" s="863">
        <f t="shared" ref="H269" si="53">(E269-D269)/D269</f>
        <v>0.73293716682688093</v>
      </c>
      <c r="I269" s="39"/>
      <c r="J269" s="39"/>
      <c r="K269" s="39">
        <f t="shared" si="47"/>
        <v>39776.571000001626</v>
      </c>
      <c r="L269" s="39">
        <v>65.92</v>
      </c>
    </row>
    <row r="270" spans="1:12" x14ac:dyDescent="0.25">
      <c r="A270">
        <v>1100</v>
      </c>
      <c r="B270" s="150">
        <v>43332</v>
      </c>
      <c r="C270" s="10">
        <v>3000</v>
      </c>
      <c r="D270" s="233">
        <v>11.443</v>
      </c>
      <c r="E270" s="39">
        <v>19.98</v>
      </c>
      <c r="F270" s="39">
        <f t="shared" ref="F270" si="54">C270*(E270-D270)</f>
        <v>25611.000000000004</v>
      </c>
      <c r="G270" s="39">
        <f t="shared" ref="G270" si="55">D270*C270</f>
        <v>34329</v>
      </c>
      <c r="H270" s="222">
        <f t="shared" ref="H270" si="56">(E270-D270)/D270</f>
        <v>0.74604561740802244</v>
      </c>
      <c r="I270" s="39"/>
      <c r="J270" s="39"/>
      <c r="K270" s="39">
        <f t="shared" si="47"/>
        <v>40226.571000001626</v>
      </c>
      <c r="L270" s="39">
        <v>66.48</v>
      </c>
    </row>
    <row r="271" spans="1:12" x14ac:dyDescent="0.25">
      <c r="A271">
        <v>1100</v>
      </c>
      <c r="B271" s="150">
        <v>43333</v>
      </c>
      <c r="C271" s="10">
        <v>3000</v>
      </c>
      <c r="D271" s="233">
        <v>11.443</v>
      </c>
      <c r="E271" s="39">
        <v>20.21</v>
      </c>
      <c r="F271" s="39">
        <f t="shared" ref="F271:F274" si="57">C271*(E271-D271)</f>
        <v>26301.000000000004</v>
      </c>
      <c r="G271" s="39">
        <f t="shared" ref="G271:G274" si="58">D271*C271</f>
        <v>34329</v>
      </c>
      <c r="H271" s="222">
        <f t="shared" ref="H271:H274" si="59">(E271-D271)/D271</f>
        <v>0.76614524163243913</v>
      </c>
      <c r="I271" s="39"/>
      <c r="J271" s="39"/>
      <c r="K271" s="39">
        <f>F271+$Q$10</f>
        <v>40916.571000001626</v>
      </c>
      <c r="L271" s="39">
        <v>66.099999999999994</v>
      </c>
    </row>
    <row r="272" spans="1:12" x14ac:dyDescent="0.25">
      <c r="B272" s="150">
        <v>43334</v>
      </c>
      <c r="C272" s="10">
        <v>2300</v>
      </c>
      <c r="D272" s="233">
        <v>8.6319999999999997</v>
      </c>
      <c r="E272" s="39">
        <v>20.87</v>
      </c>
      <c r="F272" s="39">
        <f t="shared" si="57"/>
        <v>28147.4</v>
      </c>
      <c r="G272" s="39">
        <f t="shared" si="58"/>
        <v>19853.599999999999</v>
      </c>
      <c r="H272" s="222">
        <f t="shared" si="59"/>
        <v>1.4177479147358667</v>
      </c>
      <c r="I272" s="39"/>
      <c r="J272" s="234" t="s">
        <v>490</v>
      </c>
      <c r="K272" s="39">
        <f t="shared" si="47"/>
        <v>42762.971000001628</v>
      </c>
      <c r="L272" s="39"/>
    </row>
    <row r="273" spans="1:12" x14ac:dyDescent="0.25">
      <c r="A273">
        <v>300</v>
      </c>
      <c r="B273" s="150">
        <v>43334</v>
      </c>
      <c r="C273" s="10">
        <v>2200</v>
      </c>
      <c r="D273" s="233">
        <v>8.0649999999999995</v>
      </c>
      <c r="E273" s="39">
        <v>20.87</v>
      </c>
      <c r="F273" s="39">
        <f t="shared" si="57"/>
        <v>28171.000000000004</v>
      </c>
      <c r="G273" s="39">
        <f t="shared" si="58"/>
        <v>17743</v>
      </c>
      <c r="H273" s="222">
        <f t="shared" si="59"/>
        <v>1.5877247365158094</v>
      </c>
      <c r="I273" s="39"/>
      <c r="J273" s="39"/>
      <c r="K273" s="865">
        <f t="shared" si="47"/>
        <v>42786.571000001626</v>
      </c>
      <c r="L273" s="39">
        <v>67.98</v>
      </c>
    </row>
    <row r="274" spans="1:12" x14ac:dyDescent="0.25">
      <c r="A274">
        <v>299</v>
      </c>
      <c r="B274" s="150">
        <v>43336</v>
      </c>
      <c r="C274" s="10">
        <v>2199</v>
      </c>
      <c r="D274" s="233">
        <v>8.06</v>
      </c>
      <c r="E274" s="39">
        <v>20.61</v>
      </c>
      <c r="F274" s="39">
        <f t="shared" si="57"/>
        <v>27597.449999999997</v>
      </c>
      <c r="G274" s="39">
        <f t="shared" si="58"/>
        <v>17723.940000000002</v>
      </c>
      <c r="H274" s="222">
        <f t="shared" si="59"/>
        <v>1.5570719602977665</v>
      </c>
      <c r="I274" s="39"/>
      <c r="J274" s="39">
        <v>51.98</v>
      </c>
      <c r="K274" s="39">
        <f t="shared" si="47"/>
        <v>42213.021000001623</v>
      </c>
      <c r="L274" s="39">
        <v>68.540000000000006</v>
      </c>
    </row>
    <row r="275" spans="1:12" x14ac:dyDescent="0.25">
      <c r="A275">
        <v>299</v>
      </c>
      <c r="B275" s="150">
        <v>43339</v>
      </c>
      <c r="C275" s="10">
        <v>2300</v>
      </c>
      <c r="D275" s="233">
        <v>8.6140000000000008</v>
      </c>
      <c r="E275" s="39">
        <v>20.8</v>
      </c>
      <c r="F275" s="39">
        <f t="shared" ref="F275" si="60">C275*(E275-D275)</f>
        <v>28027.8</v>
      </c>
      <c r="G275" s="39">
        <f t="shared" ref="G275" si="61">D275*C275</f>
        <v>19812.2</v>
      </c>
      <c r="H275" s="222">
        <f t="shared" ref="H275" si="62">(E275-D275)/D275</f>
        <v>1.4146737868586021</v>
      </c>
      <c r="I275" s="39"/>
      <c r="J275" s="39"/>
      <c r="K275" s="39">
        <f t="shared" si="47"/>
        <v>42643.371000001629</v>
      </c>
      <c r="L275" s="39"/>
    </row>
    <row r="276" spans="1:12" x14ac:dyDescent="0.25">
      <c r="A276">
        <v>199</v>
      </c>
      <c r="B276" s="150">
        <v>43339</v>
      </c>
      <c r="C276" s="10">
        <v>2200</v>
      </c>
      <c r="D276" s="233">
        <v>8.0540000000000003</v>
      </c>
      <c r="E276" s="39">
        <v>20.94</v>
      </c>
      <c r="F276" s="39">
        <f t="shared" ref="F276" si="63">C276*(E276-D276)</f>
        <v>28349.200000000001</v>
      </c>
      <c r="G276" s="39">
        <f t="shared" ref="G276" si="64">D276*C276</f>
        <v>17718.8</v>
      </c>
      <c r="H276" s="222">
        <f t="shared" ref="H276" si="65">(E276-D276)/D276</f>
        <v>1.5999503352371494</v>
      </c>
      <c r="I276" s="39"/>
      <c r="J276" s="39"/>
      <c r="K276" s="865">
        <f t="shared" si="47"/>
        <v>42964.771000001623</v>
      </c>
      <c r="L276" s="39"/>
    </row>
    <row r="277" spans="1:12" x14ac:dyDescent="0.25">
      <c r="A277">
        <v>199</v>
      </c>
      <c r="B277" s="150">
        <v>43340</v>
      </c>
      <c r="C277" s="10">
        <v>2200</v>
      </c>
      <c r="D277" s="233">
        <v>8.0540000000000003</v>
      </c>
      <c r="E277" s="39">
        <v>20.7</v>
      </c>
      <c r="F277" s="39">
        <f t="shared" ref="F277:F278" si="66">C277*(E277-D277)</f>
        <v>27821.199999999997</v>
      </c>
      <c r="G277" s="39">
        <f t="shared" ref="G277:G278" si="67">D277*C277</f>
        <v>17718.8</v>
      </c>
      <c r="H277" s="222">
        <f t="shared" ref="H277:H278" si="68">(E277-D277)/D277</f>
        <v>1.5701514775266947</v>
      </c>
      <c r="I277" s="39"/>
      <c r="J277" s="39"/>
      <c r="K277" s="39">
        <f t="shared" ref="K277:K278" si="69">F277+$Q$10</f>
        <v>42436.771000001623</v>
      </c>
      <c r="L277" s="39">
        <v>68.510000000000005</v>
      </c>
    </row>
    <row r="278" spans="1:12" x14ac:dyDescent="0.25">
      <c r="A278">
        <v>0</v>
      </c>
      <c r="B278" s="150">
        <v>43341</v>
      </c>
      <c r="C278" s="423">
        <v>2001</v>
      </c>
      <c r="D278" s="847">
        <v>6.7073999999999998</v>
      </c>
      <c r="E278" s="39">
        <v>21.77</v>
      </c>
      <c r="F278" s="39">
        <f t="shared" si="66"/>
        <v>30140.262599999998</v>
      </c>
      <c r="G278" s="39">
        <f t="shared" si="67"/>
        <v>13421.5074</v>
      </c>
      <c r="H278" s="222">
        <f t="shared" si="68"/>
        <v>2.24566896263828</v>
      </c>
      <c r="I278" s="39"/>
      <c r="J278" s="39">
        <v>61.76</v>
      </c>
      <c r="K278" s="864">
        <f t="shared" si="69"/>
        <v>44755.833600001628</v>
      </c>
      <c r="L278" s="39">
        <v>69.709999999999994</v>
      </c>
    </row>
    <row r="279" spans="1:12" x14ac:dyDescent="0.25">
      <c r="B279" s="150"/>
      <c r="C279" s="10"/>
      <c r="D279" s="233"/>
      <c r="E279" s="39"/>
      <c r="F279" s="39"/>
      <c r="G279" s="39"/>
      <c r="H279" s="222"/>
      <c r="I279" s="39"/>
      <c r="J279" s="39"/>
      <c r="K279" s="39"/>
      <c r="L279" s="39"/>
    </row>
    <row r="280" spans="1:12" x14ac:dyDescent="0.25">
      <c r="B280" s="150"/>
      <c r="C280" s="10"/>
      <c r="D280" s="233"/>
      <c r="E280" s="39"/>
      <c r="F280" s="39"/>
      <c r="G280" s="39"/>
      <c r="H280" s="222"/>
      <c r="I280" s="39"/>
      <c r="J280" s="39"/>
      <c r="K280" s="39"/>
      <c r="L280" s="39"/>
    </row>
    <row r="281" spans="1:12" x14ac:dyDescent="0.25">
      <c r="B281" s="150"/>
      <c r="C281" s="10"/>
      <c r="D281" s="233"/>
      <c r="E281" s="39"/>
      <c r="F281" s="39"/>
      <c r="G281" s="39"/>
      <c r="H281" s="222"/>
      <c r="I281" s="39"/>
      <c r="J281" s="39"/>
      <c r="K281" s="39"/>
      <c r="L281" s="39"/>
    </row>
    <row r="282" spans="1:12" x14ac:dyDescent="0.25">
      <c r="B282" s="150"/>
      <c r="C282" s="10"/>
      <c r="D282" s="233"/>
      <c r="E282" s="39"/>
      <c r="F282" s="39"/>
      <c r="G282" s="39"/>
      <c r="H282" s="222"/>
      <c r="I282" s="39"/>
      <c r="J282" s="39"/>
      <c r="K282" s="39"/>
      <c r="L282" s="39"/>
    </row>
    <row r="283" spans="1:12" x14ac:dyDescent="0.25">
      <c r="B283" s="150"/>
      <c r="C283" s="10"/>
      <c r="D283" s="233"/>
      <c r="E283" s="39"/>
      <c r="F283" s="39"/>
      <c r="G283" s="39"/>
      <c r="H283" s="222"/>
      <c r="I283" s="39"/>
      <c r="J283" s="39"/>
      <c r="K283" s="39"/>
      <c r="L283" s="39"/>
    </row>
    <row r="284" spans="1:12" x14ac:dyDescent="0.25">
      <c r="B284" s="150"/>
      <c r="C284" s="10"/>
      <c r="D284" s="233"/>
      <c r="E284" s="39"/>
      <c r="F284" s="39"/>
      <c r="G284" s="39"/>
      <c r="H284" s="222"/>
      <c r="I284" s="39"/>
      <c r="J284" s="39"/>
      <c r="K284" s="39"/>
      <c r="L284" s="39"/>
    </row>
    <row r="285" spans="1:12" x14ac:dyDescent="0.25">
      <c r="B285" s="150"/>
      <c r="C285" s="10"/>
      <c r="D285" s="233"/>
      <c r="E285" s="39"/>
      <c r="F285" s="39"/>
      <c r="G285" s="39"/>
      <c r="H285" s="222"/>
      <c r="I285" s="39"/>
      <c r="J285" s="39"/>
      <c r="K285" s="39"/>
      <c r="L285" s="39"/>
    </row>
    <row r="286" spans="1:12" x14ac:dyDescent="0.25">
      <c r="B286" s="150"/>
      <c r="C286" s="10"/>
      <c r="D286" s="233"/>
      <c r="E286" s="39"/>
      <c r="F286" s="39"/>
      <c r="G286" s="39"/>
      <c r="H286" s="222"/>
      <c r="I286" s="39"/>
      <c r="J286" s="39"/>
      <c r="K286" s="39"/>
      <c r="L286" s="39"/>
    </row>
    <row r="288" spans="1:12" x14ac:dyDescent="0.25">
      <c r="B288" s="618" t="s">
        <v>113</v>
      </c>
      <c r="C288" s="484" t="s">
        <v>146</v>
      </c>
      <c r="D288" s="619" t="s">
        <v>145</v>
      </c>
      <c r="E288" s="486" t="s">
        <v>147</v>
      </c>
      <c r="F288" s="487" t="s">
        <v>65</v>
      </c>
      <c r="G288" s="488" t="s">
        <v>151</v>
      </c>
      <c r="H288" s="487" t="s">
        <v>88</v>
      </c>
      <c r="I288" s="488" t="s">
        <v>154</v>
      </c>
    </row>
    <row r="289" spans="2:14" x14ac:dyDescent="0.25">
      <c r="B289" s="620">
        <v>42305</v>
      </c>
      <c r="C289" s="362">
        <v>2000</v>
      </c>
      <c r="D289" s="621">
        <v>34.06</v>
      </c>
      <c r="E289" s="363">
        <v>17.68</v>
      </c>
      <c r="F289" s="363">
        <v>-32767.45</v>
      </c>
      <c r="G289" s="363">
        <f t="shared" ref="G289:G295" si="70">IF(C289=0, 0,D289*C289)</f>
        <v>68120</v>
      </c>
      <c r="H289" s="365">
        <f t="shared" ref="H289:H295" si="71">IF(C289=0, D289, (E289-D289)/D289)</f>
        <v>-0.48091603053435117</v>
      </c>
      <c r="I289" s="363"/>
    </row>
    <row r="290" spans="2:14" x14ac:dyDescent="0.25">
      <c r="B290" s="620">
        <v>42307</v>
      </c>
      <c r="C290" s="362">
        <v>0</v>
      </c>
      <c r="D290" s="621" t="s">
        <v>128</v>
      </c>
      <c r="E290" s="363">
        <v>17.55</v>
      </c>
      <c r="F290" s="363">
        <v>-30722.2</v>
      </c>
      <c r="G290" s="363">
        <f t="shared" si="70"/>
        <v>0</v>
      </c>
      <c r="H290" s="365" t="str">
        <f t="shared" si="71"/>
        <v>N/A</v>
      </c>
      <c r="I290" s="363"/>
    </row>
    <row r="291" spans="2:14" x14ac:dyDescent="0.25">
      <c r="B291" s="620">
        <v>42310</v>
      </c>
      <c r="C291" s="362">
        <v>0</v>
      </c>
      <c r="D291" s="621" t="s">
        <v>128</v>
      </c>
      <c r="E291" s="363">
        <v>19.010000000000002</v>
      </c>
      <c r="F291" s="363">
        <v>-30693.25</v>
      </c>
      <c r="G291" s="363">
        <f t="shared" si="70"/>
        <v>0</v>
      </c>
      <c r="H291" s="365" t="str">
        <f t="shared" si="71"/>
        <v>N/A</v>
      </c>
      <c r="I291" s="363"/>
    </row>
    <row r="292" spans="2:14" x14ac:dyDescent="0.25">
      <c r="B292" s="620">
        <v>42314</v>
      </c>
      <c r="C292" s="362">
        <v>2500</v>
      </c>
      <c r="D292" s="621">
        <v>30.24</v>
      </c>
      <c r="E292" s="363">
        <v>18.29</v>
      </c>
      <c r="F292" s="363">
        <v>-29878.25</v>
      </c>
      <c r="G292" s="363">
        <f t="shared" si="70"/>
        <v>75600</v>
      </c>
      <c r="H292" s="365">
        <f t="shared" si="71"/>
        <v>-0.39517195767195767</v>
      </c>
      <c r="I292" s="363"/>
    </row>
    <row r="293" spans="2:14" x14ac:dyDescent="0.25">
      <c r="B293" s="620">
        <v>42318</v>
      </c>
      <c r="C293" s="362">
        <v>0</v>
      </c>
      <c r="D293" s="621" t="s">
        <v>128</v>
      </c>
      <c r="E293" s="363">
        <v>18.78</v>
      </c>
      <c r="F293" s="363">
        <v>-28604.09</v>
      </c>
      <c r="G293" s="363">
        <f t="shared" si="70"/>
        <v>0</v>
      </c>
      <c r="H293" s="365" t="str">
        <f t="shared" si="71"/>
        <v>N/A</v>
      </c>
      <c r="I293" s="363"/>
    </row>
    <row r="294" spans="2:14" x14ac:dyDescent="0.25">
      <c r="B294" s="620">
        <v>42328</v>
      </c>
      <c r="C294" s="362">
        <v>3078</v>
      </c>
      <c r="D294" s="621">
        <v>26.76</v>
      </c>
      <c r="E294" s="363">
        <v>17.440000000000001</v>
      </c>
      <c r="F294" s="363">
        <v>-28696.448999999906</v>
      </c>
      <c r="G294" s="363">
        <f t="shared" si="70"/>
        <v>82367.28</v>
      </c>
      <c r="H294" s="365">
        <f t="shared" si="71"/>
        <v>-0.34828101644245141</v>
      </c>
      <c r="I294" s="363"/>
    </row>
    <row r="295" spans="2:14" x14ac:dyDescent="0.25">
      <c r="B295" s="620">
        <v>42331</v>
      </c>
      <c r="C295" s="362">
        <v>0</v>
      </c>
      <c r="D295" s="621" t="s">
        <v>128</v>
      </c>
      <c r="E295" s="363">
        <v>17.53</v>
      </c>
      <c r="F295" s="363">
        <v>-28051.068999999901</v>
      </c>
      <c r="G295" s="363">
        <f t="shared" si="70"/>
        <v>0</v>
      </c>
      <c r="H295" s="365" t="str">
        <f t="shared" si="71"/>
        <v>N/A</v>
      </c>
      <c r="I295" s="363"/>
    </row>
    <row r="296" spans="2:14" x14ac:dyDescent="0.25">
      <c r="B296" s="620">
        <v>42335</v>
      </c>
      <c r="C296" s="362">
        <v>3078</v>
      </c>
      <c r="D296" s="621">
        <v>26.85</v>
      </c>
      <c r="E296" s="363">
        <v>17.73</v>
      </c>
      <c r="F296" s="363">
        <f>C296*(E296-D296)</f>
        <v>-28071.360000000004</v>
      </c>
      <c r="G296" s="363">
        <f>D296*C296</f>
        <v>82644.3</v>
      </c>
      <c r="H296" s="364">
        <f>(E296-D296)/D296</f>
        <v>-0.33966480446927377</v>
      </c>
      <c r="I296" s="363"/>
      <c r="N296" s="70"/>
    </row>
    <row r="297" spans="2:14" x14ac:dyDescent="0.25">
      <c r="B297" s="620">
        <v>42335</v>
      </c>
      <c r="C297" s="362">
        <v>3578</v>
      </c>
      <c r="D297" s="621">
        <v>25.55</v>
      </c>
      <c r="E297" s="363">
        <v>17.440000000000001</v>
      </c>
      <c r="F297" s="363">
        <f t="shared" ref="F297:F328" si="72">C297*(E297-D297)</f>
        <v>-29017.579999999998</v>
      </c>
      <c r="G297" s="363">
        <f t="shared" ref="G297:G326" si="73">D297*C297</f>
        <v>91417.900000000009</v>
      </c>
      <c r="H297" s="364">
        <f t="shared" ref="H297:H326" si="74">(E297-D297)/D297</f>
        <v>-0.31741682974559682</v>
      </c>
      <c r="I297" s="363"/>
    </row>
    <row r="298" spans="2:14" x14ac:dyDescent="0.25">
      <c r="B298" s="620">
        <v>42340</v>
      </c>
      <c r="C298" s="362">
        <v>4178</v>
      </c>
      <c r="D298" s="621">
        <v>24.29</v>
      </c>
      <c r="E298" s="363">
        <v>16.670000000000002</v>
      </c>
      <c r="F298" s="363">
        <f t="shared" si="72"/>
        <v>-31836.35999999999</v>
      </c>
      <c r="G298" s="363">
        <f t="shared" si="73"/>
        <v>101483.62</v>
      </c>
      <c r="H298" s="364">
        <f t="shared" si="74"/>
        <v>-0.31370934540963352</v>
      </c>
      <c r="I298" s="363"/>
    </row>
    <row r="299" spans="2:14" x14ac:dyDescent="0.25">
      <c r="B299" s="620">
        <v>42342</v>
      </c>
      <c r="C299" s="362">
        <v>4678</v>
      </c>
      <c r="D299" s="621">
        <v>23.39</v>
      </c>
      <c r="E299" s="363">
        <v>16.12</v>
      </c>
      <c r="F299" s="363">
        <f t="shared" si="72"/>
        <v>-34009.06</v>
      </c>
      <c r="G299" s="363">
        <f t="shared" si="73"/>
        <v>109418.42</v>
      </c>
      <c r="H299" s="364">
        <f t="shared" si="74"/>
        <v>-0.31081658828559211</v>
      </c>
      <c r="I299" s="363"/>
    </row>
    <row r="300" spans="2:14" x14ac:dyDescent="0.25">
      <c r="B300" s="620">
        <v>42342</v>
      </c>
      <c r="C300" s="362">
        <v>4178</v>
      </c>
      <c r="D300" s="621">
        <v>24.26</v>
      </c>
      <c r="E300" s="363">
        <v>16.12</v>
      </c>
      <c r="F300" s="363">
        <f t="shared" si="72"/>
        <v>-34008.920000000006</v>
      </c>
      <c r="G300" s="363">
        <f t="shared" si="73"/>
        <v>101358.28000000001</v>
      </c>
      <c r="H300" s="364">
        <f t="shared" si="74"/>
        <v>-0.33553173948887055</v>
      </c>
      <c r="I300" s="363"/>
    </row>
    <row r="301" spans="2:14" x14ac:dyDescent="0.25">
      <c r="B301" s="620">
        <v>42345</v>
      </c>
      <c r="C301" s="362">
        <v>4678</v>
      </c>
      <c r="D301" s="621">
        <v>23.24</v>
      </c>
      <c r="E301" s="363">
        <v>14.78</v>
      </c>
      <c r="F301" s="363">
        <f t="shared" si="72"/>
        <v>-39575.879999999997</v>
      </c>
      <c r="G301" s="363">
        <f t="shared" si="73"/>
        <v>108716.71999999999</v>
      </c>
      <c r="H301" s="364">
        <f t="shared" si="74"/>
        <v>-0.36402753872633387</v>
      </c>
      <c r="I301" s="363"/>
    </row>
    <row r="302" spans="2:14" x14ac:dyDescent="0.25">
      <c r="B302" s="620">
        <v>42347</v>
      </c>
      <c r="C302" s="362">
        <v>4778</v>
      </c>
      <c r="D302" s="621">
        <v>23.06</v>
      </c>
      <c r="E302" s="363">
        <v>14.92</v>
      </c>
      <c r="F302" s="363">
        <f t="shared" si="72"/>
        <v>-38892.919999999991</v>
      </c>
      <c r="G302" s="363">
        <f t="shared" si="73"/>
        <v>110180.68</v>
      </c>
      <c r="H302" s="364">
        <f t="shared" si="74"/>
        <v>-0.3529921942758022</v>
      </c>
      <c r="I302" s="363"/>
    </row>
    <row r="303" spans="2:14" x14ac:dyDescent="0.25">
      <c r="B303" s="620">
        <v>42348</v>
      </c>
      <c r="C303" s="362">
        <v>4178</v>
      </c>
      <c r="D303" s="621">
        <v>24.23</v>
      </c>
      <c r="E303" s="363">
        <v>14.74</v>
      </c>
      <c r="F303" s="363">
        <f t="shared" si="72"/>
        <v>-39649.22</v>
      </c>
      <c r="G303" s="363">
        <f t="shared" si="73"/>
        <v>101232.94</v>
      </c>
      <c r="H303" s="364">
        <f t="shared" si="74"/>
        <v>-0.39166322740404458</v>
      </c>
      <c r="I303" s="363"/>
    </row>
    <row r="304" spans="2:14" x14ac:dyDescent="0.25">
      <c r="B304" s="620">
        <v>42349</v>
      </c>
      <c r="C304" s="362">
        <v>3678</v>
      </c>
      <c r="D304" s="621">
        <v>25.57</v>
      </c>
      <c r="E304" s="363">
        <v>14.34</v>
      </c>
      <c r="F304" s="363">
        <f t="shared" si="72"/>
        <v>-41303.94</v>
      </c>
      <c r="G304" s="363">
        <f t="shared" si="73"/>
        <v>94046.46</v>
      </c>
      <c r="H304" s="364">
        <f t="shared" si="74"/>
        <v>-0.43918654673445445</v>
      </c>
      <c r="I304" s="363"/>
    </row>
    <row r="305" spans="2:9" x14ac:dyDescent="0.25">
      <c r="B305" s="620">
        <v>42352</v>
      </c>
      <c r="C305" s="362">
        <v>4178</v>
      </c>
      <c r="D305" s="621">
        <v>24.18</v>
      </c>
      <c r="E305" s="363">
        <v>13.96</v>
      </c>
      <c r="F305" s="363">
        <f t="shared" si="72"/>
        <v>-42699.159999999996</v>
      </c>
      <c r="G305" s="363">
        <f t="shared" si="73"/>
        <v>101024.04</v>
      </c>
      <c r="H305" s="364">
        <f t="shared" si="74"/>
        <v>-0.42266335814722905</v>
      </c>
      <c r="I305" s="363"/>
    </row>
    <row r="306" spans="2:9" x14ac:dyDescent="0.25">
      <c r="B306" s="620">
        <v>42355</v>
      </c>
      <c r="C306" s="362">
        <v>4678</v>
      </c>
      <c r="D306" s="621">
        <v>22.98</v>
      </c>
      <c r="E306" s="363">
        <v>12.78</v>
      </c>
      <c r="F306" s="363">
        <f t="shared" si="72"/>
        <v>-47715.600000000006</v>
      </c>
      <c r="G306" s="363">
        <f t="shared" si="73"/>
        <v>107500.44</v>
      </c>
      <c r="H306" s="364">
        <f t="shared" si="74"/>
        <v>-0.44386422976501311</v>
      </c>
      <c r="I306" s="363"/>
    </row>
    <row r="307" spans="2:9" x14ac:dyDescent="0.25">
      <c r="B307" s="620">
        <v>42356</v>
      </c>
      <c r="C307" s="362">
        <v>5178</v>
      </c>
      <c r="D307" s="621">
        <v>21.99</v>
      </c>
      <c r="E307" s="363">
        <v>12.95</v>
      </c>
      <c r="F307" s="363">
        <f t="shared" si="72"/>
        <v>-46809.119999999995</v>
      </c>
      <c r="G307" s="363">
        <f t="shared" si="73"/>
        <v>113864.21999999999</v>
      </c>
      <c r="H307" s="364">
        <f t="shared" si="74"/>
        <v>-0.41109595270577537</v>
      </c>
      <c r="I307" s="363"/>
    </row>
    <row r="308" spans="2:9" x14ac:dyDescent="0.25">
      <c r="B308" s="620">
        <v>42356</v>
      </c>
      <c r="C308" s="362">
        <v>6178</v>
      </c>
      <c r="D308" s="621">
        <v>20.48</v>
      </c>
      <c r="E308" s="363">
        <v>12.76</v>
      </c>
      <c r="F308" s="363">
        <f t="shared" si="72"/>
        <v>-47694.16</v>
      </c>
      <c r="G308" s="363">
        <f t="shared" si="73"/>
        <v>126525.44</v>
      </c>
      <c r="H308" s="364">
        <f t="shared" si="74"/>
        <v>-0.376953125</v>
      </c>
      <c r="I308" s="363"/>
    </row>
    <row r="309" spans="2:9" x14ac:dyDescent="0.25">
      <c r="B309" s="620">
        <v>42356</v>
      </c>
      <c r="C309" s="362">
        <v>6400</v>
      </c>
      <c r="D309" s="621">
        <v>20.2</v>
      </c>
      <c r="E309" s="363">
        <v>12.68</v>
      </c>
      <c r="F309" s="363">
        <f t="shared" si="72"/>
        <v>-48128</v>
      </c>
      <c r="G309" s="363">
        <f t="shared" si="73"/>
        <v>129280</v>
      </c>
      <c r="H309" s="364">
        <f t="shared" si="74"/>
        <v>-0.37227722772277227</v>
      </c>
      <c r="I309" s="363"/>
    </row>
    <row r="310" spans="2:9" x14ac:dyDescent="0.25">
      <c r="B310" s="620">
        <v>42359</v>
      </c>
      <c r="C310" s="362">
        <v>5178</v>
      </c>
      <c r="D310" s="621">
        <v>21.96</v>
      </c>
      <c r="E310" s="363">
        <v>12.66</v>
      </c>
      <c r="F310" s="363">
        <f t="shared" si="72"/>
        <v>-48155.4</v>
      </c>
      <c r="G310" s="363">
        <f t="shared" si="73"/>
        <v>113708.88</v>
      </c>
      <c r="H310" s="364">
        <f t="shared" si="74"/>
        <v>-0.42349726775956287</v>
      </c>
      <c r="I310" s="363"/>
    </row>
    <row r="311" spans="2:9" x14ac:dyDescent="0.25">
      <c r="B311" s="620">
        <v>42361</v>
      </c>
      <c r="C311" s="362">
        <v>4178</v>
      </c>
      <c r="D311" s="621">
        <v>24.07</v>
      </c>
      <c r="E311" s="363">
        <v>13.96</v>
      </c>
      <c r="F311" s="363">
        <f t="shared" si="72"/>
        <v>-42239.579999999994</v>
      </c>
      <c r="G311" s="363">
        <f t="shared" si="73"/>
        <v>100564.46</v>
      </c>
      <c r="H311" s="364">
        <f t="shared" si="74"/>
        <v>-0.42002492729538843</v>
      </c>
      <c r="I311" s="363"/>
    </row>
    <row r="312" spans="2:9" x14ac:dyDescent="0.25">
      <c r="B312" s="620">
        <v>42361</v>
      </c>
      <c r="C312" s="362">
        <v>4178</v>
      </c>
      <c r="D312" s="621">
        <v>24.03</v>
      </c>
      <c r="E312" s="363">
        <v>13.96</v>
      </c>
      <c r="F312" s="363">
        <f t="shared" si="72"/>
        <v>-42072.46</v>
      </c>
      <c r="G312" s="363">
        <f t="shared" si="73"/>
        <v>100397.34000000001</v>
      </c>
      <c r="H312" s="364">
        <f t="shared" si="74"/>
        <v>-0.41905950894714938</v>
      </c>
      <c r="I312" s="363"/>
    </row>
    <row r="313" spans="2:9" x14ac:dyDescent="0.25">
      <c r="B313" s="620">
        <v>42366</v>
      </c>
      <c r="C313" s="383">
        <v>6678</v>
      </c>
      <c r="D313" s="622">
        <v>19.91</v>
      </c>
      <c r="E313" s="363">
        <v>13.09</v>
      </c>
      <c r="F313" s="363">
        <f t="shared" si="72"/>
        <v>-45543.96</v>
      </c>
      <c r="G313" s="363">
        <f t="shared" si="73"/>
        <v>132958.98000000001</v>
      </c>
      <c r="H313" s="364">
        <f t="shared" si="74"/>
        <v>-0.34254143646408841</v>
      </c>
      <c r="I313" s="363"/>
    </row>
    <row r="314" spans="2:9" x14ac:dyDescent="0.25">
      <c r="B314" s="620">
        <v>42367</v>
      </c>
      <c r="C314" s="383">
        <v>8678</v>
      </c>
      <c r="D314" s="622">
        <v>18.32</v>
      </c>
      <c r="E314" s="363">
        <v>13.03</v>
      </c>
      <c r="F314" s="363">
        <f t="shared" si="72"/>
        <v>-45906.62000000001</v>
      </c>
      <c r="G314" s="363">
        <f t="shared" si="73"/>
        <v>158980.96</v>
      </c>
      <c r="H314" s="364">
        <f t="shared" si="74"/>
        <v>-0.28875545851528389</v>
      </c>
      <c r="I314" s="363"/>
    </row>
    <row r="315" spans="2:9" x14ac:dyDescent="0.25">
      <c r="B315" s="620">
        <v>42368</v>
      </c>
      <c r="C315" s="362">
        <v>9678</v>
      </c>
      <c r="D315" s="621">
        <v>17.73</v>
      </c>
      <c r="E315" s="363">
        <v>12.38</v>
      </c>
      <c r="F315" s="363">
        <f t="shared" si="72"/>
        <v>-51777.299999999996</v>
      </c>
      <c r="G315" s="363">
        <f t="shared" si="73"/>
        <v>171590.94</v>
      </c>
      <c r="H315" s="365">
        <f t="shared" si="74"/>
        <v>-0.30174844895657077</v>
      </c>
      <c r="I315" s="363"/>
    </row>
    <row r="316" spans="2:9" x14ac:dyDescent="0.25">
      <c r="B316" s="620">
        <v>42369</v>
      </c>
      <c r="C316" s="362">
        <v>8678</v>
      </c>
      <c r="D316" s="621">
        <v>18.312999999999999</v>
      </c>
      <c r="E316" s="363">
        <v>12.59</v>
      </c>
      <c r="F316" s="363">
        <f t="shared" si="72"/>
        <v>-49664.193999999989</v>
      </c>
      <c r="G316" s="363">
        <f t="shared" si="73"/>
        <v>158920.21399999998</v>
      </c>
      <c r="H316" s="365">
        <f t="shared" si="74"/>
        <v>-0.3125102386282968</v>
      </c>
      <c r="I316" s="363"/>
    </row>
    <row r="317" spans="2:9" x14ac:dyDescent="0.25">
      <c r="B317" s="620">
        <v>42374</v>
      </c>
      <c r="C317" s="362">
        <v>7678</v>
      </c>
      <c r="D317" s="621">
        <v>19.010000000000002</v>
      </c>
      <c r="E317" s="363">
        <v>12.76</v>
      </c>
      <c r="F317" s="363">
        <f t="shared" si="72"/>
        <v>-47987.500000000015</v>
      </c>
      <c r="G317" s="363">
        <f t="shared" si="73"/>
        <v>145958.78</v>
      </c>
      <c r="H317" s="365">
        <f t="shared" si="74"/>
        <v>-0.32877432930036832</v>
      </c>
      <c r="I317" s="363"/>
    </row>
    <row r="318" spans="2:9" x14ac:dyDescent="0.25">
      <c r="B318" s="620">
        <v>42375</v>
      </c>
      <c r="C318" s="362">
        <v>8678</v>
      </c>
      <c r="D318" s="621">
        <v>18.257000000000001</v>
      </c>
      <c r="E318" s="363">
        <v>12.76</v>
      </c>
      <c r="F318" s="363">
        <f t="shared" si="72"/>
        <v>-47702.966000000015</v>
      </c>
      <c r="G318" s="363">
        <f t="shared" si="73"/>
        <v>158434.24600000001</v>
      </c>
      <c r="H318" s="365">
        <f t="shared" si="74"/>
        <v>-0.30108999287944355</v>
      </c>
      <c r="I318" s="363"/>
    </row>
    <row r="319" spans="2:9" x14ac:dyDescent="0.25">
      <c r="B319" s="620">
        <v>42375</v>
      </c>
      <c r="C319" s="362">
        <v>9678</v>
      </c>
      <c r="D319" s="621">
        <v>17.579999999999998</v>
      </c>
      <c r="E319" s="363">
        <v>11.28</v>
      </c>
      <c r="F319" s="363">
        <f t="shared" si="72"/>
        <v>-60971.399999999987</v>
      </c>
      <c r="G319" s="363">
        <f t="shared" si="73"/>
        <v>170139.24</v>
      </c>
      <c r="H319" s="365">
        <f t="shared" si="74"/>
        <v>-0.35836177474402725</v>
      </c>
      <c r="I319" s="363"/>
    </row>
    <row r="320" spans="2:9" x14ac:dyDescent="0.25">
      <c r="B320" s="620">
        <v>42398</v>
      </c>
      <c r="C320" s="362">
        <v>9278</v>
      </c>
      <c r="D320" s="621">
        <v>17.93</v>
      </c>
      <c r="E320" s="363">
        <v>9.56</v>
      </c>
      <c r="F320" s="363">
        <f t="shared" si="72"/>
        <v>-77656.859999999986</v>
      </c>
      <c r="G320" s="363">
        <f t="shared" si="73"/>
        <v>166354.54</v>
      </c>
      <c r="H320" s="365">
        <f t="shared" si="74"/>
        <v>-0.46681539319576126</v>
      </c>
      <c r="I320" s="363"/>
    </row>
    <row r="321" spans="2:14" ht="15" customHeight="1" x14ac:dyDescent="0.25">
      <c r="B321" s="620">
        <v>42402</v>
      </c>
      <c r="C321" s="362">
        <v>9678</v>
      </c>
      <c r="D321" s="621">
        <v>17.559999999999999</v>
      </c>
      <c r="E321" s="363">
        <v>8.74</v>
      </c>
      <c r="F321" s="363">
        <f t="shared" si="72"/>
        <v>-85359.959999999992</v>
      </c>
      <c r="G321" s="363">
        <f t="shared" si="73"/>
        <v>169945.68</v>
      </c>
      <c r="H321" s="365">
        <f t="shared" si="74"/>
        <v>-0.50227790432801822</v>
      </c>
      <c r="I321" s="363"/>
    </row>
    <row r="322" spans="2:14" x14ac:dyDescent="0.25">
      <c r="B322" s="620">
        <v>42411</v>
      </c>
      <c r="C322" s="362">
        <v>9678</v>
      </c>
      <c r="D322" s="621">
        <v>17.553999999999998</v>
      </c>
      <c r="E322" s="363">
        <v>7.13</v>
      </c>
      <c r="F322" s="363">
        <f t="shared" si="72"/>
        <v>-100883.47199999999</v>
      </c>
      <c r="G322" s="363">
        <f t="shared" si="73"/>
        <v>169887.61199999999</v>
      </c>
      <c r="H322" s="364">
        <f t="shared" si="74"/>
        <v>-0.59382476928335426</v>
      </c>
      <c r="I322" s="363"/>
    </row>
    <row r="323" spans="2:14" x14ac:dyDescent="0.25">
      <c r="B323" s="620">
        <v>42412</v>
      </c>
      <c r="C323" s="362">
        <v>9678</v>
      </c>
      <c r="D323" s="621">
        <v>17.55</v>
      </c>
      <c r="E323" s="363">
        <v>7.46</v>
      </c>
      <c r="F323" s="363">
        <f t="shared" si="72"/>
        <v>-97651.02</v>
      </c>
      <c r="G323" s="363">
        <f t="shared" si="73"/>
        <v>169848.9</v>
      </c>
      <c r="H323" s="364">
        <f t="shared" si="74"/>
        <v>-0.57492877492877492</v>
      </c>
      <c r="I323" s="363"/>
      <c r="N323" s="70"/>
    </row>
    <row r="324" spans="2:14" x14ac:dyDescent="0.25">
      <c r="B324" s="620">
        <v>42416</v>
      </c>
      <c r="C324" s="362">
        <v>9178</v>
      </c>
      <c r="D324" s="621">
        <v>18.084</v>
      </c>
      <c r="E324" s="363">
        <v>7.49</v>
      </c>
      <c r="F324" s="363">
        <f t="shared" si="72"/>
        <v>-97231.731999999989</v>
      </c>
      <c r="G324" s="363">
        <f t="shared" si="73"/>
        <v>165974.95199999999</v>
      </c>
      <c r="H324" s="364">
        <f t="shared" si="74"/>
        <v>-0.58582172085821715</v>
      </c>
      <c r="I324" s="363"/>
    </row>
    <row r="325" spans="2:14" x14ac:dyDescent="0.25">
      <c r="B325" s="620">
        <v>42416</v>
      </c>
      <c r="C325" s="362">
        <v>9678</v>
      </c>
      <c r="D325" s="621">
        <v>17.536999999999999</v>
      </c>
      <c r="E325" s="363">
        <v>7.49</v>
      </c>
      <c r="F325" s="363">
        <f t="shared" si="72"/>
        <v>-97234.865999999995</v>
      </c>
      <c r="G325" s="363">
        <f t="shared" si="73"/>
        <v>169723.08599999998</v>
      </c>
      <c r="H325" s="364">
        <f t="shared" si="74"/>
        <v>-0.57290300507498426</v>
      </c>
      <c r="I325" s="363"/>
    </row>
    <row r="326" spans="2:14" x14ac:dyDescent="0.25">
      <c r="B326" s="620">
        <v>42418</v>
      </c>
      <c r="C326" s="362">
        <v>13478</v>
      </c>
      <c r="D326" s="621">
        <v>14.673999999999999</v>
      </c>
      <c r="E326" s="363">
        <v>6.93</v>
      </c>
      <c r="F326" s="363">
        <f t="shared" si="72"/>
        <v>-104373.632</v>
      </c>
      <c r="G326" s="363">
        <f t="shared" si="73"/>
        <v>197776.17199999999</v>
      </c>
      <c r="H326" s="364">
        <f t="shared" si="74"/>
        <v>-0.52773613193403301</v>
      </c>
      <c r="I326" s="363"/>
    </row>
    <row r="327" spans="2:14" x14ac:dyDescent="0.25">
      <c r="B327" s="620">
        <v>42422</v>
      </c>
      <c r="C327" s="362">
        <v>10978</v>
      </c>
      <c r="D327" s="621">
        <v>16.314</v>
      </c>
      <c r="E327" s="363">
        <v>7.49</v>
      </c>
      <c r="F327" s="363">
        <f t="shared" si="72"/>
        <v>-96869.872000000003</v>
      </c>
      <c r="G327" s="363">
        <f>IF(C327=0, 0,D327*C327)</f>
        <v>179095.092</v>
      </c>
      <c r="H327" s="364">
        <f>IF(C327=0, D327, (E327-D327)/D327)</f>
        <v>-0.54088512933676591</v>
      </c>
      <c r="I327" s="363"/>
    </row>
    <row r="328" spans="2:14" x14ac:dyDescent="0.25">
      <c r="B328" s="620">
        <v>42422</v>
      </c>
      <c r="C328" s="362">
        <v>9978</v>
      </c>
      <c r="D328" s="621">
        <v>17.199000000000002</v>
      </c>
      <c r="E328" s="363">
        <v>7.49</v>
      </c>
      <c r="F328" s="363">
        <f t="shared" si="72"/>
        <v>-96876.402000000016</v>
      </c>
      <c r="G328" s="363">
        <f>IF(C328=0, 0,D328*C328)</f>
        <v>171611.622</v>
      </c>
      <c r="H328" s="364">
        <f>IF(C328=0, D328, (E328-D328)/D328)</f>
        <v>-0.56450956450956458</v>
      </c>
      <c r="I328" s="363"/>
    </row>
    <row r="329" spans="2:14" x14ac:dyDescent="0.25">
      <c r="B329" s="620">
        <v>42426</v>
      </c>
      <c r="C329" s="362">
        <v>9678</v>
      </c>
      <c r="D329" s="621">
        <v>17.489000000000001</v>
      </c>
      <c r="E329" s="363">
        <v>7.49</v>
      </c>
      <c r="F329" s="363">
        <f t="shared" ref="F329:F337" si="75">C329*(E329-D329)</f>
        <v>-96770.322</v>
      </c>
      <c r="G329" s="363">
        <f>IF(C329=0, 0,D329*C329)</f>
        <v>169258.54200000002</v>
      </c>
      <c r="H329" s="364">
        <f>IF(C329=0, D329, (E329-D329)/D329)</f>
        <v>-0.57173080221853734</v>
      </c>
      <c r="I329" s="363"/>
    </row>
    <row r="330" spans="2:14" x14ac:dyDescent="0.25">
      <c r="B330" s="620">
        <v>42426</v>
      </c>
      <c r="C330" s="362">
        <v>9178</v>
      </c>
      <c r="D330" s="621">
        <v>18.02</v>
      </c>
      <c r="E330" s="363">
        <v>7.76</v>
      </c>
      <c r="F330" s="363">
        <f t="shared" si="75"/>
        <v>-94166.28</v>
      </c>
      <c r="G330" s="363">
        <f t="shared" ref="G330:G337" si="76">IF(C330=0, 0,D330*C330)</f>
        <v>165387.56</v>
      </c>
      <c r="H330" s="364">
        <f t="shared" ref="H330:H337" si="77">IF(C330=0, D330, (E330-D330)/D330)</f>
        <v>-0.5693673695893452</v>
      </c>
      <c r="I330" s="363"/>
    </row>
    <row r="331" spans="2:14" x14ac:dyDescent="0.25">
      <c r="B331" s="620">
        <v>42426</v>
      </c>
      <c r="C331" s="362">
        <v>8178</v>
      </c>
      <c r="D331" s="621">
        <v>19.245999999999999</v>
      </c>
      <c r="E331" s="363">
        <v>8</v>
      </c>
      <c r="F331" s="363">
        <f t="shared" si="75"/>
        <v>-91969.787999999986</v>
      </c>
      <c r="G331" s="363">
        <f t="shared" si="76"/>
        <v>157393.788</v>
      </c>
      <c r="H331" s="364">
        <f t="shared" si="77"/>
        <v>-0.58432921126467829</v>
      </c>
      <c r="I331" s="363"/>
    </row>
    <row r="332" spans="2:14" x14ac:dyDescent="0.25">
      <c r="B332" s="620">
        <v>42426</v>
      </c>
      <c r="C332" s="362">
        <v>6678</v>
      </c>
      <c r="D332" s="621">
        <v>21.75</v>
      </c>
      <c r="E332" s="363">
        <v>8.1</v>
      </c>
      <c r="F332" s="363">
        <f t="shared" si="75"/>
        <v>-91154.7</v>
      </c>
      <c r="G332" s="363">
        <f t="shared" si="76"/>
        <v>145246.5</v>
      </c>
      <c r="H332" s="364">
        <f t="shared" si="77"/>
        <v>-0.62758620689655176</v>
      </c>
      <c r="I332" s="363"/>
    </row>
    <row r="333" spans="2:14" x14ac:dyDescent="0.25">
      <c r="B333" s="620">
        <v>42426</v>
      </c>
      <c r="C333" s="362">
        <v>8678</v>
      </c>
      <c r="D333" s="621">
        <v>18.568999999999999</v>
      </c>
      <c r="E333" s="363">
        <v>7.94</v>
      </c>
      <c r="F333" s="363">
        <f t="shared" si="75"/>
        <v>-92238.461999999985</v>
      </c>
      <c r="G333" s="363">
        <f t="shared" si="76"/>
        <v>161141.78199999998</v>
      </c>
      <c r="H333" s="364">
        <f t="shared" si="77"/>
        <v>-0.57240562227368186</v>
      </c>
      <c r="I333" s="363"/>
    </row>
    <row r="334" spans="2:14" x14ac:dyDescent="0.25">
      <c r="B334" s="620">
        <v>42429</v>
      </c>
      <c r="C334" s="362">
        <v>7678</v>
      </c>
      <c r="D334" s="621">
        <v>19.876000000000001</v>
      </c>
      <c r="E334" s="363">
        <v>8.2100000000000009</v>
      </c>
      <c r="F334" s="363">
        <f t="shared" si="75"/>
        <v>-89571.54800000001</v>
      </c>
      <c r="G334" s="363">
        <f t="shared" si="76"/>
        <v>152607.92800000001</v>
      </c>
      <c r="H334" s="364">
        <f t="shared" si="77"/>
        <v>-0.58693902193600322</v>
      </c>
      <c r="I334" s="363"/>
    </row>
    <row r="335" spans="2:14" x14ac:dyDescent="0.25">
      <c r="B335" s="620">
        <v>42429</v>
      </c>
      <c r="C335" s="362">
        <v>9678</v>
      </c>
      <c r="D335" s="621">
        <v>17.463000000000001</v>
      </c>
      <c r="E335" s="363">
        <v>8.2100000000000009</v>
      </c>
      <c r="F335" s="363">
        <f t="shared" si="75"/>
        <v>-89550.534</v>
      </c>
      <c r="G335" s="363">
        <f t="shared" si="76"/>
        <v>169006.91400000002</v>
      </c>
      <c r="H335" s="364">
        <f t="shared" si="77"/>
        <v>-0.5298631392086125</v>
      </c>
      <c r="I335" s="363"/>
    </row>
    <row r="336" spans="2:14" x14ac:dyDescent="0.25">
      <c r="B336" s="620">
        <v>42429</v>
      </c>
      <c r="C336" s="362">
        <v>9178</v>
      </c>
      <c r="D336" s="621">
        <v>17.981000000000002</v>
      </c>
      <c r="E336" s="363">
        <v>8.2100000000000009</v>
      </c>
      <c r="F336" s="363">
        <f t="shared" si="75"/>
        <v>-89678.238000000012</v>
      </c>
      <c r="G336" s="363">
        <f t="shared" si="76"/>
        <v>165029.61800000002</v>
      </c>
      <c r="H336" s="364">
        <f t="shared" si="77"/>
        <v>-0.5434069295367332</v>
      </c>
      <c r="I336" s="363"/>
    </row>
    <row r="337" spans="2:14" x14ac:dyDescent="0.25">
      <c r="B337" s="620">
        <v>42429</v>
      </c>
      <c r="C337" s="362">
        <v>9678</v>
      </c>
      <c r="D337" s="621">
        <v>17.459</v>
      </c>
      <c r="E337" s="363">
        <v>8.2100000000000009</v>
      </c>
      <c r="F337" s="363">
        <f t="shared" si="75"/>
        <v>-89511.821999999986</v>
      </c>
      <c r="G337" s="363">
        <f t="shared" si="76"/>
        <v>168968.20199999999</v>
      </c>
      <c r="H337" s="364">
        <f t="shared" si="77"/>
        <v>-0.5297554270004009</v>
      </c>
      <c r="I337" s="363"/>
    </row>
    <row r="338" spans="2:14" x14ac:dyDescent="0.25">
      <c r="B338" s="620">
        <v>42429</v>
      </c>
      <c r="C338" s="362">
        <v>9178</v>
      </c>
      <c r="D338" s="621">
        <v>17.975999999999999</v>
      </c>
      <c r="E338" s="363">
        <v>8.2100000000000009</v>
      </c>
      <c r="F338" s="363">
        <f t="shared" ref="F338:F349" si="78">C338*(E338-D338)</f>
        <v>-89632.347999999984</v>
      </c>
      <c r="G338" s="363">
        <f t="shared" ref="G338:G349" si="79">IF(C338=0, 0,D338*C338)</f>
        <v>164983.728</v>
      </c>
      <c r="H338" s="364">
        <f t="shared" ref="H338:H389" si="80">IF(C338=0, D338, (E338-D338)/D338)</f>
        <v>-0.54327992879394738</v>
      </c>
      <c r="I338" s="363" t="s">
        <v>186</v>
      </c>
    </row>
    <row r="339" spans="2:14" x14ac:dyDescent="0.25">
      <c r="B339" s="620">
        <v>42430</v>
      </c>
      <c r="C339" s="383">
        <v>10178</v>
      </c>
      <c r="D339" s="622">
        <v>16.974</v>
      </c>
      <c r="E339" s="363">
        <v>7.8</v>
      </c>
      <c r="F339" s="363">
        <f t="shared" si="78"/>
        <v>-93372.971999999994</v>
      </c>
      <c r="G339" s="363">
        <f t="shared" si="79"/>
        <v>172761.372</v>
      </c>
      <c r="H339" s="364">
        <f t="shared" si="80"/>
        <v>-0.54047366560622123</v>
      </c>
      <c r="I339" s="363"/>
    </row>
    <row r="340" spans="2:14" x14ac:dyDescent="0.25">
      <c r="B340" s="620">
        <v>42430</v>
      </c>
      <c r="C340" s="383">
        <v>9678</v>
      </c>
      <c r="D340" s="622">
        <v>17.440000000000001</v>
      </c>
      <c r="E340" s="363">
        <v>7.96</v>
      </c>
      <c r="F340" s="363">
        <f t="shared" si="78"/>
        <v>-91747.44</v>
      </c>
      <c r="G340" s="363">
        <f t="shared" si="79"/>
        <v>168784.32</v>
      </c>
      <c r="H340" s="364">
        <f t="shared" si="80"/>
        <v>-0.54357798165137616</v>
      </c>
      <c r="I340" s="363"/>
    </row>
    <row r="341" spans="2:14" x14ac:dyDescent="0.25">
      <c r="B341" s="620">
        <v>42431</v>
      </c>
      <c r="C341" s="362">
        <v>8678</v>
      </c>
      <c r="D341" s="621">
        <v>18.405999999999999</v>
      </c>
      <c r="E341" s="363">
        <v>9.1</v>
      </c>
      <c r="F341" s="363">
        <f t="shared" si="78"/>
        <v>-80757.467999999993</v>
      </c>
      <c r="G341" s="363">
        <f t="shared" si="79"/>
        <v>159727.26799999998</v>
      </c>
      <c r="H341" s="365">
        <f t="shared" si="80"/>
        <v>-0.50559600130392257</v>
      </c>
      <c r="I341" s="363"/>
      <c r="N341" s="70"/>
    </row>
    <row r="342" spans="2:14" x14ac:dyDescent="0.25">
      <c r="B342" s="620">
        <v>42432</v>
      </c>
      <c r="C342" s="362">
        <v>9278</v>
      </c>
      <c r="D342" s="621">
        <v>17.771999999999998</v>
      </c>
      <c r="E342" s="363">
        <v>9.9700000000000006</v>
      </c>
      <c r="F342" s="363">
        <f t="shared" si="78"/>
        <v>-72386.955999999976</v>
      </c>
      <c r="G342" s="363">
        <f t="shared" si="79"/>
        <v>164888.61599999998</v>
      </c>
      <c r="H342" s="365">
        <f t="shared" si="80"/>
        <v>-0.43900517668242173</v>
      </c>
      <c r="I342" s="363"/>
    </row>
    <row r="343" spans="2:14" x14ac:dyDescent="0.25">
      <c r="B343" s="620">
        <v>42433</v>
      </c>
      <c r="C343" s="362">
        <v>9278</v>
      </c>
      <c r="D343" s="621">
        <v>17.771999999999998</v>
      </c>
      <c r="E343" s="363">
        <v>11</v>
      </c>
      <c r="F343" s="363">
        <f t="shared" si="78"/>
        <v>-62830.615999999987</v>
      </c>
      <c r="G343" s="363">
        <f t="shared" si="79"/>
        <v>164888.61599999998</v>
      </c>
      <c r="H343" s="365">
        <f t="shared" si="80"/>
        <v>-0.38104884087328378</v>
      </c>
      <c r="I343" s="363"/>
    </row>
    <row r="344" spans="2:14" x14ac:dyDescent="0.25">
      <c r="B344" s="620">
        <v>42439</v>
      </c>
      <c r="C344" s="362">
        <v>9278</v>
      </c>
      <c r="D344" s="621">
        <v>17.718</v>
      </c>
      <c r="E344" s="363">
        <v>10.59</v>
      </c>
      <c r="F344" s="363">
        <f t="shared" si="78"/>
        <v>-66133.584000000003</v>
      </c>
      <c r="G344" s="363">
        <f t="shared" si="79"/>
        <v>164387.60399999999</v>
      </c>
      <c r="H344" s="365">
        <f t="shared" si="80"/>
        <v>-0.40230274297324753</v>
      </c>
      <c r="I344" s="363" t="s">
        <v>185</v>
      </c>
    </row>
    <row r="345" spans="2:14" x14ac:dyDescent="0.25">
      <c r="B345" s="620">
        <v>42440</v>
      </c>
      <c r="C345" s="362">
        <v>9278</v>
      </c>
      <c r="D345" s="621">
        <v>17.712</v>
      </c>
      <c r="E345" s="363">
        <v>11.12</v>
      </c>
      <c r="F345" s="363">
        <f t="shared" si="78"/>
        <v>-61160.576000000008</v>
      </c>
      <c r="G345" s="363">
        <f t="shared" si="79"/>
        <v>164331.93599999999</v>
      </c>
      <c r="H345" s="365">
        <f t="shared" si="80"/>
        <v>-0.37217705510388438</v>
      </c>
      <c r="I345" s="363"/>
    </row>
    <row r="346" spans="2:14" x14ac:dyDescent="0.25">
      <c r="B346" s="620">
        <v>42446</v>
      </c>
      <c r="C346" s="362">
        <v>9278</v>
      </c>
      <c r="D346" s="621">
        <v>17.704999999999998</v>
      </c>
      <c r="E346" s="363">
        <v>11.45</v>
      </c>
      <c r="F346" s="363">
        <f t="shared" si="78"/>
        <v>-58033.889999999992</v>
      </c>
      <c r="G346" s="363">
        <f t="shared" si="79"/>
        <v>164266.99</v>
      </c>
      <c r="H346" s="365">
        <f t="shared" si="80"/>
        <v>-0.353290031064671</v>
      </c>
      <c r="I346" s="363"/>
    </row>
    <row r="347" spans="2:14" x14ac:dyDescent="0.25">
      <c r="B347" s="620">
        <v>42447</v>
      </c>
      <c r="C347" s="362">
        <v>7928</v>
      </c>
      <c r="D347" s="621">
        <v>18.734999999999999</v>
      </c>
      <c r="E347" s="363">
        <v>11.63</v>
      </c>
      <c r="F347" s="363">
        <f t="shared" si="78"/>
        <v>-56328.439999999988</v>
      </c>
      <c r="G347" s="363">
        <f t="shared" si="79"/>
        <v>148531.07999999999</v>
      </c>
      <c r="H347" s="365">
        <f t="shared" si="80"/>
        <v>-0.37923672271150249</v>
      </c>
      <c r="I347" s="363"/>
    </row>
    <row r="348" spans="2:14" x14ac:dyDescent="0.25">
      <c r="B348" s="620">
        <v>42450</v>
      </c>
      <c r="C348" s="362">
        <v>9278</v>
      </c>
      <c r="D348" s="621">
        <v>17.670000000000002</v>
      </c>
      <c r="E348" s="363">
        <v>11.43</v>
      </c>
      <c r="F348" s="363">
        <f t="shared" si="78"/>
        <v>-57894.720000000016</v>
      </c>
      <c r="G348" s="363">
        <f t="shared" si="79"/>
        <v>163942.26</v>
      </c>
      <c r="H348" s="364">
        <f t="shared" si="80"/>
        <v>-0.35314091680814946</v>
      </c>
      <c r="I348" s="363"/>
    </row>
    <row r="349" spans="2:14" x14ac:dyDescent="0.25">
      <c r="B349" s="620">
        <v>42451</v>
      </c>
      <c r="C349" s="362">
        <v>9628</v>
      </c>
      <c r="D349" s="621">
        <v>17.428000000000001</v>
      </c>
      <c r="E349" s="363">
        <v>11.31</v>
      </c>
      <c r="F349" s="363">
        <f t="shared" si="78"/>
        <v>-58904.104000000007</v>
      </c>
      <c r="G349" s="363">
        <f t="shared" si="79"/>
        <v>167796.78400000001</v>
      </c>
      <c r="H349" s="364">
        <f t="shared" si="80"/>
        <v>-0.35104429653431263</v>
      </c>
      <c r="I349" s="363"/>
    </row>
    <row r="350" spans="2:14" x14ac:dyDescent="0.25">
      <c r="B350" s="620">
        <v>42453</v>
      </c>
      <c r="C350" s="362">
        <v>13278</v>
      </c>
      <c r="D350" s="621">
        <v>15.5565</v>
      </c>
      <c r="E350" s="363">
        <v>10.29</v>
      </c>
      <c r="F350" s="363">
        <f t="shared" ref="F350:F389" si="81">C350*(E350-D350)</f>
        <v>-69928.587000000014</v>
      </c>
      <c r="G350" s="363">
        <f t="shared" ref="G350:G389" si="82">IF(C350=0, 0,D350*C350)</f>
        <v>206559.20699999999</v>
      </c>
      <c r="H350" s="364">
        <f t="shared" si="80"/>
        <v>-0.33854016006171056</v>
      </c>
      <c r="I350" s="363"/>
    </row>
    <row r="351" spans="2:14" x14ac:dyDescent="0.25">
      <c r="B351" s="620">
        <v>42459</v>
      </c>
      <c r="C351" s="362">
        <v>11278</v>
      </c>
      <c r="D351" s="621">
        <v>16.408899999999999</v>
      </c>
      <c r="E351" s="363">
        <v>10.53</v>
      </c>
      <c r="F351" s="363">
        <f t="shared" si="81"/>
        <v>-66302.234199999992</v>
      </c>
      <c r="G351" s="363">
        <f t="shared" si="82"/>
        <v>185059.5742</v>
      </c>
      <c r="H351" s="364">
        <f t="shared" si="80"/>
        <v>-0.35827508242478168</v>
      </c>
      <c r="I351" s="363"/>
    </row>
    <row r="352" spans="2:14" x14ac:dyDescent="0.25">
      <c r="B352" s="620">
        <v>42460</v>
      </c>
      <c r="C352" s="362">
        <v>9678</v>
      </c>
      <c r="D352" s="621">
        <v>17.311699999999998</v>
      </c>
      <c r="E352" s="363">
        <v>11.14</v>
      </c>
      <c r="F352" s="363">
        <f t="shared" si="81"/>
        <v>-59729.712599999977</v>
      </c>
      <c r="G352" s="363">
        <f t="shared" si="82"/>
        <v>167542.63259999998</v>
      </c>
      <c r="H352" s="364">
        <f t="shared" si="80"/>
        <v>-0.35650456049954643</v>
      </c>
      <c r="I352" s="363"/>
    </row>
    <row r="353" spans="2:9" ht="15" customHeight="1" x14ac:dyDescent="0.25">
      <c r="B353" s="620">
        <v>42461</v>
      </c>
      <c r="C353" s="362">
        <v>11678</v>
      </c>
      <c r="D353" s="621">
        <v>16.116</v>
      </c>
      <c r="E353" s="363">
        <v>10.53</v>
      </c>
      <c r="F353" s="363">
        <f t="shared" si="81"/>
        <v>-65233.308000000005</v>
      </c>
      <c r="G353" s="363">
        <f t="shared" si="82"/>
        <v>188202.64799999999</v>
      </c>
      <c r="H353" s="364">
        <f t="shared" si="80"/>
        <v>-0.34661206254653765</v>
      </c>
      <c r="I353" s="363"/>
    </row>
    <row r="354" spans="2:9" x14ac:dyDescent="0.25">
      <c r="B354" s="620">
        <v>42461</v>
      </c>
      <c r="C354" s="362">
        <v>9678</v>
      </c>
      <c r="D354" s="621">
        <v>17.266200000000001</v>
      </c>
      <c r="E354" s="363">
        <v>10.56</v>
      </c>
      <c r="F354" s="363">
        <f t="shared" si="81"/>
        <v>-64902.603600000009</v>
      </c>
      <c r="G354" s="363">
        <f t="shared" si="82"/>
        <v>167102.28360000002</v>
      </c>
      <c r="H354" s="364">
        <f t="shared" si="80"/>
        <v>-0.388400458699656</v>
      </c>
      <c r="I354" s="363"/>
    </row>
    <row r="355" spans="2:9" x14ac:dyDescent="0.25">
      <c r="B355" s="620">
        <v>42464</v>
      </c>
      <c r="C355" s="362">
        <v>9778</v>
      </c>
      <c r="D355" s="621">
        <v>17.196100000000001</v>
      </c>
      <c r="E355" s="363">
        <v>10.4</v>
      </c>
      <c r="F355" s="363">
        <f t="shared" si="81"/>
        <v>-66452.265800000008</v>
      </c>
      <c r="G355" s="363">
        <f t="shared" si="82"/>
        <v>168143.46580000001</v>
      </c>
      <c r="H355" s="364">
        <f t="shared" si="80"/>
        <v>-0.3952117049796175</v>
      </c>
      <c r="I355" s="363"/>
    </row>
    <row r="356" spans="2:9" x14ac:dyDescent="0.25">
      <c r="B356" s="620">
        <v>42465</v>
      </c>
      <c r="C356" s="362">
        <v>9678</v>
      </c>
      <c r="D356" s="621">
        <v>17.262699999999999</v>
      </c>
      <c r="E356" s="363">
        <v>10.63</v>
      </c>
      <c r="F356" s="363">
        <f t="shared" si="81"/>
        <v>-64191.270599999982</v>
      </c>
      <c r="G356" s="363">
        <f t="shared" si="82"/>
        <v>167068.4106</v>
      </c>
      <c r="H356" s="364">
        <f t="shared" si="80"/>
        <v>-0.38422147172806098</v>
      </c>
      <c r="I356" s="363"/>
    </row>
    <row r="357" spans="2:9" x14ac:dyDescent="0.25">
      <c r="B357" s="620">
        <v>42469</v>
      </c>
      <c r="C357" s="362">
        <v>8678</v>
      </c>
      <c r="D357" s="621">
        <v>17.895700000000001</v>
      </c>
      <c r="E357" s="363">
        <v>11.78</v>
      </c>
      <c r="F357" s="363">
        <f t="shared" si="81"/>
        <v>-53072.044600000016</v>
      </c>
      <c r="G357" s="363">
        <f t="shared" si="82"/>
        <v>155298.88460000002</v>
      </c>
      <c r="H357" s="364">
        <f t="shared" si="80"/>
        <v>-0.34174131215878684</v>
      </c>
      <c r="I357" s="363"/>
    </row>
    <row r="358" spans="2:9" x14ac:dyDescent="0.25">
      <c r="B358" s="620">
        <v>42471</v>
      </c>
      <c r="C358" s="362">
        <v>9678</v>
      </c>
      <c r="D358" s="621">
        <v>17.2514</v>
      </c>
      <c r="E358" s="363">
        <v>11.67</v>
      </c>
      <c r="F358" s="363">
        <f t="shared" si="81"/>
        <v>-54016.789200000007</v>
      </c>
      <c r="G358" s="363">
        <f t="shared" si="82"/>
        <v>166959.04920000001</v>
      </c>
      <c r="H358" s="364">
        <f t="shared" si="80"/>
        <v>-0.32353316252593994</v>
      </c>
      <c r="I358" s="363"/>
    </row>
    <row r="359" spans="2:9" x14ac:dyDescent="0.25">
      <c r="B359" s="620">
        <v>42472</v>
      </c>
      <c r="C359" s="362">
        <v>8288</v>
      </c>
      <c r="D359" s="621">
        <v>17.96</v>
      </c>
      <c r="E359" s="363">
        <v>13.05</v>
      </c>
      <c r="F359" s="363">
        <f t="shared" si="81"/>
        <v>-40694.080000000002</v>
      </c>
      <c r="G359" s="363">
        <f t="shared" si="82"/>
        <v>148852.48000000001</v>
      </c>
      <c r="H359" s="364">
        <f t="shared" si="80"/>
        <v>-0.27338530066815142</v>
      </c>
      <c r="I359" s="363"/>
    </row>
    <row r="360" spans="2:9" x14ac:dyDescent="0.25">
      <c r="B360" s="620">
        <v>42473</v>
      </c>
      <c r="C360" s="362">
        <v>9258</v>
      </c>
      <c r="D360" s="621">
        <v>17.415800000000001</v>
      </c>
      <c r="E360" s="363">
        <v>12.92</v>
      </c>
      <c r="F360" s="363">
        <f t="shared" si="81"/>
        <v>-41622.116400000006</v>
      </c>
      <c r="G360" s="363">
        <f t="shared" si="82"/>
        <v>161235.47640000001</v>
      </c>
      <c r="H360" s="364">
        <f t="shared" si="80"/>
        <v>-0.2581449029042594</v>
      </c>
      <c r="I360" s="363"/>
    </row>
    <row r="361" spans="2:9" x14ac:dyDescent="0.25">
      <c r="B361" s="620">
        <v>42474</v>
      </c>
      <c r="C361" s="362">
        <v>9678</v>
      </c>
      <c r="D361" s="621">
        <v>17.2135</v>
      </c>
      <c r="E361" s="363">
        <v>13.11</v>
      </c>
      <c r="F361" s="363">
        <f t="shared" si="81"/>
        <v>-39713.673000000003</v>
      </c>
      <c r="G361" s="363">
        <f t="shared" si="82"/>
        <v>166592.253</v>
      </c>
      <c r="H361" s="364">
        <f t="shared" si="80"/>
        <v>-0.23838847416272113</v>
      </c>
      <c r="I361" s="363"/>
    </row>
    <row r="362" spans="2:9" x14ac:dyDescent="0.25">
      <c r="B362" s="620">
        <v>42474</v>
      </c>
      <c r="C362" s="362">
        <v>9178</v>
      </c>
      <c r="D362" s="621">
        <v>17.433299999999999</v>
      </c>
      <c r="E362" s="363">
        <v>13.11</v>
      </c>
      <c r="F362" s="363">
        <f t="shared" si="81"/>
        <v>-39679.2474</v>
      </c>
      <c r="G362" s="363">
        <f t="shared" si="82"/>
        <v>160002.82739999998</v>
      </c>
      <c r="H362" s="364">
        <f t="shared" si="80"/>
        <v>-0.24799091394056202</v>
      </c>
      <c r="I362" s="363"/>
    </row>
    <row r="363" spans="2:9" x14ac:dyDescent="0.25">
      <c r="B363" s="620">
        <v>42475</v>
      </c>
      <c r="C363" s="362">
        <v>9678</v>
      </c>
      <c r="D363" s="621">
        <v>17.205100000000002</v>
      </c>
      <c r="E363" s="363">
        <v>13.01</v>
      </c>
      <c r="F363" s="363">
        <f t="shared" si="81"/>
        <v>-40600.177800000019</v>
      </c>
      <c r="G363" s="363">
        <f t="shared" si="82"/>
        <v>166510.9578</v>
      </c>
      <c r="H363" s="364">
        <f t="shared" si="80"/>
        <v>-0.24382886469709572</v>
      </c>
      <c r="I363" s="363"/>
    </row>
    <row r="364" spans="2:9" ht="15" customHeight="1" x14ac:dyDescent="0.25">
      <c r="B364" s="620">
        <v>42478</v>
      </c>
      <c r="C364" s="362">
        <v>9178</v>
      </c>
      <c r="D364" s="621">
        <v>17.412400000000002</v>
      </c>
      <c r="E364" s="363">
        <v>13.36</v>
      </c>
      <c r="F364" s="363">
        <f t="shared" si="81"/>
        <v>-37192.92720000002</v>
      </c>
      <c r="G364" s="363">
        <f t="shared" si="82"/>
        <v>159811.00720000002</v>
      </c>
      <c r="H364" s="364">
        <f t="shared" si="80"/>
        <v>-0.232730697663734</v>
      </c>
      <c r="I364" s="363"/>
    </row>
    <row r="365" spans="2:9" x14ac:dyDescent="0.25">
      <c r="B365" s="620">
        <v>42484</v>
      </c>
      <c r="C365" s="383">
        <v>9178</v>
      </c>
      <c r="D365" s="622">
        <v>17.412400000000002</v>
      </c>
      <c r="E365" s="363">
        <v>14.34</v>
      </c>
      <c r="F365" s="363">
        <f t="shared" si="81"/>
        <v>-28198.487200000018</v>
      </c>
      <c r="G365" s="363">
        <f t="shared" si="82"/>
        <v>159811.00720000002</v>
      </c>
      <c r="H365" s="364">
        <f t="shared" si="80"/>
        <v>-0.17644896740254082</v>
      </c>
      <c r="I365" s="363"/>
    </row>
    <row r="366" spans="2:9" x14ac:dyDescent="0.25">
      <c r="B366" s="620">
        <v>42485</v>
      </c>
      <c r="C366" s="383">
        <v>9678</v>
      </c>
      <c r="D366" s="622">
        <v>17.233499999999999</v>
      </c>
      <c r="E366" s="363">
        <v>13.83</v>
      </c>
      <c r="F366" s="363">
        <f t="shared" si="81"/>
        <v>-32939.072999999997</v>
      </c>
      <c r="G366" s="363">
        <f t="shared" si="82"/>
        <v>166785.81299999999</v>
      </c>
      <c r="H366" s="364">
        <f t="shared" si="80"/>
        <v>-0.19749325441726867</v>
      </c>
      <c r="I366" s="363"/>
    </row>
    <row r="367" spans="2:9" x14ac:dyDescent="0.25">
      <c r="B367" s="620">
        <v>42486</v>
      </c>
      <c r="C367" s="362">
        <v>9178</v>
      </c>
      <c r="D367" s="621">
        <v>17.390599999999999</v>
      </c>
      <c r="E367" s="363">
        <v>14.44</v>
      </c>
      <c r="F367" s="363">
        <f t="shared" si="81"/>
        <v>-27080.606799999998</v>
      </c>
      <c r="G367" s="363">
        <f t="shared" si="82"/>
        <v>159610.92679999999</v>
      </c>
      <c r="H367" s="365">
        <f t="shared" si="80"/>
        <v>-0.16966637148804525</v>
      </c>
      <c r="I367" s="363"/>
    </row>
    <row r="368" spans="2:9" x14ac:dyDescent="0.25">
      <c r="B368" s="620">
        <v>42487</v>
      </c>
      <c r="C368" s="362">
        <v>9178</v>
      </c>
      <c r="D368" s="621">
        <v>17.376300000000001</v>
      </c>
      <c r="E368" s="363">
        <v>14.84</v>
      </c>
      <c r="F368" s="363">
        <f t="shared" si="81"/>
        <v>-23278.161400000005</v>
      </c>
      <c r="G368" s="363">
        <f t="shared" si="82"/>
        <v>159479.6814</v>
      </c>
      <c r="H368" s="365">
        <f t="shared" si="80"/>
        <v>-0.14596317973331496</v>
      </c>
      <c r="I368" s="363"/>
    </row>
    <row r="369" spans="2:14" x14ac:dyDescent="0.25">
      <c r="B369" s="620">
        <v>42488</v>
      </c>
      <c r="C369" s="362">
        <v>9678</v>
      </c>
      <c r="D369" s="621">
        <v>17.2287</v>
      </c>
      <c r="E369" s="363">
        <v>14.35</v>
      </c>
      <c r="F369" s="363">
        <f t="shared" si="81"/>
        <v>-27860.058600000004</v>
      </c>
      <c r="G369" s="363">
        <f t="shared" si="82"/>
        <v>166739.35860000001</v>
      </c>
      <c r="H369" s="365">
        <f t="shared" si="80"/>
        <v>-0.16708747612994598</v>
      </c>
      <c r="I369" s="363"/>
    </row>
    <row r="370" spans="2:14" x14ac:dyDescent="0.25">
      <c r="B370" s="620">
        <v>42489</v>
      </c>
      <c r="C370" s="362">
        <v>9678</v>
      </c>
      <c r="D370" s="621">
        <v>17.179200000000002</v>
      </c>
      <c r="E370" s="363">
        <v>14.09</v>
      </c>
      <c r="F370" s="363">
        <f t="shared" si="81"/>
        <v>-29897.277600000016</v>
      </c>
      <c r="G370" s="363">
        <f t="shared" si="82"/>
        <v>166260.29760000002</v>
      </c>
      <c r="H370" s="365">
        <f t="shared" si="80"/>
        <v>-0.17982211045916</v>
      </c>
      <c r="I370" s="363"/>
    </row>
    <row r="371" spans="2:14" x14ac:dyDescent="0.25">
      <c r="B371" s="620">
        <v>42492</v>
      </c>
      <c r="C371" s="362">
        <v>9678</v>
      </c>
      <c r="D371" s="621">
        <v>17.136399999999998</v>
      </c>
      <c r="E371" s="363">
        <v>13.55</v>
      </c>
      <c r="F371" s="363">
        <f t="shared" si="81"/>
        <v>-34709.179199999977</v>
      </c>
      <c r="G371" s="363">
        <f t="shared" si="82"/>
        <v>165846.07919999998</v>
      </c>
      <c r="H371" s="365">
        <f t="shared" si="80"/>
        <v>-0.20928549753740563</v>
      </c>
      <c r="I371" s="363"/>
    </row>
    <row r="372" spans="2:14" x14ac:dyDescent="0.25">
      <c r="B372" s="620">
        <v>42493</v>
      </c>
      <c r="C372" s="362">
        <v>9678</v>
      </c>
      <c r="D372" s="621">
        <v>17.1221</v>
      </c>
      <c r="E372" s="363">
        <v>12.79</v>
      </c>
      <c r="F372" s="363">
        <f t="shared" si="81"/>
        <v>-41926.063800000004</v>
      </c>
      <c r="G372" s="363">
        <f t="shared" si="82"/>
        <v>165707.6838</v>
      </c>
      <c r="H372" s="365">
        <f t="shared" si="80"/>
        <v>-0.25301218892542388</v>
      </c>
      <c r="I372" s="363"/>
      <c r="N372" s="29"/>
    </row>
    <row r="373" spans="2:14" x14ac:dyDescent="0.25">
      <c r="B373" s="620">
        <v>42494</v>
      </c>
      <c r="C373" s="362">
        <v>11678</v>
      </c>
      <c r="D373" s="621">
        <v>16.316800000000001</v>
      </c>
      <c r="E373" s="363">
        <v>12.17</v>
      </c>
      <c r="F373" s="363">
        <f t="shared" si="81"/>
        <v>-48426.330400000006</v>
      </c>
      <c r="G373" s="363">
        <f t="shared" si="82"/>
        <v>190547.59040000002</v>
      </c>
      <c r="H373" s="365">
        <f t="shared" si="80"/>
        <v>-0.25414296920964896</v>
      </c>
      <c r="I373" s="363"/>
    </row>
    <row r="374" spans="2:14" x14ac:dyDescent="0.25">
      <c r="B374" s="620">
        <v>42495</v>
      </c>
      <c r="C374" s="362">
        <v>9678</v>
      </c>
      <c r="D374" s="621">
        <v>17.0684</v>
      </c>
      <c r="E374" s="363">
        <v>12.07</v>
      </c>
      <c r="F374" s="363">
        <f t="shared" si="81"/>
        <v>-48374.515200000002</v>
      </c>
      <c r="G374" s="363">
        <f t="shared" si="82"/>
        <v>165187.97520000002</v>
      </c>
      <c r="H374" s="364">
        <f t="shared" si="80"/>
        <v>-0.29284525790349419</v>
      </c>
      <c r="I374" s="363"/>
    </row>
    <row r="375" spans="2:14" x14ac:dyDescent="0.25">
      <c r="B375" s="620">
        <v>42499</v>
      </c>
      <c r="C375" s="362">
        <v>10678</v>
      </c>
      <c r="D375" s="621">
        <v>16.537600000000001</v>
      </c>
      <c r="E375" s="363">
        <v>11.44</v>
      </c>
      <c r="F375" s="363">
        <f t="shared" si="81"/>
        <v>-54432.172800000015</v>
      </c>
      <c r="G375" s="363">
        <f t="shared" si="82"/>
        <v>176588.49280000001</v>
      </c>
      <c r="H375" s="364">
        <f t="shared" si="80"/>
        <v>-0.30824303405572762</v>
      </c>
      <c r="I375" s="363"/>
    </row>
    <row r="376" spans="2:14" x14ac:dyDescent="0.25">
      <c r="B376" s="620">
        <v>42500</v>
      </c>
      <c r="C376" s="362">
        <v>9678</v>
      </c>
      <c r="D376" s="621">
        <v>17.042100000000001</v>
      </c>
      <c r="E376" s="363">
        <v>11.94</v>
      </c>
      <c r="F376" s="363">
        <f t="shared" si="81"/>
        <v>-49378.123800000016</v>
      </c>
      <c r="G376" s="363">
        <f t="shared" si="82"/>
        <v>164933.44380000001</v>
      </c>
      <c r="H376" s="364">
        <f t="shared" si="80"/>
        <v>-0.2993821184009014</v>
      </c>
      <c r="I376" s="363"/>
    </row>
    <row r="377" spans="2:14" x14ac:dyDescent="0.25">
      <c r="B377" s="620">
        <v>42502</v>
      </c>
      <c r="C377" s="362">
        <v>10678</v>
      </c>
      <c r="D377" s="621">
        <v>16.601800000000001</v>
      </c>
      <c r="E377" s="363">
        <v>12.33</v>
      </c>
      <c r="F377" s="363">
        <f t="shared" si="81"/>
        <v>-45614.280400000011</v>
      </c>
      <c r="G377" s="363">
        <f t="shared" si="82"/>
        <v>177274.02040000001</v>
      </c>
      <c r="H377" s="364">
        <f t="shared" si="80"/>
        <v>-0.25730944837306802</v>
      </c>
      <c r="I377" s="363"/>
    </row>
    <row r="378" spans="2:14" x14ac:dyDescent="0.25">
      <c r="B378" s="620">
        <v>42502</v>
      </c>
      <c r="C378" s="362">
        <v>9678</v>
      </c>
      <c r="D378" s="621">
        <v>17.0334</v>
      </c>
      <c r="E378" s="363">
        <v>12.33</v>
      </c>
      <c r="F378" s="363">
        <f t="shared" si="81"/>
        <v>-45519.5052</v>
      </c>
      <c r="G378" s="363">
        <f t="shared" si="82"/>
        <v>164849.2452</v>
      </c>
      <c r="H378" s="364">
        <f t="shared" si="80"/>
        <v>-0.27612807777660364</v>
      </c>
      <c r="I378" s="363"/>
    </row>
    <row r="379" spans="2:14" x14ac:dyDescent="0.25">
      <c r="B379" s="620">
        <v>42503</v>
      </c>
      <c r="C379" s="362">
        <v>9678</v>
      </c>
      <c r="D379" s="621">
        <v>17.029299999999999</v>
      </c>
      <c r="E379" s="363">
        <v>12.3</v>
      </c>
      <c r="F379" s="363">
        <f t="shared" si="81"/>
        <v>-45770.165399999983</v>
      </c>
      <c r="G379" s="363">
        <f t="shared" si="82"/>
        <v>164809.56539999999</v>
      </c>
      <c r="H379" s="364">
        <f t="shared" si="80"/>
        <v>-0.27771546687180321</v>
      </c>
      <c r="I379" s="363"/>
    </row>
    <row r="380" spans="2:14" x14ac:dyDescent="0.25">
      <c r="B380" s="620">
        <v>42506</v>
      </c>
      <c r="C380" s="362">
        <v>9678</v>
      </c>
      <c r="D380" s="621">
        <v>17.027699999999999</v>
      </c>
      <c r="E380" s="363">
        <v>12.78</v>
      </c>
      <c r="F380" s="363">
        <f t="shared" si="81"/>
        <v>-41109.240599999997</v>
      </c>
      <c r="G380" s="363">
        <f t="shared" si="82"/>
        <v>164794.08059999999</v>
      </c>
      <c r="H380" s="364">
        <f t="shared" si="80"/>
        <v>-0.24945823569830336</v>
      </c>
      <c r="I380" s="363"/>
    </row>
    <row r="381" spans="2:14" x14ac:dyDescent="0.25">
      <c r="B381" s="620">
        <v>42513</v>
      </c>
      <c r="C381" s="362">
        <v>9178</v>
      </c>
      <c r="D381" s="621">
        <v>17.244399999999999</v>
      </c>
      <c r="E381" s="363">
        <v>13.19</v>
      </c>
      <c r="F381" s="363">
        <f t="shared" si="81"/>
        <v>-37211.283199999991</v>
      </c>
      <c r="G381" s="363">
        <f t="shared" si="82"/>
        <v>158269.10319999998</v>
      </c>
      <c r="H381" s="364">
        <f t="shared" si="80"/>
        <v>-0.23511400802579385</v>
      </c>
      <c r="I381" s="363"/>
    </row>
    <row r="382" spans="2:14" x14ac:dyDescent="0.25">
      <c r="B382" s="620">
        <v>42514</v>
      </c>
      <c r="C382" s="362">
        <v>9678</v>
      </c>
      <c r="D382" s="621">
        <v>17.026</v>
      </c>
      <c r="E382" s="363">
        <v>13.02</v>
      </c>
      <c r="F382" s="363">
        <f t="shared" si="81"/>
        <v>-38770.067999999999</v>
      </c>
      <c r="G382" s="363">
        <f t="shared" si="82"/>
        <v>164777.628</v>
      </c>
      <c r="H382" s="364">
        <f t="shared" si="80"/>
        <v>-0.23528720779983556</v>
      </c>
      <c r="I382" s="363"/>
    </row>
    <row r="383" spans="2:14" x14ac:dyDescent="0.25">
      <c r="B383" s="620">
        <v>42515</v>
      </c>
      <c r="C383" s="362">
        <v>9178</v>
      </c>
      <c r="D383" s="621">
        <v>17.206800000000001</v>
      </c>
      <c r="E383" s="363">
        <v>13.54</v>
      </c>
      <c r="F383" s="363">
        <f t="shared" si="81"/>
        <v>-33653.890400000018</v>
      </c>
      <c r="G383" s="363">
        <f t="shared" si="82"/>
        <v>157924.0104</v>
      </c>
      <c r="H383" s="364">
        <f t="shared" si="80"/>
        <v>-0.21310179696399109</v>
      </c>
      <c r="I383" s="363"/>
    </row>
    <row r="384" spans="2:14" x14ac:dyDescent="0.25">
      <c r="B384" s="620">
        <v>42516</v>
      </c>
      <c r="C384" s="362">
        <v>9678</v>
      </c>
      <c r="D384" s="621">
        <v>17.003799999999998</v>
      </c>
      <c r="E384" s="363">
        <v>13.17</v>
      </c>
      <c r="F384" s="363">
        <f t="shared" si="81"/>
        <v>-37103.516399999986</v>
      </c>
      <c r="G384" s="363">
        <f t="shared" si="82"/>
        <v>164562.77639999997</v>
      </c>
      <c r="H384" s="364">
        <f t="shared" si="80"/>
        <v>-0.22546724849739463</v>
      </c>
      <c r="I384" s="363"/>
    </row>
    <row r="385" spans="2:9" ht="15" customHeight="1" x14ac:dyDescent="0.25">
      <c r="B385" s="620">
        <v>42517</v>
      </c>
      <c r="C385" s="362">
        <v>9678</v>
      </c>
      <c r="D385" s="621">
        <v>16.999700000000001</v>
      </c>
      <c r="E385" s="363">
        <v>12.9</v>
      </c>
      <c r="F385" s="363">
        <f t="shared" si="81"/>
        <v>-39676.8966</v>
      </c>
      <c r="G385" s="363">
        <f t="shared" si="82"/>
        <v>164523.09660000002</v>
      </c>
      <c r="H385" s="364">
        <f t="shared" si="80"/>
        <v>-0.2411630793484591</v>
      </c>
      <c r="I385" s="363"/>
    </row>
    <row r="386" spans="2:9" x14ac:dyDescent="0.25">
      <c r="B386" s="620">
        <v>42525</v>
      </c>
      <c r="C386" s="362">
        <v>9678</v>
      </c>
      <c r="D386" s="621">
        <v>16.9956</v>
      </c>
      <c r="E386" s="363">
        <v>13.32</v>
      </c>
      <c r="F386" s="363">
        <f t="shared" si="81"/>
        <v>-35572.456799999993</v>
      </c>
      <c r="G386" s="363">
        <f t="shared" si="82"/>
        <v>164483.41680000001</v>
      </c>
      <c r="H386" s="364">
        <f t="shared" si="80"/>
        <v>-0.21626773988561743</v>
      </c>
      <c r="I386" s="363"/>
    </row>
    <row r="387" spans="2:9" x14ac:dyDescent="0.25">
      <c r="B387" s="620">
        <v>42527</v>
      </c>
      <c r="C387" s="362">
        <v>8178</v>
      </c>
      <c r="D387" s="621">
        <v>17.568999999999999</v>
      </c>
      <c r="E387" s="363">
        <v>13.96</v>
      </c>
      <c r="F387" s="363">
        <f t="shared" si="81"/>
        <v>-29514.401999999984</v>
      </c>
      <c r="G387" s="363">
        <f t="shared" si="82"/>
        <v>143679.28200000001</v>
      </c>
      <c r="H387" s="364">
        <f t="shared" si="80"/>
        <v>-0.20541863509590746</v>
      </c>
      <c r="I387" s="363"/>
    </row>
    <row r="388" spans="2:9" x14ac:dyDescent="0.25">
      <c r="B388" s="620">
        <v>42528</v>
      </c>
      <c r="C388" s="362">
        <v>7678</v>
      </c>
      <c r="D388" s="621">
        <v>17.759599999999999</v>
      </c>
      <c r="E388" s="363">
        <v>14.62</v>
      </c>
      <c r="F388" s="363">
        <f t="shared" si="81"/>
        <v>-24105.848799999996</v>
      </c>
      <c r="G388" s="363">
        <f t="shared" si="82"/>
        <v>136358.20879999999</v>
      </c>
      <c r="H388" s="364">
        <f t="shared" si="80"/>
        <v>-0.17678326088425414</v>
      </c>
      <c r="I388" s="363"/>
    </row>
    <row r="389" spans="2:9" x14ac:dyDescent="0.25">
      <c r="B389" s="620">
        <v>42529</v>
      </c>
      <c r="C389" s="362">
        <v>8178</v>
      </c>
      <c r="D389" s="621">
        <v>17.5654</v>
      </c>
      <c r="E389" s="363">
        <v>14.53</v>
      </c>
      <c r="F389" s="363">
        <f t="shared" si="81"/>
        <v>-24823.50120000001</v>
      </c>
      <c r="G389" s="363">
        <f t="shared" si="82"/>
        <v>143649.8412</v>
      </c>
      <c r="H389" s="364">
        <f t="shared" si="80"/>
        <v>-0.17280562924840887</v>
      </c>
      <c r="I389" s="363"/>
    </row>
    <row r="390" spans="2:9" x14ac:dyDescent="0.25">
      <c r="B390" s="620">
        <v>42531</v>
      </c>
      <c r="C390" s="362">
        <v>8978</v>
      </c>
      <c r="D390" s="621">
        <v>17.1751</v>
      </c>
      <c r="E390" s="363">
        <v>13.42</v>
      </c>
      <c r="F390" s="363">
        <f t="shared" ref="F390:F398" si="83">C390*(E390-D390)</f>
        <v>-33713.287800000006</v>
      </c>
      <c r="G390" s="363">
        <f t="shared" ref="G390:G398" si="84">IF(C390=0, 0,D390*C390)</f>
        <v>154198.0478</v>
      </c>
      <c r="H390" s="364">
        <f t="shared" ref="H390:H398" si="85">IF(C390=0, D390, (E390-D390)/D390)</f>
        <v>-0.21863628159370255</v>
      </c>
      <c r="I390" s="363"/>
    </row>
    <row r="391" spans="2:9" x14ac:dyDescent="0.25">
      <c r="B391" s="620">
        <v>42531</v>
      </c>
      <c r="C391" s="383">
        <v>9278</v>
      </c>
      <c r="D391" s="622">
        <v>17.1052</v>
      </c>
      <c r="E391" s="363">
        <v>13.42</v>
      </c>
      <c r="F391" s="363">
        <f t="shared" si="83"/>
        <v>-34191.285600000003</v>
      </c>
      <c r="G391" s="363">
        <f t="shared" si="84"/>
        <v>158702.04560000001</v>
      </c>
      <c r="H391" s="364">
        <f t="shared" si="85"/>
        <v>-0.21544325702125669</v>
      </c>
      <c r="I391" s="363"/>
    </row>
    <row r="392" spans="2:9" x14ac:dyDescent="0.25">
      <c r="B392" s="620">
        <v>42532</v>
      </c>
      <c r="C392" s="362">
        <v>9278</v>
      </c>
      <c r="D392" s="621">
        <v>17.053000000000001</v>
      </c>
      <c r="E392" s="363">
        <v>13.42</v>
      </c>
      <c r="F392" s="363">
        <f t="shared" si="83"/>
        <v>-33706.974000000009</v>
      </c>
      <c r="G392" s="363">
        <f t="shared" si="84"/>
        <v>158217.734</v>
      </c>
      <c r="H392" s="364">
        <f t="shared" si="85"/>
        <v>-0.21304169354365804</v>
      </c>
      <c r="I392" s="363" t="s">
        <v>182</v>
      </c>
    </row>
    <row r="393" spans="2:9" x14ac:dyDescent="0.25">
      <c r="B393" s="620">
        <v>42535</v>
      </c>
      <c r="C393" s="362">
        <v>9678</v>
      </c>
      <c r="D393" s="621">
        <v>16.879300000000001</v>
      </c>
      <c r="E393" s="363">
        <v>13.23</v>
      </c>
      <c r="F393" s="363">
        <f t="shared" si="83"/>
        <v>-35317.9254</v>
      </c>
      <c r="G393" s="363">
        <f t="shared" si="84"/>
        <v>163357.86540000001</v>
      </c>
      <c r="H393" s="364">
        <f t="shared" si="85"/>
        <v>-0.21619972392220058</v>
      </c>
      <c r="I393" s="363" t="s">
        <v>215</v>
      </c>
    </row>
    <row r="394" spans="2:9" x14ac:dyDescent="0.25">
      <c r="B394" s="620">
        <v>42536</v>
      </c>
      <c r="C394" s="362">
        <v>9278</v>
      </c>
      <c r="D394" s="621">
        <v>17.027999999999999</v>
      </c>
      <c r="E394" s="363">
        <v>13.06</v>
      </c>
      <c r="F394" s="363">
        <f t="shared" si="83"/>
        <v>-36815.103999999985</v>
      </c>
      <c r="G394" s="363">
        <f t="shared" si="84"/>
        <v>157985.78399999999</v>
      </c>
      <c r="H394" s="364">
        <f t="shared" si="85"/>
        <v>-0.23302795395818643</v>
      </c>
      <c r="I394" s="363"/>
    </row>
    <row r="395" spans="2:9" x14ac:dyDescent="0.25">
      <c r="B395" s="620">
        <v>42537</v>
      </c>
      <c r="C395" s="383">
        <v>9278</v>
      </c>
      <c r="D395" s="622">
        <v>17.0168</v>
      </c>
      <c r="E395" s="363">
        <v>12.67</v>
      </c>
      <c r="F395" s="363">
        <f t="shared" si="83"/>
        <v>-40329.610399999998</v>
      </c>
      <c r="G395" s="363">
        <f t="shared" si="84"/>
        <v>157881.87039999999</v>
      </c>
      <c r="H395" s="364">
        <f t="shared" si="85"/>
        <v>-0.25544168116214566</v>
      </c>
      <c r="I395" s="363"/>
    </row>
    <row r="396" spans="2:9" x14ac:dyDescent="0.25">
      <c r="B396" s="620">
        <v>42538</v>
      </c>
      <c r="C396" s="383">
        <v>9278</v>
      </c>
      <c r="D396" s="622">
        <v>17.0061</v>
      </c>
      <c r="E396" s="363">
        <v>13.16</v>
      </c>
      <c r="F396" s="363">
        <f t="shared" si="83"/>
        <v>-35684.1158</v>
      </c>
      <c r="G396" s="363">
        <f t="shared" si="84"/>
        <v>157782.59580000001</v>
      </c>
      <c r="H396" s="364">
        <f t="shared" si="85"/>
        <v>-0.2261600249322302</v>
      </c>
      <c r="I396" s="363"/>
    </row>
    <row r="397" spans="2:9" x14ac:dyDescent="0.25">
      <c r="B397" s="620">
        <v>42541</v>
      </c>
      <c r="C397" s="362">
        <v>7678</v>
      </c>
      <c r="D397" s="621">
        <v>17.568000000000001</v>
      </c>
      <c r="E397" s="363">
        <v>14.48</v>
      </c>
      <c r="F397" s="363">
        <f t="shared" si="83"/>
        <v>-23709.664000000008</v>
      </c>
      <c r="G397" s="363">
        <f t="shared" si="84"/>
        <v>134887.10400000002</v>
      </c>
      <c r="H397" s="365">
        <f t="shared" si="85"/>
        <v>-0.17577413479052828</v>
      </c>
      <c r="I397" s="363"/>
    </row>
    <row r="398" spans="2:9" x14ac:dyDescent="0.25">
      <c r="B398" s="620">
        <v>42542</v>
      </c>
      <c r="C398" s="362">
        <v>6800</v>
      </c>
      <c r="D398" s="621">
        <v>17.892099999999999</v>
      </c>
      <c r="E398" s="363">
        <v>15.09</v>
      </c>
      <c r="F398" s="363">
        <f t="shared" si="83"/>
        <v>-19054.279999999995</v>
      </c>
      <c r="G398" s="363">
        <f t="shared" si="84"/>
        <v>121666.28</v>
      </c>
      <c r="H398" s="365">
        <f t="shared" si="85"/>
        <v>-0.15661101827063337</v>
      </c>
      <c r="I398" s="363"/>
    </row>
    <row r="399" spans="2:9" x14ac:dyDescent="0.25">
      <c r="B399" s="620">
        <v>42543</v>
      </c>
      <c r="C399" s="362">
        <v>7300</v>
      </c>
      <c r="D399" s="621">
        <v>17.6769</v>
      </c>
      <c r="E399" s="363">
        <v>14.75</v>
      </c>
      <c r="F399" s="363">
        <f t="shared" ref="F399:F407" si="86">C399*(E399-D399)</f>
        <v>-21366.37</v>
      </c>
      <c r="G399" s="363">
        <f t="shared" ref="G399:G407" si="87">IF(C399=0, 0,D399*C399)</f>
        <v>129041.37</v>
      </c>
      <c r="H399" s="365">
        <f t="shared" ref="H399:H407" si="88">IF(C399=0, D399, (E399-D399)/D399)</f>
        <v>-0.16557767481854849</v>
      </c>
      <c r="I399" s="363"/>
    </row>
    <row r="400" spans="2:9" x14ac:dyDescent="0.25">
      <c r="B400" s="620">
        <v>42544</v>
      </c>
      <c r="C400" s="362">
        <v>6800</v>
      </c>
      <c r="D400" s="621">
        <v>17.856100000000001</v>
      </c>
      <c r="E400" s="363">
        <v>15.27</v>
      </c>
      <c r="F400" s="363">
        <f t="shared" si="86"/>
        <v>-17585.480000000014</v>
      </c>
      <c r="G400" s="363">
        <f t="shared" si="87"/>
        <v>121421.48000000001</v>
      </c>
      <c r="H400" s="365">
        <f t="shared" si="88"/>
        <v>-0.1448300580753917</v>
      </c>
      <c r="I400" s="363"/>
    </row>
    <row r="401" spans="2:9" x14ac:dyDescent="0.25">
      <c r="B401" s="620">
        <v>42545</v>
      </c>
      <c r="C401" s="362">
        <v>7678</v>
      </c>
      <c r="D401" s="621">
        <v>17.462</v>
      </c>
      <c r="E401" s="363">
        <v>14.41</v>
      </c>
      <c r="F401" s="363">
        <f t="shared" si="86"/>
        <v>-23433.255999999998</v>
      </c>
      <c r="G401" s="363">
        <f t="shared" si="87"/>
        <v>134073.236</v>
      </c>
      <c r="H401" s="365">
        <f t="shared" si="88"/>
        <v>-0.17477952124613444</v>
      </c>
      <c r="I401" s="363"/>
    </row>
    <row r="402" spans="2:9" x14ac:dyDescent="0.25">
      <c r="B402" s="620">
        <v>42545</v>
      </c>
      <c r="C402" s="362">
        <v>8013</v>
      </c>
      <c r="D402" s="621">
        <v>17.32</v>
      </c>
      <c r="E402" s="363">
        <v>14.68</v>
      </c>
      <c r="F402" s="363">
        <f t="shared" si="86"/>
        <v>-21154.320000000003</v>
      </c>
      <c r="G402" s="363">
        <f t="shared" si="87"/>
        <v>138785.16</v>
      </c>
      <c r="H402" s="365">
        <f t="shared" si="88"/>
        <v>-0.15242494226327949</v>
      </c>
      <c r="I402" s="363"/>
    </row>
    <row r="403" spans="2:9" x14ac:dyDescent="0.25">
      <c r="B403" s="620">
        <v>42548</v>
      </c>
      <c r="C403" s="362">
        <v>8978</v>
      </c>
      <c r="D403" s="621">
        <v>16.943300000000001</v>
      </c>
      <c r="E403" s="363">
        <v>13.66</v>
      </c>
      <c r="F403" s="363">
        <f t="shared" si="86"/>
        <v>-29477.467400000005</v>
      </c>
      <c r="G403" s="363">
        <f t="shared" si="87"/>
        <v>152116.9474</v>
      </c>
      <c r="H403" s="365">
        <f t="shared" si="88"/>
        <v>-0.19378161279089673</v>
      </c>
      <c r="I403" s="363"/>
    </row>
    <row r="404" spans="2:9" x14ac:dyDescent="0.25">
      <c r="B404" s="620">
        <v>42548</v>
      </c>
      <c r="C404" s="362">
        <v>9278</v>
      </c>
      <c r="D404" s="621">
        <v>16.834599999999998</v>
      </c>
      <c r="E404" s="363">
        <v>13.66</v>
      </c>
      <c r="F404" s="363">
        <f t="shared" si="86"/>
        <v>-29453.938799999982</v>
      </c>
      <c r="G404" s="363">
        <f t="shared" si="87"/>
        <v>156191.41879999998</v>
      </c>
      <c r="H404" s="364">
        <f t="shared" si="88"/>
        <v>-0.18857590913951019</v>
      </c>
      <c r="I404" s="363"/>
    </row>
    <row r="405" spans="2:9" x14ac:dyDescent="0.25">
      <c r="B405" s="620">
        <v>42549</v>
      </c>
      <c r="C405" s="362">
        <v>8178</v>
      </c>
      <c r="D405" s="621">
        <v>17.124400000000001</v>
      </c>
      <c r="E405" s="363">
        <v>14.78</v>
      </c>
      <c r="F405" s="363">
        <f t="shared" si="86"/>
        <v>-19172.503200000017</v>
      </c>
      <c r="G405" s="363">
        <f t="shared" si="87"/>
        <v>140043.3432</v>
      </c>
      <c r="H405" s="364">
        <f t="shared" si="88"/>
        <v>-0.13690406671182651</v>
      </c>
      <c r="I405" s="363">
        <v>17</v>
      </c>
    </row>
    <row r="406" spans="2:9" x14ac:dyDescent="0.25">
      <c r="B406" s="620">
        <v>42552</v>
      </c>
      <c r="C406" s="362">
        <v>7678</v>
      </c>
      <c r="D406" s="621">
        <v>17.2315</v>
      </c>
      <c r="E406" s="363">
        <v>15.48</v>
      </c>
      <c r="F406" s="363">
        <f t="shared" si="86"/>
        <v>-13448.017</v>
      </c>
      <c r="G406" s="363">
        <f t="shared" si="87"/>
        <v>132303.45699999999</v>
      </c>
      <c r="H406" s="364">
        <f t="shared" si="88"/>
        <v>-0.1016452427240809</v>
      </c>
      <c r="I406" s="363">
        <v>17</v>
      </c>
    </row>
    <row r="407" spans="2:9" ht="15" customHeight="1" x14ac:dyDescent="0.25">
      <c r="B407" s="620">
        <v>42552</v>
      </c>
      <c r="C407" s="362">
        <v>7300</v>
      </c>
      <c r="D407" s="621">
        <v>17.313400000000001</v>
      </c>
      <c r="E407" s="363">
        <v>15.65</v>
      </c>
      <c r="F407" s="363">
        <f t="shared" si="86"/>
        <v>-12142.820000000009</v>
      </c>
      <c r="G407" s="363">
        <f t="shared" si="87"/>
        <v>126387.82</v>
      </c>
      <c r="H407" s="364">
        <f t="shared" si="88"/>
        <v>-9.6075871868032903E-2</v>
      </c>
      <c r="I407" s="363"/>
    </row>
    <row r="408" spans="2:9" x14ac:dyDescent="0.25">
      <c r="B408" s="620">
        <v>42552</v>
      </c>
      <c r="C408" s="362">
        <v>6800</v>
      </c>
      <c r="D408" s="621">
        <v>17.446100000000001</v>
      </c>
      <c r="E408" s="363">
        <v>15.7</v>
      </c>
      <c r="F408" s="363">
        <f t="shared" ref="F408:F429" si="89">C408*(E408-D408)</f>
        <v>-11873.480000000014</v>
      </c>
      <c r="G408" s="363">
        <f t="shared" ref="G408:G429" si="90">IF(C408=0, 0,D408*C408)</f>
        <v>118633.48000000001</v>
      </c>
      <c r="H408" s="364">
        <f t="shared" ref="H408:H429" si="91">IF(C408=0, D408, (E408-D408)/D408)</f>
        <v>-0.10008540590733757</v>
      </c>
      <c r="I408" s="363"/>
    </row>
    <row r="409" spans="2:9" x14ac:dyDescent="0.25">
      <c r="B409" s="620">
        <v>42552</v>
      </c>
      <c r="C409" s="362">
        <v>6000</v>
      </c>
      <c r="D409" s="621">
        <v>17.668199999999999</v>
      </c>
      <c r="E409" s="363">
        <v>15.68</v>
      </c>
      <c r="F409" s="363">
        <f t="shared" si="89"/>
        <v>-11929.199999999995</v>
      </c>
      <c r="G409" s="363">
        <f t="shared" si="90"/>
        <v>106009.2</v>
      </c>
      <c r="H409" s="364">
        <f t="shared" si="91"/>
        <v>-0.11252985589929926</v>
      </c>
      <c r="I409" s="363"/>
    </row>
    <row r="410" spans="2:9" x14ac:dyDescent="0.25">
      <c r="B410" s="620">
        <v>42556</v>
      </c>
      <c r="C410" s="362">
        <v>8178</v>
      </c>
      <c r="D410" s="621">
        <v>16.978899999999999</v>
      </c>
      <c r="E410" s="363">
        <v>14.72</v>
      </c>
      <c r="F410" s="363">
        <f t="shared" si="89"/>
        <v>-18473.284199999991</v>
      </c>
      <c r="G410" s="363">
        <f t="shared" si="90"/>
        <v>138853.4442</v>
      </c>
      <c r="H410" s="364">
        <f t="shared" si="91"/>
        <v>-0.13304159869013887</v>
      </c>
      <c r="I410" s="363">
        <v>16.75</v>
      </c>
    </row>
    <row r="411" spans="2:9" x14ac:dyDescent="0.25">
      <c r="B411" s="620">
        <v>42556</v>
      </c>
      <c r="C411" s="362">
        <v>8678</v>
      </c>
      <c r="D411" s="621">
        <v>16.843</v>
      </c>
      <c r="E411" s="363">
        <v>14.72</v>
      </c>
      <c r="F411" s="363">
        <f t="shared" si="89"/>
        <v>-18423.393999999993</v>
      </c>
      <c r="G411" s="363">
        <f t="shared" si="90"/>
        <v>146163.554</v>
      </c>
      <c r="H411" s="364">
        <f t="shared" si="91"/>
        <v>-0.12604642878347083</v>
      </c>
      <c r="I411" s="363"/>
    </row>
    <row r="412" spans="2:9" x14ac:dyDescent="0.25">
      <c r="B412" s="620">
        <v>42557</v>
      </c>
      <c r="C412" s="362">
        <v>8178</v>
      </c>
      <c r="D412" s="621">
        <v>16.960599999999999</v>
      </c>
      <c r="E412" s="363">
        <v>14.84</v>
      </c>
      <c r="F412" s="363">
        <f t="shared" si="89"/>
        <v>-17342.266799999998</v>
      </c>
      <c r="G412" s="363">
        <f t="shared" si="90"/>
        <v>138703.7868</v>
      </c>
      <c r="H412" s="364">
        <f t="shared" si="91"/>
        <v>-0.12503095409360515</v>
      </c>
      <c r="I412" s="363">
        <v>16.75</v>
      </c>
    </row>
    <row r="413" spans="2:9" x14ac:dyDescent="0.25">
      <c r="B413" s="620">
        <v>42557</v>
      </c>
      <c r="C413" s="362">
        <v>8678</v>
      </c>
      <c r="D413" s="621">
        <v>16.835000000000001</v>
      </c>
      <c r="E413" s="363">
        <v>14.84</v>
      </c>
      <c r="F413" s="363">
        <f t="shared" si="89"/>
        <v>-17312.610000000008</v>
      </c>
      <c r="G413" s="363">
        <f t="shared" si="90"/>
        <v>146094.13</v>
      </c>
      <c r="H413" s="364">
        <f t="shared" si="91"/>
        <v>-0.11850311850311855</v>
      </c>
      <c r="I413" s="363"/>
    </row>
    <row r="414" spans="2:9" ht="15" customHeight="1" x14ac:dyDescent="0.25">
      <c r="B414" s="620">
        <v>42559</v>
      </c>
      <c r="C414" s="362">
        <v>8678</v>
      </c>
      <c r="D414" s="621">
        <v>16.835000000000001</v>
      </c>
      <c r="E414" s="363">
        <v>14.92</v>
      </c>
      <c r="F414" s="363">
        <f t="shared" si="89"/>
        <v>-16618.370000000006</v>
      </c>
      <c r="G414" s="363">
        <f t="shared" si="90"/>
        <v>146094.13</v>
      </c>
      <c r="H414" s="364">
        <f t="shared" si="91"/>
        <v>-0.1137511137511138</v>
      </c>
      <c r="I414" s="363"/>
    </row>
    <row r="415" spans="2:9" x14ac:dyDescent="0.25">
      <c r="B415" s="620">
        <v>42562</v>
      </c>
      <c r="C415" s="362">
        <v>8678</v>
      </c>
      <c r="D415" s="621">
        <v>16.835000000000001</v>
      </c>
      <c r="E415" s="363">
        <v>14.69</v>
      </c>
      <c r="F415" s="363">
        <f t="shared" si="89"/>
        <v>-18614.310000000012</v>
      </c>
      <c r="G415" s="363">
        <f t="shared" si="90"/>
        <v>146094.13</v>
      </c>
      <c r="H415" s="364">
        <f t="shared" si="91"/>
        <v>-0.12741312741312749</v>
      </c>
      <c r="I415" s="363"/>
    </row>
    <row r="416" spans="2:9" x14ac:dyDescent="0.25">
      <c r="B416" s="620">
        <v>42563</v>
      </c>
      <c r="C416" s="362">
        <v>8678</v>
      </c>
      <c r="D416" s="621">
        <v>16.835000000000001</v>
      </c>
      <c r="E416" s="363">
        <v>15.6</v>
      </c>
      <c r="F416" s="363">
        <f t="shared" si="89"/>
        <v>-10717.330000000011</v>
      </c>
      <c r="G416" s="363">
        <f t="shared" si="90"/>
        <v>146094.13</v>
      </c>
      <c r="H416" s="364">
        <f t="shared" si="91"/>
        <v>-7.3359073359073421E-2</v>
      </c>
      <c r="I416" s="363"/>
    </row>
    <row r="417" spans="2:9" x14ac:dyDescent="0.25">
      <c r="B417" s="620">
        <v>42564</v>
      </c>
      <c r="C417" s="362">
        <v>8738</v>
      </c>
      <c r="D417" s="621">
        <v>16.816099999999999</v>
      </c>
      <c r="E417" s="363">
        <v>15.29</v>
      </c>
      <c r="F417" s="363">
        <f t="shared" si="89"/>
        <v>-13335.061799999996</v>
      </c>
      <c r="G417" s="363">
        <f t="shared" si="90"/>
        <v>146939.08179999999</v>
      </c>
      <c r="H417" s="364">
        <f t="shared" si="91"/>
        <v>-9.0752314745987453E-2</v>
      </c>
      <c r="I417" s="363"/>
    </row>
    <row r="418" spans="2:9" x14ac:dyDescent="0.25">
      <c r="B418" s="620">
        <v>42566</v>
      </c>
      <c r="C418" s="362">
        <v>8738</v>
      </c>
      <c r="D418" s="621">
        <v>16.816099999999999</v>
      </c>
      <c r="E418" s="363">
        <v>15.21</v>
      </c>
      <c r="F418" s="363">
        <f t="shared" si="89"/>
        <v>-14034.101799999982</v>
      </c>
      <c r="G418" s="363">
        <f t="shared" si="90"/>
        <v>146939.08179999999</v>
      </c>
      <c r="H418" s="364">
        <f t="shared" si="91"/>
        <v>-9.5509660384988079E-2</v>
      </c>
      <c r="I418" s="363"/>
    </row>
    <row r="419" spans="2:9" x14ac:dyDescent="0.25">
      <c r="B419" s="620">
        <v>42570</v>
      </c>
      <c r="C419" s="362">
        <v>9138</v>
      </c>
      <c r="D419" s="621">
        <v>16.733499999999999</v>
      </c>
      <c r="E419" s="363">
        <v>14.75</v>
      </c>
      <c r="F419" s="363">
        <f t="shared" si="89"/>
        <v>-18125.222999999994</v>
      </c>
      <c r="G419" s="363">
        <f t="shared" si="90"/>
        <v>152910.723</v>
      </c>
      <c r="H419" s="364">
        <f t="shared" si="91"/>
        <v>-0.1185346759494427</v>
      </c>
      <c r="I419" s="363"/>
    </row>
    <row r="420" spans="2:9" x14ac:dyDescent="0.25">
      <c r="B420" s="620">
        <v>42571</v>
      </c>
      <c r="C420" s="383">
        <v>9138</v>
      </c>
      <c r="D420" s="622">
        <v>16.7227</v>
      </c>
      <c r="E420" s="363">
        <v>14.84</v>
      </c>
      <c r="F420" s="363">
        <f t="shared" si="89"/>
        <v>-17204.112599999997</v>
      </c>
      <c r="G420" s="363">
        <f t="shared" si="90"/>
        <v>152812.03260000001</v>
      </c>
      <c r="H420" s="364">
        <f t="shared" si="91"/>
        <v>-0.11258349429218965</v>
      </c>
      <c r="I420" s="363"/>
    </row>
    <row r="421" spans="2:9" x14ac:dyDescent="0.25">
      <c r="B421" s="620">
        <v>42572</v>
      </c>
      <c r="C421" s="362">
        <v>9138</v>
      </c>
      <c r="D421" s="621">
        <v>16.718900000000001</v>
      </c>
      <c r="E421" s="363">
        <v>14.42</v>
      </c>
      <c r="F421" s="363">
        <f t="shared" si="89"/>
        <v>-21007.348200000015</v>
      </c>
      <c r="G421" s="363">
        <f t="shared" si="90"/>
        <v>152777.3082</v>
      </c>
      <c r="H421" s="364">
        <f t="shared" si="91"/>
        <v>-0.13750306539305823</v>
      </c>
      <c r="I421" s="363"/>
    </row>
    <row r="422" spans="2:9" x14ac:dyDescent="0.25">
      <c r="B422" s="620">
        <v>42573</v>
      </c>
      <c r="C422" s="362">
        <v>9278</v>
      </c>
      <c r="D422" s="621">
        <v>16.679099999999998</v>
      </c>
      <c r="E422" s="363">
        <v>14.11</v>
      </c>
      <c r="F422" s="363">
        <f t="shared" si="89"/>
        <v>-23836.109799999987</v>
      </c>
      <c r="G422" s="363">
        <f t="shared" si="90"/>
        <v>154748.68979999999</v>
      </c>
      <c r="H422" s="364">
        <f t="shared" si="91"/>
        <v>-0.15403109280476759</v>
      </c>
      <c r="I422" s="363"/>
    </row>
    <row r="423" spans="2:9" x14ac:dyDescent="0.25">
      <c r="B423" s="620">
        <v>42576</v>
      </c>
      <c r="C423" s="362">
        <v>9478</v>
      </c>
      <c r="D423" s="621">
        <v>16.613099999999999</v>
      </c>
      <c r="E423" s="363">
        <v>13.58</v>
      </c>
      <c r="F423" s="363">
        <f t="shared" si="89"/>
        <v>-28747.721799999992</v>
      </c>
      <c r="G423" s="363">
        <f t="shared" si="90"/>
        <v>157458.96179999999</v>
      </c>
      <c r="H423" s="364">
        <f t="shared" si="91"/>
        <v>-0.18257278894366491</v>
      </c>
      <c r="I423" s="363"/>
    </row>
    <row r="424" spans="2:9" ht="15" customHeight="1" x14ac:dyDescent="0.25">
      <c r="B424" s="620">
        <v>42577</v>
      </c>
      <c r="C424" s="383">
        <v>9278</v>
      </c>
      <c r="D424" s="622">
        <v>16.674199999999999</v>
      </c>
      <c r="E424" s="363">
        <v>13.78</v>
      </c>
      <c r="F424" s="363">
        <f t="shared" si="89"/>
        <v>-26852.387599999998</v>
      </c>
      <c r="G424" s="363">
        <f t="shared" si="90"/>
        <v>154703.22759999998</v>
      </c>
      <c r="H424" s="364">
        <f t="shared" si="91"/>
        <v>-0.17357354475776948</v>
      </c>
      <c r="I424" s="363">
        <v>16.53</v>
      </c>
    </row>
    <row r="425" spans="2:9" x14ac:dyDescent="0.25">
      <c r="B425" s="620">
        <v>42578</v>
      </c>
      <c r="C425" s="383">
        <v>9478</v>
      </c>
      <c r="D425" s="622">
        <v>16.6004</v>
      </c>
      <c r="E425" s="363">
        <v>13.13</v>
      </c>
      <c r="F425" s="363">
        <f t="shared" si="89"/>
        <v>-32892.451199999996</v>
      </c>
      <c r="G425" s="363">
        <f t="shared" si="90"/>
        <v>157338.5912</v>
      </c>
      <c r="H425" s="364">
        <f t="shared" si="91"/>
        <v>-0.20905520348907253</v>
      </c>
      <c r="I425" s="363"/>
    </row>
    <row r="426" spans="2:9" x14ac:dyDescent="0.25">
      <c r="B426" s="620">
        <v>42580</v>
      </c>
      <c r="C426" s="362">
        <v>9478</v>
      </c>
      <c r="D426" s="621">
        <v>16.599</v>
      </c>
      <c r="E426" s="363">
        <v>13.64</v>
      </c>
      <c r="F426" s="363">
        <f t="shared" si="89"/>
        <v>-28045.401999999998</v>
      </c>
      <c r="G426" s="363">
        <f t="shared" si="90"/>
        <v>157325.32200000001</v>
      </c>
      <c r="H426" s="365">
        <f t="shared" si="91"/>
        <v>-0.17826375082836313</v>
      </c>
      <c r="I426" s="363"/>
    </row>
    <row r="427" spans="2:9" x14ac:dyDescent="0.25">
      <c r="B427" s="620">
        <v>42580</v>
      </c>
      <c r="C427" s="362">
        <v>9278</v>
      </c>
      <c r="D427" s="621">
        <v>16.664000000000001</v>
      </c>
      <c r="E427" s="363">
        <v>13.64</v>
      </c>
      <c r="F427" s="363">
        <f t="shared" si="89"/>
        <v>-28056.67200000001</v>
      </c>
      <c r="G427" s="363">
        <f t="shared" si="90"/>
        <v>154608.592</v>
      </c>
      <c r="H427" s="365">
        <f t="shared" si="91"/>
        <v>-0.18146903504560732</v>
      </c>
      <c r="I427" s="363">
        <v>16.53</v>
      </c>
    </row>
    <row r="428" spans="2:9" x14ac:dyDescent="0.25">
      <c r="B428" s="620">
        <v>42583</v>
      </c>
      <c r="C428" s="362">
        <v>9478</v>
      </c>
      <c r="D428" s="621">
        <v>16.5871</v>
      </c>
      <c r="E428" s="363">
        <v>12.92</v>
      </c>
      <c r="F428" s="363">
        <f t="shared" si="89"/>
        <v>-34756.773799999995</v>
      </c>
      <c r="G428" s="363">
        <f t="shared" si="90"/>
        <v>157212.5338</v>
      </c>
      <c r="H428" s="365">
        <f t="shared" si="91"/>
        <v>-0.22108144280796521</v>
      </c>
      <c r="I428" s="363"/>
    </row>
    <row r="429" spans="2:9" x14ac:dyDescent="0.25">
      <c r="B429" s="620">
        <v>42584</v>
      </c>
      <c r="C429" s="362">
        <v>9678</v>
      </c>
      <c r="D429" s="621">
        <v>16.5063</v>
      </c>
      <c r="E429" s="363">
        <v>12.9</v>
      </c>
      <c r="F429" s="363">
        <f t="shared" si="89"/>
        <v>-34901.771399999991</v>
      </c>
      <c r="G429" s="363">
        <f t="shared" si="90"/>
        <v>159747.97140000001</v>
      </c>
      <c r="H429" s="365">
        <f t="shared" si="91"/>
        <v>-0.21848021664455386</v>
      </c>
      <c r="I429" s="363"/>
    </row>
    <row r="430" spans="2:9" x14ac:dyDescent="0.25">
      <c r="B430" s="620">
        <v>42585</v>
      </c>
      <c r="C430" s="362">
        <v>10078</v>
      </c>
      <c r="D430" s="621">
        <v>16.5063</v>
      </c>
      <c r="E430" s="363">
        <v>12.9</v>
      </c>
      <c r="F430" s="363">
        <f t="shared" ref="F430:F445" si="92">C430*(E430-D430)</f>
        <v>-36344.291399999995</v>
      </c>
      <c r="G430" s="363">
        <f t="shared" ref="G430:G445" si="93">IF(C430=0, 0,D430*C430)</f>
        <v>166350.4914</v>
      </c>
      <c r="H430" s="365">
        <f t="shared" ref="H430:H445" si="94">IF(C430=0, D430, (E430-D430)/D430)</f>
        <v>-0.21848021664455386</v>
      </c>
      <c r="I430" s="363"/>
    </row>
    <row r="431" spans="2:9" ht="15" customHeight="1" x14ac:dyDescent="0.25">
      <c r="B431" s="620">
        <v>42586</v>
      </c>
      <c r="C431" s="362">
        <v>9678</v>
      </c>
      <c r="D431" s="621">
        <v>16.489799999999999</v>
      </c>
      <c r="E431" s="363">
        <v>13.41</v>
      </c>
      <c r="F431" s="363">
        <f t="shared" si="92"/>
        <v>-29806.304399999986</v>
      </c>
      <c r="G431" s="363">
        <f t="shared" si="93"/>
        <v>159588.28439999997</v>
      </c>
      <c r="H431" s="365">
        <f t="shared" si="94"/>
        <v>-0.1867700032747516</v>
      </c>
      <c r="I431" s="363"/>
    </row>
    <row r="432" spans="2:9" x14ac:dyDescent="0.25">
      <c r="B432" s="620">
        <v>42586</v>
      </c>
      <c r="C432" s="362">
        <v>9278</v>
      </c>
      <c r="D432" s="621">
        <v>16.609200000000001</v>
      </c>
      <c r="E432" s="363">
        <v>13.66</v>
      </c>
      <c r="F432" s="363">
        <f t="shared" si="92"/>
        <v>-27362.67760000001</v>
      </c>
      <c r="G432" s="363">
        <f t="shared" si="93"/>
        <v>154100.15760000001</v>
      </c>
      <c r="H432" s="365">
        <f t="shared" si="94"/>
        <v>-0.17756424150470829</v>
      </c>
      <c r="I432" s="363">
        <v>16.53</v>
      </c>
    </row>
    <row r="433" spans="2:9" x14ac:dyDescent="0.25">
      <c r="B433" s="620">
        <v>42586</v>
      </c>
      <c r="C433" s="362">
        <v>9138</v>
      </c>
      <c r="D433" s="621">
        <v>16.6511</v>
      </c>
      <c r="E433" s="363">
        <v>13.87</v>
      </c>
      <c r="F433" s="363">
        <f t="shared" si="92"/>
        <v>-25413.691800000004</v>
      </c>
      <c r="G433" s="363">
        <f t="shared" si="93"/>
        <v>152157.7518</v>
      </c>
      <c r="H433" s="364">
        <f t="shared" si="94"/>
        <v>-0.1670219985466426</v>
      </c>
      <c r="I433" s="363"/>
    </row>
    <row r="434" spans="2:9" x14ac:dyDescent="0.25">
      <c r="B434" s="620">
        <v>42593</v>
      </c>
      <c r="C434" s="362">
        <v>8678</v>
      </c>
      <c r="D434" s="621">
        <v>16.760300000000001</v>
      </c>
      <c r="E434" s="363">
        <v>14.61</v>
      </c>
      <c r="F434" s="363">
        <f t="shared" si="92"/>
        <v>-18660.303400000012</v>
      </c>
      <c r="G434" s="363">
        <f t="shared" si="93"/>
        <v>145445.88340000002</v>
      </c>
      <c r="H434" s="364">
        <f t="shared" si="94"/>
        <v>-0.12829722618330228</v>
      </c>
      <c r="I434" s="363"/>
    </row>
    <row r="435" spans="2:9" x14ac:dyDescent="0.25">
      <c r="B435" s="620">
        <v>42597</v>
      </c>
      <c r="C435" s="362">
        <v>8678</v>
      </c>
      <c r="D435" s="621">
        <v>16.7471</v>
      </c>
      <c r="E435" s="363">
        <v>14.9</v>
      </c>
      <c r="F435" s="363">
        <f t="shared" si="92"/>
        <v>-16029.133799999994</v>
      </c>
      <c r="G435" s="363">
        <f t="shared" si="93"/>
        <v>145331.33379999999</v>
      </c>
      <c r="H435" s="364">
        <f t="shared" si="94"/>
        <v>-0.11029372249523794</v>
      </c>
      <c r="I435" s="363"/>
    </row>
    <row r="436" spans="2:9" x14ac:dyDescent="0.25">
      <c r="B436" s="620">
        <v>42598</v>
      </c>
      <c r="C436" s="362">
        <v>8178</v>
      </c>
      <c r="D436" s="621">
        <v>16.8429</v>
      </c>
      <c r="E436" s="363">
        <v>15.17</v>
      </c>
      <c r="F436" s="363">
        <f t="shared" si="92"/>
        <v>-13680.976200000003</v>
      </c>
      <c r="G436" s="363">
        <f t="shared" si="93"/>
        <v>137741.23620000001</v>
      </c>
      <c r="H436" s="364">
        <f t="shared" si="94"/>
        <v>-9.9323750660515728E-2</v>
      </c>
      <c r="I436" s="363">
        <v>16.75</v>
      </c>
    </row>
    <row r="437" spans="2:9" ht="15" customHeight="1" x14ac:dyDescent="0.25">
      <c r="B437" s="620">
        <v>42599</v>
      </c>
      <c r="C437" s="362">
        <v>7178</v>
      </c>
      <c r="D437" s="621">
        <v>17.009899999999998</v>
      </c>
      <c r="E437" s="363">
        <v>15.7</v>
      </c>
      <c r="F437" s="363">
        <f t="shared" si="92"/>
        <v>-9402.4621999999927</v>
      </c>
      <c r="G437" s="363">
        <f t="shared" si="93"/>
        <v>122097.06219999999</v>
      </c>
      <c r="H437" s="364">
        <f t="shared" si="94"/>
        <v>-7.7008095285686515E-2</v>
      </c>
      <c r="I437" s="363"/>
    </row>
    <row r="438" spans="2:9" x14ac:dyDescent="0.25">
      <c r="B438" s="620">
        <v>42600</v>
      </c>
      <c r="C438" s="362">
        <v>5500</v>
      </c>
      <c r="D438" s="621">
        <v>17.185600000000001</v>
      </c>
      <c r="E438" s="363">
        <v>16.68</v>
      </c>
      <c r="F438" s="363">
        <f t="shared" si="92"/>
        <v>-2780.8000000000065</v>
      </c>
      <c r="G438" s="363">
        <f t="shared" si="93"/>
        <v>94520.8</v>
      </c>
      <c r="H438" s="364">
        <f t="shared" si="94"/>
        <v>-2.9419979517735846E-2</v>
      </c>
      <c r="I438" s="363"/>
    </row>
    <row r="439" spans="2:9" x14ac:dyDescent="0.25">
      <c r="B439" s="620">
        <v>42601</v>
      </c>
      <c r="C439" s="362">
        <v>5000</v>
      </c>
      <c r="D439" s="621">
        <v>17.222200000000001</v>
      </c>
      <c r="E439" s="363">
        <v>16.8</v>
      </c>
      <c r="F439" s="363">
        <f t="shared" si="92"/>
        <v>-2111.0000000000005</v>
      </c>
      <c r="G439" s="363">
        <f t="shared" si="93"/>
        <v>86111</v>
      </c>
      <c r="H439" s="364">
        <f t="shared" si="94"/>
        <v>-2.4514870341768188E-2</v>
      </c>
      <c r="I439" s="363"/>
    </row>
    <row r="440" spans="2:9" x14ac:dyDescent="0.25">
      <c r="B440" s="620">
        <v>42604</v>
      </c>
      <c r="C440" s="362">
        <v>6000</v>
      </c>
      <c r="D440" s="621">
        <v>16.9651</v>
      </c>
      <c r="E440" s="363">
        <v>15.64</v>
      </c>
      <c r="F440" s="363">
        <f t="shared" si="92"/>
        <v>-7950.599999999994</v>
      </c>
      <c r="G440" s="363">
        <f t="shared" si="93"/>
        <v>101790.59999999999</v>
      </c>
      <c r="H440" s="364">
        <f t="shared" si="94"/>
        <v>-7.8107408739117312E-2</v>
      </c>
      <c r="I440" s="363"/>
    </row>
    <row r="441" spans="2:9" x14ac:dyDescent="0.25">
      <c r="B441" s="620">
        <v>42604</v>
      </c>
      <c r="C441" s="362">
        <v>6500</v>
      </c>
      <c r="D441" s="621">
        <v>16.850899999999999</v>
      </c>
      <c r="E441" s="363">
        <v>15.64</v>
      </c>
      <c r="F441" s="363">
        <f t="shared" si="92"/>
        <v>-7870.8499999999922</v>
      </c>
      <c r="G441" s="363">
        <f t="shared" si="93"/>
        <v>109530.84999999999</v>
      </c>
      <c r="H441" s="364">
        <f t="shared" si="94"/>
        <v>-7.1859663282079822E-2</v>
      </c>
      <c r="I441" s="363"/>
    </row>
    <row r="442" spans="2:9" x14ac:dyDescent="0.25">
      <c r="B442" s="620">
        <v>42605</v>
      </c>
      <c r="C442" s="362">
        <v>6000</v>
      </c>
      <c r="D442" s="621">
        <v>16.923500000000001</v>
      </c>
      <c r="E442" s="363">
        <v>16.43</v>
      </c>
      <c r="F442" s="363">
        <f t="shared" si="92"/>
        <v>-2961.0000000000055</v>
      </c>
      <c r="G442" s="363">
        <f t="shared" si="93"/>
        <v>101541</v>
      </c>
      <c r="H442" s="364">
        <f t="shared" si="94"/>
        <v>-2.9160634620498178E-2</v>
      </c>
      <c r="I442" s="363"/>
    </row>
    <row r="443" spans="2:9" x14ac:dyDescent="0.25">
      <c r="B443" s="620">
        <v>42605</v>
      </c>
      <c r="C443" s="362">
        <v>5500</v>
      </c>
      <c r="D443" s="621">
        <v>16.9848</v>
      </c>
      <c r="E443" s="363">
        <v>16.43</v>
      </c>
      <c r="F443" s="363">
        <f t="shared" si="92"/>
        <v>-3051.400000000001</v>
      </c>
      <c r="G443" s="363">
        <f t="shared" si="93"/>
        <v>93416.4</v>
      </c>
      <c r="H443" s="364">
        <f t="shared" si="94"/>
        <v>-3.266450002355048E-2</v>
      </c>
      <c r="I443" s="363"/>
    </row>
    <row r="444" spans="2:9" x14ac:dyDescent="0.25">
      <c r="B444" s="620">
        <v>42605</v>
      </c>
      <c r="C444" s="362">
        <v>5000</v>
      </c>
      <c r="D444" s="621">
        <v>17.035299999999999</v>
      </c>
      <c r="E444" s="363">
        <v>16.43</v>
      </c>
      <c r="F444" s="363">
        <f t="shared" si="92"/>
        <v>-3026.4999999999986</v>
      </c>
      <c r="G444" s="363">
        <f t="shared" si="93"/>
        <v>85176.5</v>
      </c>
      <c r="H444" s="364">
        <f t="shared" si="94"/>
        <v>-3.5532100990296606E-2</v>
      </c>
      <c r="I444" s="363"/>
    </row>
    <row r="445" spans="2:9" x14ac:dyDescent="0.25">
      <c r="B445" s="620">
        <v>42606</v>
      </c>
      <c r="C445" s="362">
        <v>5178</v>
      </c>
      <c r="D445" s="621">
        <v>17.0017</v>
      </c>
      <c r="E445" s="363">
        <v>16.059999999999999</v>
      </c>
      <c r="F445" s="363">
        <f t="shared" si="92"/>
        <v>-4876.1226000000042</v>
      </c>
      <c r="G445" s="363">
        <f t="shared" si="93"/>
        <v>88034.802599999995</v>
      </c>
      <c r="H445" s="364">
        <f t="shared" si="94"/>
        <v>-5.5388578789179958E-2</v>
      </c>
      <c r="I445" s="363"/>
    </row>
    <row r="446" spans="2:9" x14ac:dyDescent="0.25">
      <c r="B446" s="620">
        <v>42607</v>
      </c>
      <c r="C446" s="362">
        <v>5178</v>
      </c>
      <c r="D446" s="621">
        <v>17.0017</v>
      </c>
      <c r="E446" s="363">
        <v>16.010000000000002</v>
      </c>
      <c r="F446" s="363">
        <f>C446*(E446-D446)</f>
        <v>-5135.0225999999902</v>
      </c>
      <c r="G446" s="363">
        <f>IF(C446=0, 0,D446*C446)</f>
        <v>88034.802599999995</v>
      </c>
      <c r="H446" s="364">
        <f>IF(C446=0, D446, (E446-D446)/D446)</f>
        <v>-5.8329461171529789E-2</v>
      </c>
      <c r="I446" s="363"/>
    </row>
    <row r="447" spans="2:9" x14ac:dyDescent="0.25">
      <c r="B447" s="620">
        <v>42608</v>
      </c>
      <c r="C447" s="362">
        <v>6178</v>
      </c>
      <c r="D447" s="621">
        <v>16.825800000000001</v>
      </c>
      <c r="E447" s="363">
        <v>15.95</v>
      </c>
      <c r="F447" s="363">
        <f>C447*(E447-D447)</f>
        <v>-5410.6924000000108</v>
      </c>
      <c r="G447" s="363">
        <f>IF(C447=0, 0,D447*C447)</f>
        <v>103949.79240000001</v>
      </c>
      <c r="H447" s="364">
        <f>IF(C447=0, D447, (E447-D447)/D447)</f>
        <v>-5.2051016890727435E-2</v>
      </c>
      <c r="I447" s="363"/>
    </row>
    <row r="448" spans="2:9" x14ac:dyDescent="0.25">
      <c r="B448" s="620">
        <v>42611</v>
      </c>
      <c r="C448" s="362">
        <v>6178</v>
      </c>
      <c r="D448" s="621">
        <v>16.825800000000001</v>
      </c>
      <c r="E448" s="363">
        <v>15.99</v>
      </c>
      <c r="F448" s="363">
        <f t="shared" ref="F448:F453" si="95">C448*(E448-D448)</f>
        <v>-5163.5724000000046</v>
      </c>
      <c r="G448" s="363">
        <f t="shared" ref="G448:G453" si="96">IF(C448=0, 0,D448*C448)</f>
        <v>103949.79240000001</v>
      </c>
      <c r="H448" s="364">
        <f t="shared" ref="H448:H453" si="97">IF(C448=0, D448, (E448-D448)/D448)</f>
        <v>-4.9673715365688452E-2</v>
      </c>
      <c r="I448" s="363"/>
    </row>
    <row r="449" spans="2:9" x14ac:dyDescent="0.25">
      <c r="B449" s="620">
        <v>42612</v>
      </c>
      <c r="C449" s="362">
        <v>6678</v>
      </c>
      <c r="D449" s="621">
        <v>16.739999999999998</v>
      </c>
      <c r="E449" s="363">
        <v>15.55</v>
      </c>
      <c r="F449" s="443">
        <f t="shared" si="95"/>
        <v>-7946.8199999999852</v>
      </c>
      <c r="G449" s="363">
        <f t="shared" si="96"/>
        <v>111789.71999999999</v>
      </c>
      <c r="H449" s="365">
        <f t="shared" si="97"/>
        <v>-7.1087216248506446E-2</v>
      </c>
      <c r="I449" s="382"/>
    </row>
    <row r="450" spans="2:9" x14ac:dyDescent="0.25">
      <c r="B450" s="620">
        <v>42612</v>
      </c>
      <c r="C450" s="362">
        <v>7178</v>
      </c>
      <c r="D450" s="621">
        <v>16.6571</v>
      </c>
      <c r="E450" s="363">
        <v>15.55</v>
      </c>
      <c r="F450" s="363">
        <f t="shared" si="95"/>
        <v>-7946.7637999999934</v>
      </c>
      <c r="G450" s="363">
        <f t="shared" si="96"/>
        <v>119564.66379999999</v>
      </c>
      <c r="H450" s="364">
        <f t="shared" si="97"/>
        <v>-6.6464150422342369E-2</v>
      </c>
      <c r="I450" s="363"/>
    </row>
    <row r="451" spans="2:9" x14ac:dyDescent="0.25">
      <c r="B451" s="620">
        <v>42613</v>
      </c>
      <c r="C451" s="362">
        <v>7678</v>
      </c>
      <c r="D451" s="621">
        <v>16.565200000000001</v>
      </c>
      <c r="E451" s="363">
        <v>15.02</v>
      </c>
      <c r="F451" s="363">
        <f t="shared" si="95"/>
        <v>-11864.04560000001</v>
      </c>
      <c r="G451" s="363">
        <f t="shared" si="96"/>
        <v>127187.60560000001</v>
      </c>
      <c r="H451" s="364">
        <f t="shared" si="97"/>
        <v>-9.3279887957887692E-2</v>
      </c>
      <c r="I451" s="363" t="s">
        <v>254</v>
      </c>
    </row>
    <row r="452" spans="2:9" x14ac:dyDescent="0.25">
      <c r="B452" s="620">
        <v>42613</v>
      </c>
      <c r="C452" s="362">
        <v>8178</v>
      </c>
      <c r="D452" s="621">
        <v>16.474399999999999</v>
      </c>
      <c r="E452" s="363">
        <v>15.02</v>
      </c>
      <c r="F452" s="363">
        <f t="shared" si="95"/>
        <v>-11894.083199999997</v>
      </c>
      <c r="G452" s="363">
        <f t="shared" si="96"/>
        <v>134727.64319999999</v>
      </c>
      <c r="H452" s="364">
        <f t="shared" si="97"/>
        <v>-8.8282426067110162E-2</v>
      </c>
      <c r="I452" s="363" t="s">
        <v>255</v>
      </c>
    </row>
    <row r="453" spans="2:9" x14ac:dyDescent="0.25">
      <c r="B453" s="620">
        <v>42615</v>
      </c>
      <c r="C453" s="362">
        <v>7678</v>
      </c>
      <c r="D453" s="621">
        <v>16.528099999999998</v>
      </c>
      <c r="E453" s="363">
        <v>15.49</v>
      </c>
      <c r="F453" s="363">
        <f t="shared" si="95"/>
        <v>-7970.5317999999861</v>
      </c>
      <c r="G453" s="363">
        <f t="shared" si="96"/>
        <v>126902.75179999998</v>
      </c>
      <c r="H453" s="364">
        <f t="shared" si="97"/>
        <v>-6.2808187268953986E-2</v>
      </c>
      <c r="I453" s="363">
        <v>16.350000000000001</v>
      </c>
    </row>
    <row r="454" spans="2:9" x14ac:dyDescent="0.25">
      <c r="B454" s="620">
        <v>42616</v>
      </c>
      <c r="C454" s="362">
        <v>7678</v>
      </c>
      <c r="D454" s="621">
        <v>16.528099999999998</v>
      </c>
      <c r="E454" s="363">
        <v>15.64</v>
      </c>
      <c r="F454" s="363">
        <f>C454*(E454-D454)</f>
        <v>-6818.8317999999836</v>
      </c>
      <c r="G454" s="363">
        <f>IF(C454=0, 0,D454*C454)</f>
        <v>126902.75179999998</v>
      </c>
      <c r="H454" s="364">
        <f>IF(C454=0, D454, (E454-D454)/D454)</f>
        <v>-5.3732733950060681E-2</v>
      </c>
      <c r="I454" s="363"/>
    </row>
    <row r="455" spans="2:9" x14ac:dyDescent="0.25">
      <c r="B455" s="620">
        <v>42621</v>
      </c>
      <c r="C455" s="362">
        <v>7178</v>
      </c>
      <c r="D455" s="621">
        <v>16.545400000000001</v>
      </c>
      <c r="E455" s="363">
        <v>16.739999999999998</v>
      </c>
      <c r="F455" s="363">
        <f>C455*(E455-D455)</f>
        <v>1396.8387999999832</v>
      </c>
      <c r="G455" s="363">
        <f>IF(C455=0, 0,D455*C455)</f>
        <v>118762.8812</v>
      </c>
      <c r="H455" s="364">
        <f>IF(C455=0, D455, (E455-D455)/D455)</f>
        <v>1.1761577235968768E-2</v>
      </c>
      <c r="I455" s="363"/>
    </row>
    <row r="456" spans="2:9" x14ac:dyDescent="0.25">
      <c r="B456" s="620">
        <v>42621</v>
      </c>
      <c r="C456" s="383">
        <v>6678</v>
      </c>
      <c r="D456" s="622">
        <v>16.532299999999999</v>
      </c>
      <c r="E456" s="363">
        <v>16.739999999999998</v>
      </c>
      <c r="F456" s="363">
        <f>C456*(E456-D456)</f>
        <v>1387.0205999999941</v>
      </c>
      <c r="G456" s="363">
        <f>IF(C456=0, 0,D456*C456)</f>
        <v>110402.6994</v>
      </c>
      <c r="H456" s="364">
        <f>IF(C456=0, D456, (E456-D456)/D456)</f>
        <v>1.256328520532528E-2</v>
      </c>
      <c r="I456" s="363"/>
    </row>
    <row r="457" spans="2:9" x14ac:dyDescent="0.25">
      <c r="B457" s="620">
        <v>42621</v>
      </c>
      <c r="C457" s="362">
        <v>6458</v>
      </c>
      <c r="D457" s="621">
        <v>16.524263999999999</v>
      </c>
      <c r="E457" s="363">
        <v>16.739999999999998</v>
      </c>
      <c r="F457" s="363">
        <f>C457*(E457-D457)</f>
        <v>1393.2230879999981</v>
      </c>
      <c r="G457" s="363">
        <f>IF(C457=0, 0,D457*C457)</f>
        <v>106713.69691199998</v>
      </c>
      <c r="H457" s="364">
        <f>IF(C457=0, D457, (E457-D457)/D457)</f>
        <v>1.3055710075801242E-2</v>
      </c>
      <c r="I457" s="363"/>
    </row>
    <row r="458" spans="2:9" ht="15" customHeight="1" x14ac:dyDescent="0.25">
      <c r="B458" s="620">
        <v>42622</v>
      </c>
      <c r="C458" s="362">
        <v>7178</v>
      </c>
      <c r="D458" s="621">
        <v>16.477945999999999</v>
      </c>
      <c r="E458" s="363">
        <v>15.67</v>
      </c>
      <c r="F458" s="363">
        <f>C458*(E458-D458)</f>
        <v>-5799.4363879999955</v>
      </c>
      <c r="G458" s="363">
        <f>IF(C458=0, 0,D458*C458)</f>
        <v>118278.696388</v>
      </c>
      <c r="H458" s="364">
        <f>IF(C458=0, D458, (E458-D458)/D458)</f>
        <v>-4.9031960658203359E-2</v>
      </c>
      <c r="I458" s="363"/>
    </row>
    <row r="459" spans="2:9" x14ac:dyDescent="0.25">
      <c r="B459" s="620">
        <v>42622</v>
      </c>
      <c r="C459" s="362">
        <v>7678</v>
      </c>
      <c r="D459" s="621">
        <v>16.430541999999999</v>
      </c>
      <c r="E459" s="363">
        <v>15.67</v>
      </c>
      <c r="F459" s="363">
        <f t="shared" ref="F459:F465" si="98">C459*(E459-D459)</f>
        <v>-5839.4414759999936</v>
      </c>
      <c r="G459" s="363">
        <f t="shared" ref="G459:G465" si="99">IF(C459=0, 0,D459*C459)</f>
        <v>126153.70147599999</v>
      </c>
      <c r="H459" s="364">
        <f t="shared" ref="H459:H465" si="100">IF(C459=0, D459, (E459-D459)/D459)</f>
        <v>-4.6288308687564853E-2</v>
      </c>
      <c r="I459" s="363">
        <v>16.350000000000001</v>
      </c>
    </row>
    <row r="460" spans="2:9" x14ac:dyDescent="0.25">
      <c r="B460" s="620">
        <v>42625</v>
      </c>
      <c r="C460" s="383">
        <v>7678</v>
      </c>
      <c r="D460" s="622">
        <v>16.412330000000001</v>
      </c>
      <c r="E460" s="363">
        <v>15.47</v>
      </c>
      <c r="F460" s="363">
        <f t="shared" si="98"/>
        <v>-7235.2097400000011</v>
      </c>
      <c r="G460" s="363">
        <f t="shared" si="99"/>
        <v>126013.86974000001</v>
      </c>
      <c r="H460" s="364">
        <f t="shared" si="100"/>
        <v>-5.7415979327737135E-2</v>
      </c>
      <c r="I460" s="363"/>
    </row>
    <row r="461" spans="2:9" x14ac:dyDescent="0.25">
      <c r="B461" s="620">
        <v>42625</v>
      </c>
      <c r="C461" s="383">
        <v>7678</v>
      </c>
      <c r="D461" s="622">
        <v>16.355817999999999</v>
      </c>
      <c r="E461" s="363">
        <v>15.47</v>
      </c>
      <c r="F461" s="363">
        <f t="shared" si="98"/>
        <v>-6801.3106039999893</v>
      </c>
      <c r="G461" s="363">
        <f t="shared" si="99"/>
        <v>125579.970604</v>
      </c>
      <c r="H461" s="364">
        <f t="shared" si="100"/>
        <v>-5.4159198885680847E-2</v>
      </c>
      <c r="I461" s="363" t="s">
        <v>269</v>
      </c>
    </row>
    <row r="462" spans="2:9" x14ac:dyDescent="0.25">
      <c r="B462" s="620">
        <v>42626</v>
      </c>
      <c r="C462" s="362">
        <v>8278</v>
      </c>
      <c r="D462" s="621">
        <v>16.25066</v>
      </c>
      <c r="E462" s="363">
        <v>14.34</v>
      </c>
      <c r="F462" s="363">
        <f t="shared" si="98"/>
        <v>-15816.44348</v>
      </c>
      <c r="G462" s="363">
        <f t="shared" si="99"/>
        <v>134522.96348000001</v>
      </c>
      <c r="H462" s="365">
        <f t="shared" si="100"/>
        <v>-0.11757430159759666</v>
      </c>
      <c r="I462" s="363"/>
    </row>
    <row r="463" spans="2:9" x14ac:dyDescent="0.25">
      <c r="B463" s="620">
        <v>42626</v>
      </c>
      <c r="C463" s="362">
        <v>8678</v>
      </c>
      <c r="D463" s="621">
        <v>16.18149</v>
      </c>
      <c r="E463" s="363">
        <v>14.34</v>
      </c>
      <c r="F463" s="363">
        <f t="shared" si="98"/>
        <v>-15980.450220000002</v>
      </c>
      <c r="G463" s="363">
        <f t="shared" si="99"/>
        <v>140422.97021999999</v>
      </c>
      <c r="H463" s="365">
        <f t="shared" si="100"/>
        <v>-0.11380225183218605</v>
      </c>
      <c r="I463" s="363"/>
    </row>
    <row r="464" spans="2:9" x14ac:dyDescent="0.25">
      <c r="B464" s="620">
        <v>42626</v>
      </c>
      <c r="C464" s="362">
        <v>8978</v>
      </c>
      <c r="D464" s="621">
        <v>16.124635000000001</v>
      </c>
      <c r="E464" s="363">
        <v>14.34</v>
      </c>
      <c r="F464" s="363">
        <f t="shared" si="98"/>
        <v>-16022.453030000013</v>
      </c>
      <c r="G464" s="363">
        <f t="shared" si="99"/>
        <v>144766.97303000002</v>
      </c>
      <c r="H464" s="365">
        <f t="shared" si="100"/>
        <v>-0.11067754401882594</v>
      </c>
      <c r="I464" s="363"/>
    </row>
    <row r="465" spans="2:9" x14ac:dyDescent="0.25">
      <c r="B465" s="620">
        <v>42626</v>
      </c>
      <c r="C465" s="362">
        <v>9278</v>
      </c>
      <c r="D465" s="621">
        <v>16.064019999999999</v>
      </c>
      <c r="E465" s="363">
        <v>14.34</v>
      </c>
      <c r="F465" s="363">
        <f t="shared" si="98"/>
        <v>-15995.457559999995</v>
      </c>
      <c r="G465" s="363">
        <f t="shared" si="99"/>
        <v>149041.97756</v>
      </c>
      <c r="H465" s="365">
        <f t="shared" si="100"/>
        <v>-0.10732182853357998</v>
      </c>
      <c r="I465" s="363" t="s">
        <v>270</v>
      </c>
    </row>
    <row r="466" spans="2:9" x14ac:dyDescent="0.25">
      <c r="B466" s="620">
        <v>42627</v>
      </c>
      <c r="C466" s="362">
        <v>9478</v>
      </c>
      <c r="D466" s="621">
        <v>16.020790999999999</v>
      </c>
      <c r="E466" s="363">
        <v>14.01</v>
      </c>
      <c r="F466" s="363">
        <f t="shared" ref="F466:F473" si="101">C466*(E466-D466)</f>
        <v>-19058.277097999995</v>
      </c>
      <c r="G466" s="363">
        <f t="shared" ref="G466:G473" si="102">IF(C466=0, 0,D466*C466)</f>
        <v>151845.05709799999</v>
      </c>
      <c r="H466" s="365">
        <f t="shared" ref="H466:H473" si="103">IF(C466=0, D466, (E466-D466)/D466)</f>
        <v>-0.1255113433537707</v>
      </c>
      <c r="I466" s="363"/>
    </row>
    <row r="467" spans="2:9" x14ac:dyDescent="0.25">
      <c r="B467" s="620">
        <v>42628</v>
      </c>
      <c r="C467" s="362">
        <v>9478</v>
      </c>
      <c r="D467" s="621">
        <v>16.015726999999998</v>
      </c>
      <c r="E467" s="363">
        <v>14.26</v>
      </c>
      <c r="F467" s="363">
        <f t="shared" si="101"/>
        <v>-16640.780505999985</v>
      </c>
      <c r="G467" s="363">
        <f t="shared" si="102"/>
        <v>151797.06050599998</v>
      </c>
      <c r="H467" s="365">
        <f t="shared" si="103"/>
        <v>-0.1096251827968845</v>
      </c>
      <c r="I467" s="363"/>
    </row>
    <row r="468" spans="2:9" x14ac:dyDescent="0.25">
      <c r="B468" s="620">
        <v>42629</v>
      </c>
      <c r="C468" s="362">
        <v>9478</v>
      </c>
      <c r="D468" s="621">
        <v>16.015726999999998</v>
      </c>
      <c r="E468" s="363">
        <v>14.24</v>
      </c>
      <c r="F468" s="363">
        <f t="shared" si="101"/>
        <v>-16830.340505999982</v>
      </c>
      <c r="G468" s="363">
        <f t="shared" si="102"/>
        <v>151797.06050599998</v>
      </c>
      <c r="H468" s="365">
        <f t="shared" si="103"/>
        <v>-0.1108739553315312</v>
      </c>
      <c r="I468" s="363"/>
    </row>
    <row r="469" spans="2:9" x14ac:dyDescent="0.25">
      <c r="B469" s="620">
        <v>42632</v>
      </c>
      <c r="C469" s="362">
        <v>9678</v>
      </c>
      <c r="D469" s="621">
        <v>15.975311</v>
      </c>
      <c r="E469" s="363">
        <v>14.09</v>
      </c>
      <c r="F469" s="363">
        <f t="shared" si="101"/>
        <v>-18246.039857999996</v>
      </c>
      <c r="G469" s="363">
        <f t="shared" si="102"/>
        <v>154609.05985799999</v>
      </c>
      <c r="H469" s="364">
        <f t="shared" si="103"/>
        <v>-0.11801404054043141</v>
      </c>
      <c r="I469" s="363"/>
    </row>
    <row r="470" spans="2:9" x14ac:dyDescent="0.25">
      <c r="B470" s="620">
        <v>42633</v>
      </c>
      <c r="C470" s="362">
        <v>9878</v>
      </c>
      <c r="D470" s="621">
        <v>15.937544000000001</v>
      </c>
      <c r="E470" s="363">
        <v>13.87</v>
      </c>
      <c r="F470" s="363">
        <f t="shared" si="101"/>
        <v>-20423.199632000014</v>
      </c>
      <c r="G470" s="363">
        <f t="shared" si="102"/>
        <v>157431.05963200002</v>
      </c>
      <c r="H470" s="364">
        <f t="shared" si="103"/>
        <v>-0.12972789282966068</v>
      </c>
      <c r="I470" s="363"/>
    </row>
    <row r="471" spans="2:9" x14ac:dyDescent="0.25">
      <c r="B471" s="620">
        <v>42633</v>
      </c>
      <c r="C471" s="362">
        <v>10000</v>
      </c>
      <c r="D471" s="621">
        <v>15.915126000000001</v>
      </c>
      <c r="E471" s="363">
        <v>13.87</v>
      </c>
      <c r="F471" s="363">
        <f t="shared" si="101"/>
        <v>-20451.260000000017</v>
      </c>
      <c r="G471" s="363">
        <f t="shared" si="102"/>
        <v>159151.26</v>
      </c>
      <c r="H471" s="364">
        <f t="shared" si="103"/>
        <v>-0.12850203008132022</v>
      </c>
      <c r="I471" s="363"/>
    </row>
    <row r="472" spans="2:9" x14ac:dyDescent="0.25">
      <c r="B472" s="620">
        <v>42634</v>
      </c>
      <c r="C472" s="362">
        <v>9678</v>
      </c>
      <c r="D472" s="621">
        <v>15.969538999999999</v>
      </c>
      <c r="E472" s="363">
        <v>14.65</v>
      </c>
      <c r="F472" s="363">
        <f t="shared" si="101"/>
        <v>-12770.498441999989</v>
      </c>
      <c r="G472" s="363">
        <f t="shared" si="102"/>
        <v>154553.19844199999</v>
      </c>
      <c r="H472" s="364">
        <f t="shared" si="103"/>
        <v>-8.2628496664806608E-2</v>
      </c>
      <c r="I472" s="363"/>
    </row>
    <row r="473" spans="2:9" x14ac:dyDescent="0.25">
      <c r="B473" s="620">
        <v>42634</v>
      </c>
      <c r="C473" s="362">
        <v>9278</v>
      </c>
      <c r="D473" s="621">
        <v>16.026872999999998</v>
      </c>
      <c r="E473" s="363">
        <v>14.65</v>
      </c>
      <c r="F473" s="363">
        <f t="shared" si="101"/>
        <v>-12774.627693999981</v>
      </c>
      <c r="G473" s="363">
        <f t="shared" si="102"/>
        <v>148697.32769399998</v>
      </c>
      <c r="H473" s="364">
        <f t="shared" si="103"/>
        <v>-8.5910270830747718E-2</v>
      </c>
      <c r="I473" s="363">
        <v>16</v>
      </c>
    </row>
    <row r="474" spans="2:9" x14ac:dyDescent="0.25">
      <c r="B474" s="620">
        <v>42635</v>
      </c>
      <c r="C474" s="362">
        <v>9278</v>
      </c>
      <c r="D474" s="621">
        <v>16.026872999999998</v>
      </c>
      <c r="E474" s="363">
        <v>14.87</v>
      </c>
      <c r="F474" s="363">
        <f t="shared" ref="F474:F485" si="104">C474*(E474-D474)</f>
        <v>-10733.467693999992</v>
      </c>
      <c r="G474" s="363">
        <f t="shared" ref="G474:G485" si="105">IF(C474=0, 0,D474*C474)</f>
        <v>148697.32769399998</v>
      </c>
      <c r="H474" s="364">
        <f t="shared" ref="H474:H485" si="106">IF(C474=0, D474, (E474-D474)/D474)</f>
        <v>-7.2183326092369937E-2</v>
      </c>
      <c r="I474" s="363"/>
    </row>
    <row r="475" spans="2:9" x14ac:dyDescent="0.25">
      <c r="B475" s="620">
        <v>42636</v>
      </c>
      <c r="C475" s="362">
        <v>9478</v>
      </c>
      <c r="D475" s="621">
        <v>15.992122</v>
      </c>
      <c r="E475" s="363">
        <v>14.49</v>
      </c>
      <c r="F475" s="363">
        <f t="shared" si="104"/>
        <v>-14237.112315999999</v>
      </c>
      <c r="G475" s="363">
        <f t="shared" si="105"/>
        <v>151573.33231600001</v>
      </c>
      <c r="H475" s="364">
        <f t="shared" si="106"/>
        <v>-9.39288732289561E-2</v>
      </c>
      <c r="I475" s="363"/>
    </row>
    <row r="476" spans="2:9" x14ac:dyDescent="0.25">
      <c r="B476" s="620">
        <v>42639</v>
      </c>
      <c r="C476" s="362">
        <v>9278</v>
      </c>
      <c r="D476" s="621">
        <v>16.019549999999999</v>
      </c>
      <c r="E476" s="363">
        <v>14.41</v>
      </c>
      <c r="F476" s="363">
        <f t="shared" si="104"/>
        <v>-14933.404899999989</v>
      </c>
      <c r="G476" s="363">
        <f t="shared" si="105"/>
        <v>148629.38489999998</v>
      </c>
      <c r="H476" s="364">
        <f t="shared" si="106"/>
        <v>-0.10047410819904422</v>
      </c>
      <c r="I476" s="363">
        <v>16</v>
      </c>
    </row>
    <row r="477" spans="2:9" x14ac:dyDescent="0.25">
      <c r="B477" s="620">
        <v>42639</v>
      </c>
      <c r="C477" s="362">
        <v>9478</v>
      </c>
      <c r="D477" s="621">
        <v>15.987468</v>
      </c>
      <c r="E477" s="363">
        <v>14.41</v>
      </c>
      <c r="F477" s="363">
        <f t="shared" si="104"/>
        <v>-14951.241703999996</v>
      </c>
      <c r="G477" s="363">
        <f t="shared" si="105"/>
        <v>151529.221704</v>
      </c>
      <c r="H477" s="364">
        <f t="shared" si="106"/>
        <v>-9.8669032519721048E-2</v>
      </c>
      <c r="I477" s="363"/>
    </row>
    <row r="478" spans="2:9" ht="15" customHeight="1" x14ac:dyDescent="0.25">
      <c r="B478" s="620">
        <v>42639</v>
      </c>
      <c r="C478" s="362">
        <v>9678</v>
      </c>
      <c r="D478" s="621">
        <v>15.954266000000001</v>
      </c>
      <c r="E478" s="363">
        <v>14.41</v>
      </c>
      <c r="F478" s="363">
        <f t="shared" si="104"/>
        <v>-14945.406348000004</v>
      </c>
      <c r="G478" s="363">
        <f t="shared" si="105"/>
        <v>154405.386348</v>
      </c>
      <c r="H478" s="364">
        <f t="shared" si="106"/>
        <v>-9.6793296538994669E-2</v>
      </c>
      <c r="I478" s="363"/>
    </row>
    <row r="479" spans="2:9" x14ac:dyDescent="0.25">
      <c r="B479" s="620">
        <v>42640</v>
      </c>
      <c r="C479" s="362">
        <v>10000</v>
      </c>
      <c r="D479" s="621">
        <v>15.890373</v>
      </c>
      <c r="E479" s="363">
        <v>14.06</v>
      </c>
      <c r="F479" s="363">
        <f t="shared" si="104"/>
        <v>-18303.73</v>
      </c>
      <c r="G479" s="363">
        <f t="shared" si="105"/>
        <v>158903.73000000001</v>
      </c>
      <c r="H479" s="364">
        <f t="shared" si="106"/>
        <v>-0.11518754153851517</v>
      </c>
      <c r="I479" s="363"/>
    </row>
    <row r="480" spans="2:9" x14ac:dyDescent="0.25">
      <c r="B480" s="620">
        <v>42641</v>
      </c>
      <c r="C480" s="362">
        <v>9278</v>
      </c>
      <c r="D480" s="621">
        <v>15.968</v>
      </c>
      <c r="E480" s="363">
        <v>15.18</v>
      </c>
      <c r="F480" s="363">
        <f t="shared" si="104"/>
        <v>-7311.0640000000021</v>
      </c>
      <c r="G480" s="363">
        <f t="shared" si="105"/>
        <v>148151.10399999999</v>
      </c>
      <c r="H480" s="364">
        <f t="shared" si="106"/>
        <v>-4.9348697394789594E-2</v>
      </c>
      <c r="I480" s="363" t="s">
        <v>282</v>
      </c>
    </row>
    <row r="481" spans="2:9" x14ac:dyDescent="0.25">
      <c r="B481" s="620">
        <v>42641</v>
      </c>
      <c r="C481" s="362">
        <v>8978</v>
      </c>
      <c r="D481" s="621">
        <v>15.991466000000001</v>
      </c>
      <c r="E481" s="363">
        <v>15.18</v>
      </c>
      <c r="F481" s="363">
        <f t="shared" si="104"/>
        <v>-7285.3417480000098</v>
      </c>
      <c r="G481" s="363">
        <f t="shared" si="105"/>
        <v>143571.38174800001</v>
      </c>
      <c r="H481" s="364">
        <f t="shared" si="106"/>
        <v>-5.0743690415875634E-2</v>
      </c>
      <c r="I481" s="363"/>
    </row>
    <row r="482" spans="2:9" x14ac:dyDescent="0.25">
      <c r="B482" s="620">
        <v>42642</v>
      </c>
      <c r="C482" s="362">
        <v>8678</v>
      </c>
      <c r="D482" s="621">
        <v>16.016100000000002</v>
      </c>
      <c r="E482" s="363">
        <v>15.9</v>
      </c>
      <c r="F482" s="363">
        <f t="shared" si="104"/>
        <v>-1007.5158000000105</v>
      </c>
      <c r="G482" s="363">
        <f t="shared" si="105"/>
        <v>138987.71580000001</v>
      </c>
      <c r="H482" s="364">
        <f t="shared" si="106"/>
        <v>-7.2489557382884214E-3</v>
      </c>
      <c r="I482" s="363"/>
    </row>
    <row r="483" spans="2:9" x14ac:dyDescent="0.25">
      <c r="B483" s="620">
        <v>42642</v>
      </c>
      <c r="C483" s="362">
        <v>7978</v>
      </c>
      <c r="D483" s="621">
        <v>16.036825</v>
      </c>
      <c r="E483" s="363">
        <v>15.9</v>
      </c>
      <c r="F483" s="363">
        <f t="shared" si="104"/>
        <v>-1091.5898499999998</v>
      </c>
      <c r="G483" s="363">
        <f t="shared" si="105"/>
        <v>127941.78985</v>
      </c>
      <c r="H483" s="364">
        <f t="shared" si="106"/>
        <v>-8.5319257396648009E-3</v>
      </c>
      <c r="I483" s="363"/>
    </row>
    <row r="484" spans="2:9" x14ac:dyDescent="0.25">
      <c r="B484" s="620">
        <v>42642</v>
      </c>
      <c r="C484" s="362">
        <v>7764</v>
      </c>
      <c r="D484" s="621">
        <v>16.038399999999999</v>
      </c>
      <c r="E484" s="363">
        <v>15.9</v>
      </c>
      <c r="F484" s="363">
        <f t="shared" si="104"/>
        <v>-1074.5375999999919</v>
      </c>
      <c r="G484" s="363">
        <f t="shared" si="105"/>
        <v>124522.1376</v>
      </c>
      <c r="H484" s="364">
        <f t="shared" si="106"/>
        <v>-8.6292897047086353E-3</v>
      </c>
      <c r="I484" s="363"/>
    </row>
    <row r="485" spans="2:9" x14ac:dyDescent="0.25">
      <c r="B485" s="620">
        <v>42642</v>
      </c>
      <c r="C485" s="362">
        <v>8178</v>
      </c>
      <c r="D485" s="621">
        <v>16.019235999999999</v>
      </c>
      <c r="E485" s="363">
        <v>15.9</v>
      </c>
      <c r="F485" s="363">
        <f t="shared" si="104"/>
        <v>-975.11200799999187</v>
      </c>
      <c r="G485" s="363">
        <f t="shared" si="105"/>
        <v>131005.31200799999</v>
      </c>
      <c r="H485" s="364">
        <f t="shared" si="106"/>
        <v>-7.4433012910228059E-3</v>
      </c>
      <c r="I485" s="363" t="s">
        <v>283</v>
      </c>
    </row>
    <row r="486" spans="2:9" x14ac:dyDescent="0.25">
      <c r="B486" s="620">
        <v>42643</v>
      </c>
      <c r="C486" s="362">
        <v>8178</v>
      </c>
      <c r="D486" s="621">
        <v>16.019235999999999</v>
      </c>
      <c r="E486" s="363">
        <v>15.81</v>
      </c>
      <c r="F486" s="363">
        <f>C486*(E486-D486)</f>
        <v>-1711.1320079999907</v>
      </c>
      <c r="G486" s="363">
        <f>IF(C486=0, 0,D486*C486)</f>
        <v>131005.31200799999</v>
      </c>
      <c r="H486" s="364">
        <f>IF(C486=0, D486, (E486-D486)/D486)</f>
        <v>-1.3061546755413234E-2</v>
      </c>
      <c r="I486" s="363"/>
    </row>
    <row r="487" spans="2:9" ht="15" customHeight="1" x14ac:dyDescent="0.25">
      <c r="B487" s="620">
        <v>42646</v>
      </c>
      <c r="C487" s="362">
        <v>8178</v>
      </c>
      <c r="D487" s="621">
        <v>16.019235999999999</v>
      </c>
      <c r="E487" s="363">
        <v>15.98</v>
      </c>
      <c r="F487" s="363">
        <f t="shared" ref="F487:F496" si="107">C487*(E487-D487)</f>
        <v>-320.8720079999913</v>
      </c>
      <c r="G487" s="363">
        <f t="shared" ref="G487:G496" si="108">IF(C487=0, 0,D487*C487)</f>
        <v>131005.31200799999</v>
      </c>
      <c r="H487" s="364">
        <f t="shared" ref="H487:H496" si="109">IF(C487=0, D487, (E487-D487)/D487)</f>
        <v>-2.4493053226757469E-3</v>
      </c>
      <c r="I487" s="363"/>
    </row>
    <row r="488" spans="2:9" x14ac:dyDescent="0.25">
      <c r="B488" s="620">
        <v>42647</v>
      </c>
      <c r="C488" s="362">
        <v>8678</v>
      </c>
      <c r="D488" s="621">
        <v>16.010061</v>
      </c>
      <c r="E488" s="363">
        <v>15.63</v>
      </c>
      <c r="F488" s="363">
        <f t="shared" si="107"/>
        <v>-3298.169357999996</v>
      </c>
      <c r="G488" s="363">
        <f t="shared" si="108"/>
        <v>138935.309358</v>
      </c>
      <c r="H488" s="364">
        <f t="shared" si="109"/>
        <v>-2.3738885192255015E-2</v>
      </c>
      <c r="I488" s="363"/>
    </row>
    <row r="489" spans="2:9" x14ac:dyDescent="0.25">
      <c r="B489" s="620">
        <v>42647</v>
      </c>
      <c r="C489" s="362">
        <v>9178</v>
      </c>
      <c r="D489" s="621">
        <v>15.988811</v>
      </c>
      <c r="E489" s="363">
        <v>15.63</v>
      </c>
      <c r="F489" s="363">
        <f t="shared" si="107"/>
        <v>-3293.1673579999938</v>
      </c>
      <c r="G489" s="363">
        <f t="shared" si="108"/>
        <v>146745.30735799999</v>
      </c>
      <c r="H489" s="364">
        <f t="shared" si="109"/>
        <v>-2.2441381038277287E-2</v>
      </c>
      <c r="I489" s="363"/>
    </row>
    <row r="490" spans="2:9" x14ac:dyDescent="0.25">
      <c r="B490" s="620">
        <v>42648</v>
      </c>
      <c r="C490" s="362">
        <v>8178</v>
      </c>
      <c r="D490" s="621">
        <v>15.977725</v>
      </c>
      <c r="E490" s="363">
        <v>16.12</v>
      </c>
      <c r="F490" s="363">
        <f t="shared" si="107"/>
        <v>1163.524950000012</v>
      </c>
      <c r="G490" s="363">
        <f t="shared" si="108"/>
        <v>130665.83504999999</v>
      </c>
      <c r="H490" s="364">
        <f t="shared" si="109"/>
        <v>8.904584351026288E-3</v>
      </c>
      <c r="I490" s="363">
        <v>15.75</v>
      </c>
    </row>
    <row r="491" spans="2:9" x14ac:dyDescent="0.25">
      <c r="B491" s="620">
        <v>42648</v>
      </c>
      <c r="C491" s="383">
        <v>7678</v>
      </c>
      <c r="D491" s="622">
        <v>15.951529000000001</v>
      </c>
      <c r="E491" s="363">
        <v>16.12</v>
      </c>
      <c r="F491" s="363">
        <f t="shared" si="107"/>
        <v>1293.5203380000021</v>
      </c>
      <c r="G491" s="363">
        <f t="shared" si="108"/>
        <v>122475.839662</v>
      </c>
      <c r="H491" s="364">
        <f t="shared" si="109"/>
        <v>1.0561432700275958E-2</v>
      </c>
      <c r="I491" s="363" t="s">
        <v>287</v>
      </c>
    </row>
    <row r="492" spans="2:9" x14ac:dyDescent="0.25">
      <c r="B492" s="620">
        <v>42649</v>
      </c>
      <c r="C492" s="362">
        <v>8678</v>
      </c>
      <c r="D492" s="621">
        <v>15.941579000000001</v>
      </c>
      <c r="E492" s="363">
        <v>16.079999999999998</v>
      </c>
      <c r="F492" s="363">
        <f t="shared" si="107"/>
        <v>1201.2174379999781</v>
      </c>
      <c r="G492" s="363">
        <f t="shared" si="108"/>
        <v>138341.022562</v>
      </c>
      <c r="H492" s="364">
        <f t="shared" si="109"/>
        <v>8.683016908174369E-3</v>
      </c>
      <c r="I492" s="363"/>
    </row>
    <row r="493" spans="2:9" x14ac:dyDescent="0.25">
      <c r="B493" s="620">
        <v>42650</v>
      </c>
      <c r="C493" s="362">
        <v>8978</v>
      </c>
      <c r="D493" s="621">
        <v>15.935176999999999</v>
      </c>
      <c r="E493" s="363">
        <v>15.56</v>
      </c>
      <c r="F493" s="363">
        <f t="shared" si="107"/>
        <v>-3368.3391059999908</v>
      </c>
      <c r="G493" s="363">
        <f t="shared" si="108"/>
        <v>143066.01910599999</v>
      </c>
      <c r="H493" s="364">
        <f t="shared" si="109"/>
        <v>-2.354394933925108E-2</v>
      </c>
      <c r="I493" s="363"/>
    </row>
    <row r="494" spans="2:9" x14ac:dyDescent="0.25">
      <c r="B494" s="620">
        <v>42650</v>
      </c>
      <c r="C494" s="362">
        <v>9278</v>
      </c>
      <c r="D494" s="621">
        <v>15.923692000000001</v>
      </c>
      <c r="E494" s="363">
        <v>15.56</v>
      </c>
      <c r="F494" s="363">
        <f t="shared" si="107"/>
        <v>-3374.3343760000034</v>
      </c>
      <c r="G494" s="363">
        <f t="shared" si="108"/>
        <v>147740.01437600001</v>
      </c>
      <c r="H494" s="364">
        <f t="shared" si="109"/>
        <v>-2.2839678134945106E-2</v>
      </c>
      <c r="I494" s="363">
        <v>15.8</v>
      </c>
    </row>
    <row r="495" spans="2:9" x14ac:dyDescent="0.25">
      <c r="B495" s="620">
        <v>42653</v>
      </c>
      <c r="C495" s="383">
        <v>9678</v>
      </c>
      <c r="D495" s="622">
        <v>15.9153</v>
      </c>
      <c r="E495" s="363">
        <v>15.72</v>
      </c>
      <c r="F495" s="363">
        <f t="shared" si="107"/>
        <v>-1890.1133999999961</v>
      </c>
      <c r="G495" s="363">
        <f t="shared" si="108"/>
        <v>154028.27340000001</v>
      </c>
      <c r="H495" s="364">
        <f t="shared" si="109"/>
        <v>-1.2271210721758281E-2</v>
      </c>
      <c r="I495" s="363"/>
    </row>
    <row r="496" spans="2:9" x14ac:dyDescent="0.25">
      <c r="B496" s="620">
        <v>42661</v>
      </c>
      <c r="C496" s="383">
        <v>10000</v>
      </c>
      <c r="D496" s="622">
        <v>15.901258</v>
      </c>
      <c r="E496" s="363">
        <v>14.2</v>
      </c>
      <c r="F496" s="363">
        <f t="shared" si="107"/>
        <v>-17012.580000000009</v>
      </c>
      <c r="G496" s="363">
        <f t="shared" si="108"/>
        <v>159012.58000000002</v>
      </c>
      <c r="H496" s="364">
        <f t="shared" si="109"/>
        <v>-0.10698889358313669</v>
      </c>
      <c r="I496" s="363"/>
    </row>
    <row r="497" spans="2:9" x14ac:dyDescent="0.25">
      <c r="B497" s="620">
        <v>42663</v>
      </c>
      <c r="C497" s="362">
        <v>10000</v>
      </c>
      <c r="D497" s="621">
        <v>15.901258</v>
      </c>
      <c r="E497" s="363">
        <v>14.7</v>
      </c>
      <c r="F497" s="363">
        <f>C497*(E497-D497)</f>
        <v>-12012.580000000011</v>
      </c>
      <c r="G497" s="363">
        <f>IF(C497=0, 0,D497*C497)</f>
        <v>159012.58000000002</v>
      </c>
      <c r="H497" s="365">
        <f>IF(C497=0, D497, (E497-D497)/D497)</f>
        <v>-7.5544840540289399E-2</v>
      </c>
      <c r="I497" s="363"/>
    </row>
    <row r="498" spans="2:9" x14ac:dyDescent="0.25">
      <c r="B498" s="620">
        <v>42668</v>
      </c>
      <c r="C498" s="362">
        <v>11000</v>
      </c>
      <c r="D498" s="621">
        <v>15.74728</v>
      </c>
      <c r="E498" s="363">
        <v>14.18</v>
      </c>
      <c r="F498" s="363">
        <f>C498*(E498-D498)</f>
        <v>-17240.080000000002</v>
      </c>
      <c r="G498" s="363">
        <f>IF(C498=0, 0,D498*C498)</f>
        <v>173220.08</v>
      </c>
      <c r="H498" s="365">
        <f>IF(C498=0, D498, (E498-D498)/D498)</f>
        <v>-9.9527029429844413E-2</v>
      </c>
      <c r="I498" s="363"/>
    </row>
    <row r="499" spans="2:9" x14ac:dyDescent="0.25">
      <c r="B499" s="620">
        <v>42670</v>
      </c>
      <c r="C499" s="362">
        <v>11500</v>
      </c>
      <c r="D499" s="621">
        <v>15.679137000000001</v>
      </c>
      <c r="E499" s="363">
        <v>13.95</v>
      </c>
      <c r="F499" s="363">
        <f>C499*(E499-D499)</f>
        <v>-19885.075500000017</v>
      </c>
      <c r="G499" s="363">
        <f>IF(C499=0, 0,D499*C499)</f>
        <v>180310.07550000001</v>
      </c>
      <c r="H499" s="365">
        <f>IF(C499=0, D499, (E499-D499)/D499)</f>
        <v>-0.11028266415428357</v>
      </c>
      <c r="I499" s="363"/>
    </row>
    <row r="500" spans="2:9" x14ac:dyDescent="0.25">
      <c r="B500" s="620">
        <v>42670</v>
      </c>
      <c r="C500" s="362">
        <v>12000</v>
      </c>
      <c r="D500" s="621">
        <v>15.6113</v>
      </c>
      <c r="E500" s="363">
        <v>13.95</v>
      </c>
      <c r="F500" s="363">
        <f t="shared" ref="F500:F507" si="110">C500*(E500-D500)</f>
        <v>-19935.600000000009</v>
      </c>
      <c r="G500" s="363">
        <f t="shared" ref="G500:G507" si="111">IF(C500=0, 0,D500*C500)</f>
        <v>187335.6</v>
      </c>
      <c r="H500" s="365">
        <f t="shared" ref="H500:H507" si="112">IF(C500=0, D500, (E500-D500)/D500)</f>
        <v>-0.10641650599245422</v>
      </c>
      <c r="I500" s="363"/>
    </row>
    <row r="501" spans="2:9" x14ac:dyDescent="0.25">
      <c r="B501" s="620">
        <v>42670</v>
      </c>
      <c r="C501" s="362">
        <v>12500</v>
      </c>
      <c r="D501" s="621">
        <v>15.542006000000001</v>
      </c>
      <c r="E501" s="363">
        <v>13.95</v>
      </c>
      <c r="F501" s="363">
        <f t="shared" si="110"/>
        <v>-19900.075000000015</v>
      </c>
      <c r="G501" s="363">
        <f t="shared" si="111"/>
        <v>194275.07500000001</v>
      </c>
      <c r="H501" s="365">
        <f t="shared" si="112"/>
        <v>-0.10243246592492637</v>
      </c>
      <c r="I501" s="363"/>
    </row>
    <row r="502" spans="2:9" x14ac:dyDescent="0.25">
      <c r="B502" s="620">
        <v>42671</v>
      </c>
      <c r="C502" s="362">
        <v>12500</v>
      </c>
      <c r="D502" s="621">
        <v>15.536431</v>
      </c>
      <c r="E502" s="363">
        <v>13.72</v>
      </c>
      <c r="F502" s="363">
        <f t="shared" si="110"/>
        <v>-22705.387499999997</v>
      </c>
      <c r="G502" s="363">
        <f t="shared" si="111"/>
        <v>194205.38750000001</v>
      </c>
      <c r="H502" s="365">
        <f t="shared" si="112"/>
        <v>-0.11691430290521676</v>
      </c>
      <c r="I502" s="363"/>
    </row>
    <row r="503" spans="2:9" x14ac:dyDescent="0.25">
      <c r="B503" s="620">
        <v>42674</v>
      </c>
      <c r="C503" s="362">
        <v>12500</v>
      </c>
      <c r="D503" s="621">
        <v>15.5313</v>
      </c>
      <c r="E503" s="363">
        <v>13.18</v>
      </c>
      <c r="F503" s="363">
        <f t="shared" si="110"/>
        <v>-29391.250000000004</v>
      </c>
      <c r="G503" s="363">
        <f t="shared" si="111"/>
        <v>194141.25</v>
      </c>
      <c r="H503" s="365">
        <f t="shared" si="112"/>
        <v>-0.15139106192012261</v>
      </c>
      <c r="I503" s="363"/>
    </row>
    <row r="504" spans="2:9" x14ac:dyDescent="0.25">
      <c r="B504" s="620">
        <v>42676</v>
      </c>
      <c r="C504" s="362">
        <v>12500</v>
      </c>
      <c r="D504" s="621">
        <v>15.528746</v>
      </c>
      <c r="E504" s="363">
        <v>12.78</v>
      </c>
      <c r="F504" s="363">
        <f t="shared" si="110"/>
        <v>-34359.325000000004</v>
      </c>
      <c r="G504" s="363">
        <f t="shared" si="111"/>
        <v>194109.32500000001</v>
      </c>
      <c r="H504" s="364">
        <f t="shared" si="112"/>
        <v>-0.17701017197396368</v>
      </c>
      <c r="I504" s="363"/>
    </row>
    <row r="505" spans="2:9" x14ac:dyDescent="0.25">
      <c r="B505" s="620">
        <v>42677</v>
      </c>
      <c r="C505" s="362">
        <v>10000</v>
      </c>
      <c r="D505" s="621">
        <v>15.813000000000001</v>
      </c>
      <c r="E505" s="363">
        <v>14.15</v>
      </c>
      <c r="F505" s="363">
        <f t="shared" si="110"/>
        <v>-16630.000000000004</v>
      </c>
      <c r="G505" s="363">
        <f t="shared" si="111"/>
        <v>158130</v>
      </c>
      <c r="H505" s="364">
        <f t="shared" si="112"/>
        <v>-0.10516663504711314</v>
      </c>
      <c r="I505" s="363"/>
    </row>
    <row r="506" spans="2:9" x14ac:dyDescent="0.25">
      <c r="B506" s="620">
        <v>42678</v>
      </c>
      <c r="C506" s="362">
        <v>11000</v>
      </c>
      <c r="D506" s="621">
        <v>15.62</v>
      </c>
      <c r="E506" s="363">
        <v>13.69</v>
      </c>
      <c r="F506" s="363">
        <f t="shared" si="110"/>
        <v>-21229.999999999996</v>
      </c>
      <c r="G506" s="363">
        <f t="shared" si="111"/>
        <v>171820</v>
      </c>
      <c r="H506" s="364">
        <f t="shared" si="112"/>
        <v>-0.12355953905249678</v>
      </c>
      <c r="I506" s="363"/>
    </row>
    <row r="507" spans="2:9" x14ac:dyDescent="0.25">
      <c r="B507" s="620">
        <v>42701</v>
      </c>
      <c r="C507" s="362">
        <v>7678</v>
      </c>
      <c r="D507" s="621">
        <v>15.484220000000001</v>
      </c>
      <c r="E507" s="363">
        <v>16.28</v>
      </c>
      <c r="F507" s="363">
        <f t="shared" si="110"/>
        <v>6109.9988400000047</v>
      </c>
      <c r="G507" s="363">
        <f t="shared" si="111"/>
        <v>118887.84116000001</v>
      </c>
      <c r="H507" s="364">
        <f t="shared" si="112"/>
        <v>5.1392966516879801E-2</v>
      </c>
      <c r="I507" s="363" t="s">
        <v>298</v>
      </c>
    </row>
    <row r="508" spans="2:9" x14ac:dyDescent="0.25">
      <c r="B508" s="620">
        <v>42702</v>
      </c>
      <c r="C508" s="362">
        <v>8178</v>
      </c>
      <c r="D508" s="621">
        <v>15.519399999999999</v>
      </c>
      <c r="E508" s="363">
        <v>15.62</v>
      </c>
      <c r="F508" s="363">
        <f t="shared" ref="F508:F525" si="113">C508*(E508-D508)</f>
        <v>822.70680000000016</v>
      </c>
      <c r="G508" s="363">
        <f t="shared" ref="G508:G525" si="114">IF(C508=0, 0,D508*C508)</f>
        <v>126917.6532</v>
      </c>
      <c r="H508" s="364">
        <f t="shared" ref="H508:H525" si="115">IF(C508=0, D508, (E508-D508)/D508)</f>
        <v>6.4822093637640649E-3</v>
      </c>
      <c r="I508" s="363" t="s">
        <v>302</v>
      </c>
    </row>
    <row r="509" spans="2:9" x14ac:dyDescent="0.25">
      <c r="B509" s="620">
        <v>42702</v>
      </c>
      <c r="C509" s="362">
        <v>8678</v>
      </c>
      <c r="D509" s="621">
        <v>15.5304</v>
      </c>
      <c r="E509" s="363">
        <v>15.54</v>
      </c>
      <c r="F509" s="363">
        <f t="shared" si="113"/>
        <v>83.308799999990825</v>
      </c>
      <c r="G509" s="363">
        <f t="shared" si="114"/>
        <v>134772.8112</v>
      </c>
      <c r="H509" s="364">
        <f t="shared" si="115"/>
        <v>6.1814248184199655E-4</v>
      </c>
      <c r="I509" s="363"/>
    </row>
    <row r="510" spans="2:9" x14ac:dyDescent="0.25">
      <c r="B510" s="620">
        <v>42703</v>
      </c>
      <c r="C510" s="362">
        <v>8978</v>
      </c>
      <c r="D510" s="621">
        <v>15.5053</v>
      </c>
      <c r="E510" s="363">
        <v>14.95</v>
      </c>
      <c r="F510" s="363">
        <f t="shared" si="113"/>
        <v>-4985.4834000000074</v>
      </c>
      <c r="G510" s="363">
        <f t="shared" si="114"/>
        <v>139206.5834</v>
      </c>
      <c r="H510" s="364">
        <f t="shared" si="115"/>
        <v>-3.5813560524465882E-2</v>
      </c>
      <c r="I510" s="363"/>
    </row>
    <row r="511" spans="2:9" x14ac:dyDescent="0.25">
      <c r="B511" s="620">
        <v>42704</v>
      </c>
      <c r="C511" s="362">
        <v>5178</v>
      </c>
      <c r="D511" s="621">
        <v>14.3947</v>
      </c>
      <c r="E511" s="363">
        <v>18.059999999999999</v>
      </c>
      <c r="F511" s="363">
        <f t="shared" si="113"/>
        <v>18978.923399999992</v>
      </c>
      <c r="G511" s="363">
        <f t="shared" si="114"/>
        <v>74535.756600000008</v>
      </c>
      <c r="H511" s="364">
        <f t="shared" si="115"/>
        <v>0.25462843963403187</v>
      </c>
      <c r="I511" s="363"/>
    </row>
    <row r="512" spans="2:9" ht="15" customHeight="1" x14ac:dyDescent="0.25">
      <c r="B512" s="620">
        <v>42705</v>
      </c>
      <c r="C512" s="362">
        <v>4678</v>
      </c>
      <c r="D512" s="621">
        <v>13.905799999999999</v>
      </c>
      <c r="E512" s="363">
        <v>17.89</v>
      </c>
      <c r="F512" s="363">
        <f t="shared" si="113"/>
        <v>18638.087600000006</v>
      </c>
      <c r="G512" s="363">
        <f t="shared" si="114"/>
        <v>65051.332399999999</v>
      </c>
      <c r="H512" s="364">
        <f t="shared" si="115"/>
        <v>0.28651354111234173</v>
      </c>
      <c r="I512" s="363"/>
    </row>
    <row r="513" spans="1:10" x14ac:dyDescent="0.25">
      <c r="B513" s="620">
        <v>42705</v>
      </c>
      <c r="C513" s="362">
        <v>5000</v>
      </c>
      <c r="D513" s="621">
        <v>14.1645</v>
      </c>
      <c r="E513" s="363">
        <v>17.89</v>
      </c>
      <c r="F513" s="363">
        <f t="shared" si="113"/>
        <v>18627.5</v>
      </c>
      <c r="G513" s="363">
        <f t="shared" si="114"/>
        <v>70822.5</v>
      </c>
      <c r="H513" s="364">
        <f t="shared" si="115"/>
        <v>0.2630166966712556</v>
      </c>
      <c r="I513" s="363"/>
    </row>
    <row r="514" spans="1:10" x14ac:dyDescent="0.25">
      <c r="B514" s="620">
        <v>42708</v>
      </c>
      <c r="C514" s="362">
        <v>5000</v>
      </c>
      <c r="D514" s="621">
        <v>14.1645</v>
      </c>
      <c r="E514" s="363">
        <v>18.2</v>
      </c>
      <c r="F514" s="363">
        <f t="shared" si="113"/>
        <v>20177.499999999996</v>
      </c>
      <c r="G514" s="363">
        <f t="shared" si="114"/>
        <v>70822.5</v>
      </c>
      <c r="H514" s="364">
        <f t="shared" si="115"/>
        <v>0.28490239683716323</v>
      </c>
      <c r="I514" s="363"/>
    </row>
    <row r="515" spans="1:10" x14ac:dyDescent="0.25">
      <c r="B515" s="620">
        <v>42711</v>
      </c>
      <c r="C515" s="362">
        <v>5000</v>
      </c>
      <c r="D515" s="621">
        <v>14.143514</v>
      </c>
      <c r="E515" s="363">
        <v>18.420000000000002</v>
      </c>
      <c r="F515" s="363">
        <f t="shared" si="113"/>
        <v>21382.430000000011</v>
      </c>
      <c r="G515" s="363">
        <f t="shared" si="114"/>
        <v>70717.569999999992</v>
      </c>
      <c r="H515" s="364">
        <f t="shared" si="115"/>
        <v>0.3023637548631834</v>
      </c>
      <c r="I515" s="363"/>
    </row>
    <row r="516" spans="1:10" x14ac:dyDescent="0.25">
      <c r="B516" s="620">
        <v>42713</v>
      </c>
      <c r="C516" s="362">
        <v>5000</v>
      </c>
      <c r="D516" s="621">
        <v>14.127554</v>
      </c>
      <c r="E516" s="363">
        <v>18.25</v>
      </c>
      <c r="F516" s="363">
        <f t="shared" si="113"/>
        <v>20612.23</v>
      </c>
      <c r="G516" s="363">
        <f t="shared" si="114"/>
        <v>70637.77</v>
      </c>
      <c r="H516" s="364">
        <f t="shared" si="115"/>
        <v>0.29180182216964096</v>
      </c>
      <c r="I516" s="363"/>
    </row>
    <row r="517" spans="1:10" x14ac:dyDescent="0.25">
      <c r="B517" s="620">
        <v>42716</v>
      </c>
      <c r="C517" s="362">
        <v>5000</v>
      </c>
      <c r="D517" s="621">
        <v>14.0276</v>
      </c>
      <c r="E517" s="363">
        <v>18.489999999999998</v>
      </c>
      <c r="F517" s="363">
        <f t="shared" si="113"/>
        <v>22311.999999999993</v>
      </c>
      <c r="G517" s="363">
        <f t="shared" si="114"/>
        <v>70138</v>
      </c>
      <c r="H517" s="364">
        <f t="shared" si="115"/>
        <v>0.3181157147338104</v>
      </c>
      <c r="I517" s="363" t="s">
        <v>185</v>
      </c>
    </row>
    <row r="518" spans="1:10" x14ac:dyDescent="0.25">
      <c r="B518" s="620">
        <v>42718</v>
      </c>
      <c r="C518" s="362">
        <v>5000</v>
      </c>
      <c r="D518" s="621">
        <v>14.025399999999999</v>
      </c>
      <c r="E518" s="363">
        <v>18.2</v>
      </c>
      <c r="F518" s="363">
        <f t="shared" si="113"/>
        <v>20873</v>
      </c>
      <c r="G518" s="363">
        <f t="shared" si="114"/>
        <v>70127</v>
      </c>
      <c r="H518" s="364">
        <f t="shared" si="115"/>
        <v>0.29764569994438661</v>
      </c>
      <c r="I518" s="363">
        <v>13.8</v>
      </c>
    </row>
    <row r="519" spans="1:10" x14ac:dyDescent="0.25">
      <c r="B519" s="620">
        <v>42726</v>
      </c>
      <c r="C519" s="362">
        <v>5000</v>
      </c>
      <c r="D519" s="621">
        <v>14.025399999999999</v>
      </c>
      <c r="E519" s="363">
        <v>18.04</v>
      </c>
      <c r="F519" s="363">
        <f t="shared" si="113"/>
        <v>20073</v>
      </c>
      <c r="G519" s="363">
        <f t="shared" si="114"/>
        <v>70127</v>
      </c>
      <c r="H519" s="364">
        <f t="shared" si="115"/>
        <v>0.28623782565916123</v>
      </c>
      <c r="I519" s="363"/>
    </row>
    <row r="520" spans="1:10" x14ac:dyDescent="0.25">
      <c r="B520" s="620">
        <v>42733</v>
      </c>
      <c r="C520" s="362">
        <v>6000</v>
      </c>
      <c r="D520" s="621">
        <v>14.627558000000001</v>
      </c>
      <c r="E520" s="363">
        <v>17.57</v>
      </c>
      <c r="F520" s="443">
        <f t="shared" si="113"/>
        <v>17654.651999999998</v>
      </c>
      <c r="G520" s="363">
        <f t="shared" si="114"/>
        <v>87765.347999999998</v>
      </c>
      <c r="H520" s="365">
        <f t="shared" si="115"/>
        <v>0.20115743174629694</v>
      </c>
      <c r="I520" s="363"/>
      <c r="J520" s="3"/>
    </row>
    <row r="521" spans="1:10" x14ac:dyDescent="0.25">
      <c r="B521" s="620">
        <v>42734</v>
      </c>
      <c r="C521" s="362">
        <v>6000</v>
      </c>
      <c r="D521" s="621">
        <v>14.562623</v>
      </c>
      <c r="E521" s="363">
        <v>17.309999999999999</v>
      </c>
      <c r="F521" s="443">
        <f t="shared" si="113"/>
        <v>16484.261999999992</v>
      </c>
      <c r="G521" s="363">
        <f t="shared" si="114"/>
        <v>87375.737999999998</v>
      </c>
      <c r="H521" s="365">
        <f t="shared" si="115"/>
        <v>0.18865948806063293</v>
      </c>
      <c r="I521" s="363"/>
    </row>
    <row r="522" spans="1:10" x14ac:dyDescent="0.25">
      <c r="B522" s="620">
        <v>42739</v>
      </c>
      <c r="C522" s="362">
        <v>5500</v>
      </c>
      <c r="D522" s="621">
        <v>14.242898</v>
      </c>
      <c r="E522" s="363">
        <v>18.05</v>
      </c>
      <c r="F522" s="443">
        <f t="shared" si="113"/>
        <v>20939.061000000002</v>
      </c>
      <c r="G522" s="363">
        <f t="shared" si="114"/>
        <v>78335.938999999998</v>
      </c>
      <c r="H522" s="365">
        <f t="shared" si="115"/>
        <v>0.26729827033796072</v>
      </c>
      <c r="I522" s="363"/>
    </row>
    <row r="523" spans="1:10" x14ac:dyDescent="0.25">
      <c r="B523" s="620">
        <v>42741</v>
      </c>
      <c r="C523" s="362">
        <v>6000</v>
      </c>
      <c r="D523" s="621">
        <v>14.54599</v>
      </c>
      <c r="E523" s="363">
        <v>17.98</v>
      </c>
      <c r="F523" s="443">
        <f t="shared" si="113"/>
        <v>20604.060000000005</v>
      </c>
      <c r="G523" s="363">
        <f t="shared" si="114"/>
        <v>87275.94</v>
      </c>
      <c r="H523" s="365">
        <f t="shared" si="115"/>
        <v>0.23607949682352322</v>
      </c>
      <c r="I523" s="363"/>
    </row>
    <row r="524" spans="1:10" x14ac:dyDescent="0.25">
      <c r="B524" s="620">
        <v>42748</v>
      </c>
      <c r="C524" s="362">
        <v>6000</v>
      </c>
      <c r="D524" s="621">
        <v>14.527687999999999</v>
      </c>
      <c r="E524" s="363">
        <v>17.46</v>
      </c>
      <c r="F524" s="443">
        <f t="shared" si="113"/>
        <v>17593.872000000007</v>
      </c>
      <c r="G524" s="363">
        <f t="shared" si="114"/>
        <v>87166.127999999997</v>
      </c>
      <c r="H524" s="365">
        <f t="shared" si="115"/>
        <v>0.20184299112150547</v>
      </c>
      <c r="I524" s="363"/>
    </row>
    <row r="525" spans="1:10" x14ac:dyDescent="0.25">
      <c r="A525" s="226" t="s">
        <v>325</v>
      </c>
      <c r="B525" s="620">
        <v>42754</v>
      </c>
      <c r="C525" s="362">
        <v>6000</v>
      </c>
      <c r="D525" s="621">
        <v>14.527687999999999</v>
      </c>
      <c r="E525" s="363">
        <v>17.27</v>
      </c>
      <c r="F525" s="443">
        <f t="shared" si="113"/>
        <v>16453.871999999999</v>
      </c>
      <c r="G525" s="363">
        <f t="shared" si="114"/>
        <v>87166.127999999997</v>
      </c>
      <c r="H525" s="365">
        <f t="shared" si="115"/>
        <v>0.1887645164185795</v>
      </c>
      <c r="I525" s="363"/>
    </row>
    <row r="526" spans="1:10" x14ac:dyDescent="0.25">
      <c r="A526" t="s">
        <v>325</v>
      </c>
      <c r="B526" s="620">
        <v>42760</v>
      </c>
      <c r="C526" s="362">
        <v>6000</v>
      </c>
      <c r="D526" s="621">
        <v>14.527687999999999</v>
      </c>
      <c r="E526" s="363">
        <v>17.75</v>
      </c>
      <c r="F526" s="443">
        <f t="shared" ref="F526:F540" si="116">C526*(E526-D526)</f>
        <v>19333.872000000003</v>
      </c>
      <c r="G526" s="363">
        <f t="shared" ref="G526:G540" si="117">IF(C526=0, 0,D526*C526)</f>
        <v>87166.127999999997</v>
      </c>
      <c r="H526" s="365">
        <f t="shared" ref="H526:H540" si="118">IF(C526=0, D526, (E526-D526)/D526)</f>
        <v>0.22180487356281334</v>
      </c>
      <c r="I526" s="363"/>
    </row>
    <row r="527" spans="1:10" x14ac:dyDescent="0.25">
      <c r="A527" t="s">
        <v>357</v>
      </c>
      <c r="B527" s="620">
        <v>42761</v>
      </c>
      <c r="C527" s="362">
        <v>6000</v>
      </c>
      <c r="D527" s="621">
        <v>14.50817</v>
      </c>
      <c r="E527" s="363">
        <v>17.75</v>
      </c>
      <c r="F527" s="443">
        <f t="shared" si="116"/>
        <v>19450.98</v>
      </c>
      <c r="G527" s="363">
        <f t="shared" si="117"/>
        <v>87049.02</v>
      </c>
      <c r="H527" s="365">
        <f t="shared" si="118"/>
        <v>0.22344858104088938</v>
      </c>
      <c r="I527" s="363"/>
    </row>
    <row r="528" spans="1:10" x14ac:dyDescent="0.25">
      <c r="A528" t="s">
        <v>360</v>
      </c>
      <c r="B528" s="620">
        <v>42762</v>
      </c>
      <c r="C528" s="362">
        <v>6100</v>
      </c>
      <c r="D528" s="621">
        <v>14.553610000000001</v>
      </c>
      <c r="E528" s="363">
        <v>17.41</v>
      </c>
      <c r="F528" s="443">
        <f t="shared" si="116"/>
        <v>17423.978999999996</v>
      </c>
      <c r="G528" s="363">
        <f t="shared" si="117"/>
        <v>88777.021000000008</v>
      </c>
      <c r="H528" s="365">
        <f t="shared" si="118"/>
        <v>0.19626676817641803</v>
      </c>
      <c r="I528" s="363"/>
    </row>
    <row r="529" spans="1:9" x14ac:dyDescent="0.25">
      <c r="A529" t="s">
        <v>370</v>
      </c>
      <c r="B529" s="620">
        <v>42765</v>
      </c>
      <c r="C529" s="362">
        <v>6900</v>
      </c>
      <c r="D529" s="621">
        <v>14.793915999999999</v>
      </c>
      <c r="E529" s="363">
        <v>16.53</v>
      </c>
      <c r="F529" s="443">
        <f t="shared" si="116"/>
        <v>11978.979600000011</v>
      </c>
      <c r="G529" s="363">
        <f t="shared" si="117"/>
        <v>102078.02039999999</v>
      </c>
      <c r="H529" s="365">
        <f t="shared" si="118"/>
        <v>0.11735121383682331</v>
      </c>
      <c r="I529" s="363"/>
    </row>
    <row r="530" spans="1:9" x14ac:dyDescent="0.25">
      <c r="A530" t="s">
        <v>371</v>
      </c>
      <c r="B530" s="620">
        <v>42766</v>
      </c>
      <c r="C530" s="362">
        <v>6900</v>
      </c>
      <c r="D530" s="621">
        <v>14.783497000000001</v>
      </c>
      <c r="E530" s="363">
        <v>16.75</v>
      </c>
      <c r="F530" s="443">
        <f t="shared" si="116"/>
        <v>13568.870699999996</v>
      </c>
      <c r="G530" s="363">
        <f t="shared" si="117"/>
        <v>102006.1293</v>
      </c>
      <c r="H530" s="365">
        <f t="shared" si="118"/>
        <v>0.13302015078029233</v>
      </c>
      <c r="I530" s="363"/>
    </row>
    <row r="531" spans="1:9" x14ac:dyDescent="0.25">
      <c r="B531" s="620">
        <v>42767</v>
      </c>
      <c r="C531" s="362">
        <v>6000</v>
      </c>
      <c r="D531" s="621">
        <v>14.442175000000001</v>
      </c>
      <c r="E531" s="363">
        <v>16.59</v>
      </c>
      <c r="F531" s="443">
        <f t="shared" si="116"/>
        <v>12886.949999999995</v>
      </c>
      <c r="G531" s="363">
        <f t="shared" si="117"/>
        <v>86653.05</v>
      </c>
      <c r="H531" s="365">
        <f t="shared" si="118"/>
        <v>0.14871894295699914</v>
      </c>
      <c r="I531" s="363"/>
    </row>
    <row r="532" spans="1:9" x14ac:dyDescent="0.25">
      <c r="B532" s="620">
        <v>42767</v>
      </c>
      <c r="C532" s="362">
        <v>7000</v>
      </c>
      <c r="D532" s="621">
        <v>14.725436</v>
      </c>
      <c r="E532" s="363">
        <v>16.59</v>
      </c>
      <c r="F532" s="443">
        <f t="shared" si="116"/>
        <v>13051.947999999999</v>
      </c>
      <c r="G532" s="363">
        <f t="shared" si="117"/>
        <v>103078.052</v>
      </c>
      <c r="H532" s="365">
        <f t="shared" si="118"/>
        <v>0.1266219893251378</v>
      </c>
      <c r="I532" s="363"/>
    </row>
    <row r="533" spans="1:9" x14ac:dyDescent="0.25">
      <c r="B533" s="620">
        <v>42767</v>
      </c>
      <c r="C533" s="362">
        <v>7200</v>
      </c>
      <c r="D533" s="621">
        <v>14.771951</v>
      </c>
      <c r="E533" s="363">
        <v>16.59</v>
      </c>
      <c r="F533" s="443">
        <f t="shared" si="116"/>
        <v>13089.952800000001</v>
      </c>
      <c r="G533" s="363">
        <f t="shared" si="117"/>
        <v>106358.0472</v>
      </c>
      <c r="H533" s="365">
        <f t="shared" si="118"/>
        <v>0.12307439958337259</v>
      </c>
      <c r="I533" s="363"/>
    </row>
    <row r="534" spans="1:9" x14ac:dyDescent="0.25">
      <c r="A534" t="s">
        <v>375</v>
      </c>
      <c r="B534" s="620">
        <v>42767</v>
      </c>
      <c r="C534" s="362">
        <v>6500</v>
      </c>
      <c r="D534" s="621">
        <v>14.578353999999999</v>
      </c>
      <c r="E534" s="363">
        <v>16.59</v>
      </c>
      <c r="F534" s="443">
        <f t="shared" si="116"/>
        <v>13075.699000000004</v>
      </c>
      <c r="G534" s="363">
        <f t="shared" si="117"/>
        <v>94759.300999999992</v>
      </c>
      <c r="H534" s="365">
        <f t="shared" si="118"/>
        <v>0.13798855481215511</v>
      </c>
      <c r="I534" s="363"/>
    </row>
    <row r="535" spans="1:9" x14ac:dyDescent="0.25">
      <c r="A535" t="s">
        <v>377</v>
      </c>
      <c r="B535" s="620">
        <v>42768</v>
      </c>
      <c r="C535" s="362">
        <v>6000</v>
      </c>
      <c r="D535" s="621">
        <v>14.368788</v>
      </c>
      <c r="E535" s="363">
        <v>16.68</v>
      </c>
      <c r="F535" s="443">
        <f t="shared" si="116"/>
        <v>13867.271999999995</v>
      </c>
      <c r="G535" s="363">
        <f>IF(C535=0, 0,D535*C535)</f>
        <v>86212.728000000003</v>
      </c>
      <c r="H535" s="365">
        <f t="shared" si="118"/>
        <v>0.16084947456946261</v>
      </c>
      <c r="I535" s="363"/>
    </row>
    <row r="536" spans="1:9" x14ac:dyDescent="0.25">
      <c r="A536" t="s">
        <v>384</v>
      </c>
      <c r="B536" s="620">
        <v>42769</v>
      </c>
      <c r="C536" s="362">
        <v>5300</v>
      </c>
      <c r="D536" s="621">
        <v>14.006677</v>
      </c>
      <c r="E536" s="363">
        <v>17.23</v>
      </c>
      <c r="F536" s="443">
        <f t="shared" si="116"/>
        <v>17083.611900000004</v>
      </c>
      <c r="G536" s="363">
        <f t="shared" si="117"/>
        <v>74235.388099999996</v>
      </c>
      <c r="H536" s="365">
        <f t="shared" si="118"/>
        <v>0.2301276027140485</v>
      </c>
      <c r="I536" s="363"/>
    </row>
    <row r="537" spans="1:9" x14ac:dyDescent="0.25">
      <c r="A537" t="s">
        <v>394</v>
      </c>
      <c r="B537" s="620">
        <v>42772</v>
      </c>
      <c r="C537" s="362">
        <v>6000</v>
      </c>
      <c r="D537" s="621">
        <v>14.311230999999999</v>
      </c>
      <c r="E537" s="363">
        <v>16.52</v>
      </c>
      <c r="F537" s="443">
        <f t="shared" si="116"/>
        <v>13252.614000000001</v>
      </c>
      <c r="G537" s="363">
        <f t="shared" si="117"/>
        <v>85867.385999999999</v>
      </c>
      <c r="H537" s="365">
        <f t="shared" si="118"/>
        <v>0.15433815581622576</v>
      </c>
      <c r="I537" s="363"/>
    </row>
    <row r="538" spans="1:9" x14ac:dyDescent="0.25">
      <c r="A538" t="s">
        <v>399</v>
      </c>
      <c r="B538" s="620">
        <v>42773</v>
      </c>
      <c r="C538" s="362">
        <v>6600</v>
      </c>
      <c r="D538" s="621">
        <v>14.461574000000001</v>
      </c>
      <c r="E538" s="363">
        <v>16.03</v>
      </c>
      <c r="F538" s="443">
        <f t="shared" si="116"/>
        <v>10351.611600000004</v>
      </c>
      <c r="G538" s="363">
        <f t="shared" si="117"/>
        <v>95446.388400000011</v>
      </c>
      <c r="H538" s="365">
        <f t="shared" si="118"/>
        <v>0.10845472283998965</v>
      </c>
      <c r="I538" s="363"/>
    </row>
    <row r="539" spans="1:9" x14ac:dyDescent="0.25">
      <c r="A539" t="s">
        <v>422</v>
      </c>
      <c r="B539" s="620">
        <v>42781</v>
      </c>
      <c r="C539" s="362">
        <v>5700</v>
      </c>
      <c r="D539" s="621">
        <v>14.140828000000001</v>
      </c>
      <c r="E539" s="363">
        <v>16.3</v>
      </c>
      <c r="F539" s="443">
        <f t="shared" si="116"/>
        <v>12307.2804</v>
      </c>
      <c r="G539" s="363">
        <f t="shared" si="117"/>
        <v>80602.719600000011</v>
      </c>
      <c r="H539" s="365">
        <f t="shared" si="118"/>
        <v>0.1526906345229572</v>
      </c>
      <c r="I539" s="363"/>
    </row>
    <row r="540" spans="1:9" x14ac:dyDescent="0.25">
      <c r="A540" t="s">
        <v>424</v>
      </c>
      <c r="B540" s="620">
        <v>42782</v>
      </c>
      <c r="C540" s="362">
        <v>5700</v>
      </c>
      <c r="D540" s="621">
        <v>14.103</v>
      </c>
      <c r="E540" s="363">
        <v>16.170000000000002</v>
      </c>
      <c r="F540" s="443">
        <f t="shared" si="116"/>
        <v>11781.900000000011</v>
      </c>
      <c r="G540" s="363">
        <f t="shared" si="117"/>
        <v>80387.100000000006</v>
      </c>
      <c r="H540" s="365">
        <f t="shared" si="118"/>
        <v>0.14656456073175933</v>
      </c>
      <c r="I540" s="363"/>
    </row>
    <row r="541" spans="1:9" x14ac:dyDescent="0.25">
      <c r="B541" s="620"/>
      <c r="C541" s="362"/>
      <c r="D541" s="621"/>
      <c r="E541" s="363"/>
      <c r="F541" s="443"/>
      <c r="G541" s="363"/>
      <c r="H541" s="365"/>
      <c r="I541" s="363"/>
    </row>
    <row r="542" spans="1:9" x14ac:dyDescent="0.25">
      <c r="B542" s="620"/>
      <c r="C542" s="362"/>
      <c r="D542" s="621"/>
      <c r="E542" s="363"/>
      <c r="F542" s="443"/>
      <c r="G542" s="363"/>
      <c r="H542" s="365"/>
      <c r="I542" s="363"/>
    </row>
    <row r="543" spans="1:9" x14ac:dyDescent="0.25">
      <c r="B543" s="620"/>
      <c r="C543" s="362"/>
      <c r="D543" s="621"/>
      <c r="E543" s="363"/>
      <c r="F543" s="443"/>
      <c r="G543" s="363"/>
      <c r="H543" s="365"/>
      <c r="I543" s="363"/>
    </row>
    <row r="544" spans="1:9" x14ac:dyDescent="0.25">
      <c r="B544" s="620"/>
      <c r="C544" s="362"/>
      <c r="D544" s="621"/>
      <c r="E544" s="363"/>
      <c r="F544" s="443"/>
      <c r="G544" s="363"/>
      <c r="H544" s="365"/>
      <c r="I544" s="363"/>
    </row>
    <row r="548" spans="1:13" x14ac:dyDescent="0.25">
      <c r="L548" t="s">
        <v>65</v>
      </c>
      <c r="M548" s="227">
        <f>K811+M811-F811</f>
        <v>14615.571000001626</v>
      </c>
    </row>
    <row r="549" spans="1:13" x14ac:dyDescent="0.25">
      <c r="A549" s="510" t="s">
        <v>1</v>
      </c>
      <c r="B549" s="587" t="s">
        <v>2</v>
      </c>
      <c r="C549" s="510" t="s">
        <v>4</v>
      </c>
      <c r="D549" s="588" t="s">
        <v>5</v>
      </c>
      <c r="E549" s="511" t="s">
        <v>90</v>
      </c>
      <c r="F549" s="511" t="s">
        <v>60</v>
      </c>
      <c r="G549" s="510" t="s">
        <v>3</v>
      </c>
      <c r="H549" s="589" t="s">
        <v>6</v>
      </c>
      <c r="I549" s="588" t="s">
        <v>7</v>
      </c>
      <c r="J549" s="511" t="s">
        <v>89</v>
      </c>
      <c r="K549" s="511" t="s">
        <v>61</v>
      </c>
      <c r="L549" s="510" t="s">
        <v>37</v>
      </c>
      <c r="M549" s="511" t="s">
        <v>38</v>
      </c>
    </row>
    <row r="550" spans="1:13" x14ac:dyDescent="0.25">
      <c r="A550" s="512" t="s">
        <v>50</v>
      </c>
      <c r="B550" s="545">
        <v>42187</v>
      </c>
      <c r="C550" s="497">
        <v>1000</v>
      </c>
      <c r="D550" s="498">
        <v>27.25</v>
      </c>
      <c r="E550" s="499">
        <v>0</v>
      </c>
      <c r="F550" s="499">
        <f>C550*D550+E550</f>
        <v>27250</v>
      </c>
      <c r="G550" s="496">
        <v>42187</v>
      </c>
      <c r="H550" s="513">
        <v>2000</v>
      </c>
      <c r="I550" s="498">
        <v>27.34</v>
      </c>
      <c r="J550" s="499">
        <v>-5.49</v>
      </c>
      <c r="K550" s="499">
        <f>H550*I550-J550</f>
        <v>54685.49</v>
      </c>
      <c r="L550" s="496">
        <v>42257</v>
      </c>
      <c r="M550" s="499">
        <v>850.5</v>
      </c>
    </row>
    <row r="551" spans="1:13" x14ac:dyDescent="0.25">
      <c r="A551" s="514" t="s">
        <v>71</v>
      </c>
      <c r="B551" s="545">
        <v>42187</v>
      </c>
      <c r="C551" s="497">
        <v>80</v>
      </c>
      <c r="D551" s="498">
        <v>27.152249999999999</v>
      </c>
      <c r="E551" s="499">
        <v>0</v>
      </c>
      <c r="F551" s="499">
        <f t="shared" ref="F551:F614" si="119">C551*D551+E551</f>
        <v>2172.1799999999998</v>
      </c>
      <c r="G551" s="496">
        <v>42199</v>
      </c>
      <c r="H551" s="513">
        <v>102</v>
      </c>
      <c r="I551" s="498">
        <v>25.28</v>
      </c>
      <c r="J551" s="499">
        <v>0.05</v>
      </c>
      <c r="K551" s="499">
        <f t="shared" ref="K551:K578" si="120">H551*I551-J551</f>
        <v>2578.5099999999998</v>
      </c>
      <c r="L551" s="496">
        <v>42439</v>
      </c>
      <c r="M551" s="499">
        <v>483.9</v>
      </c>
    </row>
    <row r="552" spans="1:13" x14ac:dyDescent="0.25">
      <c r="A552" s="497"/>
      <c r="B552" s="545">
        <v>42187</v>
      </c>
      <c r="C552" s="497">
        <v>1000</v>
      </c>
      <c r="D552" s="498">
        <v>27.1</v>
      </c>
      <c r="E552" s="499">
        <v>0</v>
      </c>
      <c r="F552" s="499">
        <f t="shared" si="119"/>
        <v>27100</v>
      </c>
      <c r="G552" s="496">
        <v>42227</v>
      </c>
      <c r="H552" s="513">
        <v>200</v>
      </c>
      <c r="I552" s="498">
        <v>19.649999999999999</v>
      </c>
      <c r="J552" s="499">
        <v>7.0000000000000007E-2</v>
      </c>
      <c r="K552" s="499">
        <f t="shared" si="120"/>
        <v>3929.9299999999994</v>
      </c>
      <c r="L552" s="496">
        <v>42531</v>
      </c>
      <c r="M552" s="499">
        <v>483.9</v>
      </c>
    </row>
    <row r="553" spans="1:13" x14ac:dyDescent="0.25">
      <c r="A553" s="497"/>
      <c r="B553" s="608">
        <v>42187</v>
      </c>
      <c r="C553" s="497">
        <v>500</v>
      </c>
      <c r="D553" s="498">
        <v>27.039332999999999</v>
      </c>
      <c r="E553" s="499">
        <v>0</v>
      </c>
      <c r="F553" s="499">
        <f t="shared" si="119"/>
        <v>13519.666499999999</v>
      </c>
      <c r="G553" s="496">
        <v>42227</v>
      </c>
      <c r="H553" s="513">
        <v>200</v>
      </c>
      <c r="I553" s="498">
        <v>18.7</v>
      </c>
      <c r="J553" s="499">
        <v>7.0000000000000007E-2</v>
      </c>
      <c r="K553" s="499">
        <f t="shared" si="120"/>
        <v>3739.93</v>
      </c>
      <c r="L553" s="496">
        <v>42625</v>
      </c>
      <c r="M553" s="499">
        <v>433.9</v>
      </c>
    </row>
    <row r="554" spans="1:13" x14ac:dyDescent="0.25">
      <c r="A554" s="497"/>
      <c r="B554" s="608"/>
      <c r="C554" s="497">
        <v>500</v>
      </c>
      <c r="D554" s="498">
        <v>27.039332999999999</v>
      </c>
      <c r="E554" s="499">
        <v>0</v>
      </c>
      <c r="F554" s="499">
        <f t="shared" si="119"/>
        <v>13519.666499999999</v>
      </c>
      <c r="G554" s="496">
        <v>42257</v>
      </c>
      <c r="H554" s="513">
        <v>1600</v>
      </c>
      <c r="I554" s="498">
        <v>16.445</v>
      </c>
      <c r="J554" s="499">
        <v>0.48</v>
      </c>
      <c r="K554" s="499">
        <f t="shared" si="120"/>
        <v>26311.52</v>
      </c>
      <c r="L554" s="496">
        <v>42716</v>
      </c>
      <c r="M554" s="499">
        <v>500</v>
      </c>
    </row>
    <row r="555" spans="1:13" x14ac:dyDescent="0.25">
      <c r="A555" s="497"/>
      <c r="B555" s="608"/>
      <c r="C555" s="497">
        <v>500</v>
      </c>
      <c r="D555" s="498">
        <v>27.039332999999999</v>
      </c>
      <c r="E555" s="499">
        <v>0</v>
      </c>
      <c r="F555" s="499">
        <f t="shared" si="119"/>
        <v>13519.666499999999</v>
      </c>
      <c r="G555" s="609">
        <v>42265</v>
      </c>
      <c r="H555" s="513">
        <v>200</v>
      </c>
      <c r="I555" s="498">
        <v>15.65</v>
      </c>
      <c r="J555" s="499">
        <v>0.05</v>
      </c>
      <c r="K555" s="499">
        <f t="shared" si="120"/>
        <v>3129.95</v>
      </c>
      <c r="L555" s="497"/>
      <c r="M555" s="499"/>
    </row>
    <row r="556" spans="1:13" x14ac:dyDescent="0.25">
      <c r="A556" s="497"/>
      <c r="B556" s="608"/>
      <c r="C556" s="497">
        <v>500</v>
      </c>
      <c r="D556" s="498">
        <v>27.039332999999999</v>
      </c>
      <c r="E556" s="499">
        <v>0</v>
      </c>
      <c r="F556" s="499">
        <f t="shared" si="119"/>
        <v>13519.666499999999</v>
      </c>
      <c r="G556" s="609"/>
      <c r="H556" s="513">
        <v>2400</v>
      </c>
      <c r="I556" s="498">
        <v>15.7</v>
      </c>
      <c r="J556" s="499">
        <v>0.7</v>
      </c>
      <c r="K556" s="499">
        <f t="shared" si="120"/>
        <v>37679.300000000003</v>
      </c>
      <c r="L556" s="497"/>
      <c r="M556" s="499"/>
    </row>
    <row r="557" spans="1:13" x14ac:dyDescent="0.25">
      <c r="A557" s="497"/>
      <c r="B557" s="608"/>
      <c r="C557" s="497">
        <v>1000</v>
      </c>
      <c r="D557" s="498">
        <v>27.039332999999999</v>
      </c>
      <c r="E557" s="499">
        <v>0</v>
      </c>
      <c r="F557" s="499">
        <f t="shared" si="119"/>
        <v>27039.332999999999</v>
      </c>
      <c r="G557" s="496">
        <v>42271</v>
      </c>
      <c r="H557" s="590">
        <v>918</v>
      </c>
      <c r="I557" s="591">
        <v>16.45</v>
      </c>
      <c r="J557" s="592">
        <v>0.28000000000000003</v>
      </c>
      <c r="K557" s="592">
        <f t="shared" si="120"/>
        <v>15100.819999999998</v>
      </c>
      <c r="L557" s="497"/>
      <c r="M557" s="499"/>
    </row>
    <row r="558" spans="1:13" ht="60" x14ac:dyDescent="0.25">
      <c r="A558" s="497"/>
      <c r="B558" s="545">
        <v>42198</v>
      </c>
      <c r="C558" s="497">
        <v>100</v>
      </c>
      <c r="D558" s="498">
        <v>24.77</v>
      </c>
      <c r="E558" s="499">
        <v>0</v>
      </c>
      <c r="F558" s="499">
        <f t="shared" si="119"/>
        <v>2477</v>
      </c>
      <c r="G558" s="610" t="s">
        <v>139</v>
      </c>
      <c r="H558" s="513">
        <v>500</v>
      </c>
      <c r="I558" s="498">
        <v>15.95</v>
      </c>
      <c r="J558" s="499">
        <v>0.15</v>
      </c>
      <c r="K558" s="592">
        <f t="shared" si="120"/>
        <v>7974.85</v>
      </c>
      <c r="L558" s="497"/>
      <c r="M558" s="499"/>
    </row>
    <row r="559" spans="1:13" x14ac:dyDescent="0.25">
      <c r="A559" s="497"/>
      <c r="B559" s="545">
        <v>42205</v>
      </c>
      <c r="C559" s="497">
        <v>50</v>
      </c>
      <c r="D559" s="498">
        <v>24.35</v>
      </c>
      <c r="E559" s="499">
        <v>0</v>
      </c>
      <c r="F559" s="499">
        <f t="shared" si="119"/>
        <v>1217.5</v>
      </c>
      <c r="G559" s="610"/>
      <c r="H559" s="513">
        <v>500</v>
      </c>
      <c r="I559" s="498">
        <v>16.100000000000001</v>
      </c>
      <c r="J559" s="499">
        <v>0.15</v>
      </c>
      <c r="K559" s="592">
        <f t="shared" si="120"/>
        <v>8049.8500000000013</v>
      </c>
      <c r="L559" s="497"/>
      <c r="M559" s="499"/>
    </row>
    <row r="560" spans="1:13" x14ac:dyDescent="0.25">
      <c r="A560" s="497"/>
      <c r="B560" s="545">
        <v>42207</v>
      </c>
      <c r="C560" s="497">
        <v>20</v>
      </c>
      <c r="D560" s="498">
        <v>24.02</v>
      </c>
      <c r="E560" s="499">
        <v>0</v>
      </c>
      <c r="F560" s="499">
        <f t="shared" si="119"/>
        <v>480.4</v>
      </c>
      <c r="G560" s="610"/>
      <c r="H560" s="513">
        <v>500</v>
      </c>
      <c r="I560" s="498">
        <v>16.170000000000002</v>
      </c>
      <c r="J560" s="499">
        <v>0.15</v>
      </c>
      <c r="K560" s="592">
        <f t="shared" si="120"/>
        <v>8084.8500000000013</v>
      </c>
      <c r="L560" s="497"/>
      <c r="M560" s="499"/>
    </row>
    <row r="561" spans="1:13" x14ac:dyDescent="0.25">
      <c r="A561" s="497"/>
      <c r="B561" s="545">
        <v>42207</v>
      </c>
      <c r="C561" s="497">
        <v>20</v>
      </c>
      <c r="D561" s="498">
        <v>23.91</v>
      </c>
      <c r="E561" s="499">
        <v>0</v>
      </c>
      <c r="F561" s="499">
        <f t="shared" si="119"/>
        <v>478.2</v>
      </c>
      <c r="G561" s="610"/>
      <c r="H561" s="513">
        <v>500</v>
      </c>
      <c r="I561" s="498">
        <v>16.28</v>
      </c>
      <c r="J561" s="499">
        <v>0.15</v>
      </c>
      <c r="K561" s="592">
        <f t="shared" si="120"/>
        <v>8139.8500000000013</v>
      </c>
      <c r="L561" s="499"/>
      <c r="M561" s="499"/>
    </row>
    <row r="562" spans="1:13" x14ac:dyDescent="0.25">
      <c r="A562" s="497"/>
      <c r="B562" s="545">
        <v>42207</v>
      </c>
      <c r="C562" s="497">
        <v>20</v>
      </c>
      <c r="D562" s="498">
        <v>23.7</v>
      </c>
      <c r="E562" s="499">
        <v>0</v>
      </c>
      <c r="F562" s="499">
        <f t="shared" si="119"/>
        <v>474</v>
      </c>
      <c r="G562" s="610"/>
      <c r="H562" s="513">
        <v>500</v>
      </c>
      <c r="I562" s="498">
        <v>16.39</v>
      </c>
      <c r="J562" s="499">
        <v>0.15</v>
      </c>
      <c r="K562" s="592">
        <f t="shared" si="120"/>
        <v>8194.85</v>
      </c>
      <c r="L562" s="497"/>
      <c r="M562" s="499"/>
    </row>
    <row r="563" spans="1:13" x14ac:dyDescent="0.25">
      <c r="A563" s="497"/>
      <c r="B563" s="545">
        <v>42207</v>
      </c>
      <c r="C563" s="497">
        <v>20</v>
      </c>
      <c r="D563" s="498">
        <v>23.6</v>
      </c>
      <c r="E563" s="499">
        <v>0</v>
      </c>
      <c r="F563" s="499">
        <f t="shared" si="119"/>
        <v>472</v>
      </c>
      <c r="G563" s="610"/>
      <c r="H563" s="513">
        <v>500</v>
      </c>
      <c r="I563" s="498">
        <v>16.55</v>
      </c>
      <c r="J563" s="499">
        <v>0.17</v>
      </c>
      <c r="K563" s="592">
        <f t="shared" si="120"/>
        <v>8274.83</v>
      </c>
      <c r="L563" s="497"/>
      <c r="M563" s="499"/>
    </row>
    <row r="564" spans="1:13" x14ac:dyDescent="0.25">
      <c r="A564" s="497"/>
      <c r="B564" s="545">
        <v>42209</v>
      </c>
      <c r="C564" s="497">
        <v>40</v>
      </c>
      <c r="D564" s="498">
        <v>22.3</v>
      </c>
      <c r="E564" s="499">
        <v>0</v>
      </c>
      <c r="F564" s="499">
        <f t="shared" si="119"/>
        <v>892</v>
      </c>
      <c r="G564" s="610"/>
      <c r="H564" s="513">
        <v>50</v>
      </c>
      <c r="I564" s="498">
        <v>16.55</v>
      </c>
      <c r="J564" s="499">
        <v>0</v>
      </c>
      <c r="K564" s="592">
        <f t="shared" si="120"/>
        <v>827.5</v>
      </c>
      <c r="L564" s="497"/>
      <c r="M564" s="499"/>
    </row>
    <row r="565" spans="1:13" x14ac:dyDescent="0.25">
      <c r="A565" s="499"/>
      <c r="B565" s="545">
        <v>42221</v>
      </c>
      <c r="C565" s="497">
        <v>12</v>
      </c>
      <c r="D565" s="498">
        <v>20.95</v>
      </c>
      <c r="E565" s="499">
        <v>0</v>
      </c>
      <c r="F565" s="499">
        <f t="shared" si="119"/>
        <v>251.39999999999998</v>
      </c>
      <c r="G565" s="610"/>
      <c r="H565" s="513">
        <v>28</v>
      </c>
      <c r="I565" s="498">
        <v>16.68</v>
      </c>
      <c r="J565" s="499">
        <v>0.01</v>
      </c>
      <c r="K565" s="592">
        <f t="shared" si="120"/>
        <v>467.03</v>
      </c>
      <c r="L565" s="513"/>
      <c r="M565" s="499"/>
    </row>
    <row r="566" spans="1:13" x14ac:dyDescent="0.25">
      <c r="A566" s="497"/>
      <c r="B566" s="545">
        <v>42223</v>
      </c>
      <c r="C566" s="497">
        <v>100</v>
      </c>
      <c r="D566" s="498">
        <v>20.399999999999999</v>
      </c>
      <c r="E566" s="499">
        <v>0</v>
      </c>
      <c r="F566" s="499">
        <f t="shared" si="119"/>
        <v>2039.9999999999998</v>
      </c>
      <c r="G566" s="496">
        <v>42285</v>
      </c>
      <c r="H566" s="513">
        <v>632</v>
      </c>
      <c r="I566" s="498">
        <v>17.850000000000001</v>
      </c>
      <c r="J566" s="499">
        <v>0.21</v>
      </c>
      <c r="K566" s="592">
        <f t="shared" si="120"/>
        <v>11280.990000000002</v>
      </c>
      <c r="L566" s="499"/>
      <c r="M566" s="499"/>
    </row>
    <row r="567" spans="1:13" x14ac:dyDescent="0.25">
      <c r="A567" s="499"/>
      <c r="B567" s="545">
        <v>42226</v>
      </c>
      <c r="C567" s="497">
        <v>200</v>
      </c>
      <c r="D567" s="498">
        <v>19.95</v>
      </c>
      <c r="E567" s="499">
        <v>0</v>
      </c>
      <c r="F567" s="499">
        <f t="shared" si="119"/>
        <v>3990</v>
      </c>
      <c r="G567" s="496">
        <v>42297</v>
      </c>
      <c r="H567" s="513">
        <v>500</v>
      </c>
      <c r="I567" s="498">
        <v>19.149999999999999</v>
      </c>
      <c r="J567" s="499">
        <v>0.18</v>
      </c>
      <c r="K567" s="592">
        <f t="shared" si="120"/>
        <v>9574.82</v>
      </c>
      <c r="L567" s="497"/>
      <c r="M567" s="499"/>
    </row>
    <row r="568" spans="1:13" x14ac:dyDescent="0.25">
      <c r="A568" s="497"/>
      <c r="B568" s="545">
        <v>42226</v>
      </c>
      <c r="C568" s="497">
        <v>50</v>
      </c>
      <c r="D568" s="498">
        <v>20.010000000000002</v>
      </c>
      <c r="E568" s="499">
        <v>0</v>
      </c>
      <c r="F568" s="499">
        <f t="shared" si="119"/>
        <v>1000.5000000000001</v>
      </c>
      <c r="G568" s="496">
        <v>42300</v>
      </c>
      <c r="H568" s="513">
        <v>1000</v>
      </c>
      <c r="I568" s="498">
        <v>18.62</v>
      </c>
      <c r="J568" s="499">
        <v>0.34</v>
      </c>
      <c r="K568" s="592">
        <f t="shared" si="120"/>
        <v>18619.66</v>
      </c>
      <c r="L568" s="497"/>
      <c r="M568" s="499"/>
    </row>
    <row r="569" spans="1:13" x14ac:dyDescent="0.25">
      <c r="A569" s="497"/>
      <c r="B569" s="545">
        <v>42226</v>
      </c>
      <c r="C569" s="497">
        <v>100</v>
      </c>
      <c r="D569" s="498">
        <v>20.2</v>
      </c>
      <c r="E569" s="499">
        <v>0</v>
      </c>
      <c r="F569" s="499">
        <f t="shared" si="119"/>
        <v>2020</v>
      </c>
      <c r="G569" s="496">
        <v>42312</v>
      </c>
      <c r="H569" s="513">
        <v>2500</v>
      </c>
      <c r="I569" s="498">
        <v>18.48</v>
      </c>
      <c r="J569" s="499">
        <v>7.8</v>
      </c>
      <c r="K569" s="499">
        <f t="shared" si="120"/>
        <v>46192.2</v>
      </c>
      <c r="L569" s="497"/>
      <c r="M569" s="499"/>
    </row>
    <row r="570" spans="1:13" x14ac:dyDescent="0.25">
      <c r="A570" s="497"/>
      <c r="B570" s="545">
        <v>42227</v>
      </c>
      <c r="C570" s="497">
        <v>200</v>
      </c>
      <c r="D570" s="498">
        <v>18.399999999999999</v>
      </c>
      <c r="E570" s="499">
        <v>0</v>
      </c>
      <c r="F570" s="499">
        <f t="shared" si="119"/>
        <v>3679.9999999999995</v>
      </c>
      <c r="G570" s="496">
        <v>42313</v>
      </c>
      <c r="H570" s="513">
        <v>3000</v>
      </c>
      <c r="I570" s="498">
        <v>19.059999999999999</v>
      </c>
      <c r="J570" s="499">
        <v>1.05</v>
      </c>
      <c r="K570" s="499">
        <f t="shared" si="120"/>
        <v>57178.94999999999</v>
      </c>
      <c r="L570" s="497"/>
      <c r="M570" s="499"/>
    </row>
    <row r="571" spans="1:13" x14ac:dyDescent="0.25">
      <c r="A571" s="497"/>
      <c r="B571" s="545">
        <v>42227</v>
      </c>
      <c r="C571" s="497">
        <v>200</v>
      </c>
      <c r="D571" s="498">
        <v>19.55</v>
      </c>
      <c r="E571" s="499">
        <v>0</v>
      </c>
      <c r="F571" s="499">
        <f t="shared" si="119"/>
        <v>3910</v>
      </c>
      <c r="G571" s="496">
        <v>42324</v>
      </c>
      <c r="H571" s="513">
        <v>2500</v>
      </c>
      <c r="I571" s="498">
        <v>18.8</v>
      </c>
      <c r="J571" s="499">
        <v>0.86</v>
      </c>
      <c r="K571" s="499">
        <f t="shared" si="120"/>
        <v>46999.14</v>
      </c>
      <c r="L571" s="499"/>
      <c r="M571" s="499"/>
    </row>
    <row r="572" spans="1:13" x14ac:dyDescent="0.25">
      <c r="A572" s="497"/>
      <c r="B572" s="545">
        <v>42234</v>
      </c>
      <c r="C572" s="497">
        <v>40</v>
      </c>
      <c r="D572" s="498">
        <v>18.149999999999999</v>
      </c>
      <c r="E572" s="499">
        <v>0</v>
      </c>
      <c r="F572" s="499">
        <f t="shared" si="119"/>
        <v>726</v>
      </c>
      <c r="G572" s="496">
        <v>42335</v>
      </c>
      <c r="H572" s="513">
        <v>3078</v>
      </c>
      <c r="I572" s="498">
        <v>17.649999999999999</v>
      </c>
      <c r="J572" s="499">
        <v>1</v>
      </c>
      <c r="K572" s="499">
        <f t="shared" si="120"/>
        <v>54325.7</v>
      </c>
      <c r="L572" s="497"/>
      <c r="M572" s="499"/>
    </row>
    <row r="573" spans="1:13" x14ac:dyDescent="0.25">
      <c r="A573" s="497"/>
      <c r="B573" s="545">
        <v>42234</v>
      </c>
      <c r="C573" s="497">
        <v>100</v>
      </c>
      <c r="D573" s="498">
        <v>18</v>
      </c>
      <c r="E573" s="499">
        <v>0</v>
      </c>
      <c r="F573" s="499">
        <f t="shared" si="119"/>
        <v>1800</v>
      </c>
      <c r="G573" s="496">
        <v>42347</v>
      </c>
      <c r="H573" s="513">
        <v>500</v>
      </c>
      <c r="I573" s="498">
        <v>16.149999999999999</v>
      </c>
      <c r="J573" s="499">
        <v>0.15</v>
      </c>
      <c r="K573" s="499">
        <f t="shared" si="120"/>
        <v>8074.8499999999995</v>
      </c>
      <c r="L573" s="497"/>
      <c r="M573" s="499"/>
    </row>
    <row r="574" spans="1:13" x14ac:dyDescent="0.25">
      <c r="A574" s="497"/>
      <c r="B574" s="545">
        <v>42235</v>
      </c>
      <c r="C574" s="497">
        <v>100</v>
      </c>
      <c r="D574" s="498">
        <v>17.78</v>
      </c>
      <c r="E574" s="499">
        <v>0</v>
      </c>
      <c r="F574" s="499">
        <f t="shared" si="119"/>
        <v>1778</v>
      </c>
      <c r="G574" s="496">
        <v>42353</v>
      </c>
      <c r="H574" s="513">
        <v>600</v>
      </c>
      <c r="I574" s="498">
        <v>14.95</v>
      </c>
      <c r="J574" s="499">
        <v>0.17</v>
      </c>
      <c r="K574" s="499">
        <f t="shared" si="120"/>
        <v>8969.83</v>
      </c>
      <c r="L574" s="497"/>
      <c r="M574" s="499"/>
    </row>
    <row r="575" spans="1:13" x14ac:dyDescent="0.25">
      <c r="A575" s="497"/>
      <c r="B575" s="545">
        <v>42235</v>
      </c>
      <c r="C575" s="497">
        <v>100</v>
      </c>
      <c r="D575" s="498">
        <v>17.68</v>
      </c>
      <c r="E575" s="499">
        <v>0</v>
      </c>
      <c r="F575" s="499">
        <f t="shared" si="119"/>
        <v>1768</v>
      </c>
      <c r="G575" s="496">
        <v>42354</v>
      </c>
      <c r="H575" s="513">
        <v>500</v>
      </c>
      <c r="I575" s="498">
        <v>14.32</v>
      </c>
      <c r="J575" s="499">
        <v>0.13</v>
      </c>
      <c r="K575" s="499">
        <f t="shared" si="120"/>
        <v>7159.87</v>
      </c>
      <c r="L575" s="497"/>
      <c r="M575" s="499"/>
    </row>
    <row r="576" spans="1:13" x14ac:dyDescent="0.25">
      <c r="A576" s="497"/>
      <c r="B576" s="545">
        <v>42240</v>
      </c>
      <c r="C576" s="497">
        <v>100</v>
      </c>
      <c r="D576" s="498">
        <v>16.649999999999999</v>
      </c>
      <c r="E576" s="499">
        <v>0</v>
      </c>
      <c r="F576" s="499">
        <f t="shared" si="119"/>
        <v>1664.9999999999998</v>
      </c>
      <c r="G576" s="496">
        <v>42361</v>
      </c>
      <c r="H576" s="513">
        <v>500</v>
      </c>
      <c r="I576" s="498">
        <v>12.83</v>
      </c>
      <c r="J576" s="499">
        <v>0.12</v>
      </c>
      <c r="K576" s="499">
        <f t="shared" si="120"/>
        <v>6414.88</v>
      </c>
      <c r="L576" s="497"/>
      <c r="M576" s="499"/>
    </row>
    <row r="577" spans="1:13" x14ac:dyDescent="0.25">
      <c r="A577" s="497"/>
      <c r="B577" s="545">
        <v>42240</v>
      </c>
      <c r="C577" s="497">
        <v>100</v>
      </c>
      <c r="D577" s="498">
        <v>16.100000000000001</v>
      </c>
      <c r="E577" s="499">
        <v>0</v>
      </c>
      <c r="F577" s="499">
        <f t="shared" si="119"/>
        <v>1610.0000000000002</v>
      </c>
      <c r="G577" s="496">
        <v>42362</v>
      </c>
      <c r="H577" s="513">
        <v>1222</v>
      </c>
      <c r="I577" s="498">
        <v>12.75</v>
      </c>
      <c r="J577" s="499">
        <v>0.28999999999999998</v>
      </c>
      <c r="K577" s="499">
        <f t="shared" si="120"/>
        <v>15580.21</v>
      </c>
      <c r="L577" s="497"/>
      <c r="M577" s="499"/>
    </row>
    <row r="578" spans="1:13" x14ac:dyDescent="0.25">
      <c r="A578" s="497"/>
      <c r="B578" s="545">
        <v>42257</v>
      </c>
      <c r="C578" s="497">
        <v>1500</v>
      </c>
      <c r="D578" s="498">
        <v>16.350000000000001</v>
      </c>
      <c r="E578" s="499">
        <v>0</v>
      </c>
      <c r="F578" s="499">
        <f t="shared" si="119"/>
        <v>24525.000000000004</v>
      </c>
      <c r="G578" s="496">
        <v>42367</v>
      </c>
      <c r="H578" s="513">
        <v>1000</v>
      </c>
      <c r="I578" s="498">
        <v>13.15</v>
      </c>
      <c r="J578" s="499">
        <v>0.24</v>
      </c>
      <c r="K578" s="499">
        <f t="shared" si="120"/>
        <v>13149.76</v>
      </c>
      <c r="L578" s="497"/>
      <c r="M578" s="499"/>
    </row>
    <row r="579" spans="1:13" x14ac:dyDescent="0.25">
      <c r="A579" s="497"/>
      <c r="B579" s="545">
        <v>42258</v>
      </c>
      <c r="C579" s="497">
        <v>100</v>
      </c>
      <c r="D579" s="498">
        <v>16.100000000000001</v>
      </c>
      <c r="E579" s="499">
        <v>0</v>
      </c>
      <c r="F579" s="499">
        <f t="shared" si="119"/>
        <v>1610.0000000000002</v>
      </c>
      <c r="G579" s="496">
        <v>42367</v>
      </c>
      <c r="H579" s="513">
        <v>2178</v>
      </c>
      <c r="I579" s="498">
        <v>13.75</v>
      </c>
      <c r="J579" s="499">
        <v>0.55000000000000004</v>
      </c>
      <c r="K579" s="499">
        <f>H579*I579-J579</f>
        <v>29946.95</v>
      </c>
      <c r="L579" s="497"/>
      <c r="M579" s="499"/>
    </row>
    <row r="580" spans="1:13" x14ac:dyDescent="0.25">
      <c r="A580" s="497"/>
      <c r="B580" s="545">
        <v>42261</v>
      </c>
      <c r="C580" s="497">
        <v>1000</v>
      </c>
      <c r="D580" s="498">
        <v>15.416</v>
      </c>
      <c r="E580" s="499">
        <v>0</v>
      </c>
      <c r="F580" s="499">
        <f t="shared" si="119"/>
        <v>15416</v>
      </c>
      <c r="G580" s="496">
        <v>42010</v>
      </c>
      <c r="H580" s="513">
        <v>1000</v>
      </c>
      <c r="I580" s="498">
        <v>12.63</v>
      </c>
      <c r="J580" s="499">
        <v>0.23</v>
      </c>
      <c r="K580" s="499">
        <f>H580*I580-J580</f>
        <v>12629.77</v>
      </c>
      <c r="L580" s="497"/>
      <c r="M580" s="499"/>
    </row>
    <row r="581" spans="1:13" x14ac:dyDescent="0.25">
      <c r="A581" s="497"/>
      <c r="B581" s="545">
        <v>42261</v>
      </c>
      <c r="C581" s="497">
        <v>1000</v>
      </c>
      <c r="D581" s="498">
        <v>15.1</v>
      </c>
      <c r="E581" s="499">
        <v>0</v>
      </c>
      <c r="F581" s="499">
        <f t="shared" si="119"/>
        <v>15100</v>
      </c>
      <c r="G581" s="593">
        <v>42374</v>
      </c>
      <c r="H581" s="513">
        <v>2000</v>
      </c>
      <c r="I581" s="498">
        <v>12.81</v>
      </c>
      <c r="J581" s="499">
        <v>0.47</v>
      </c>
      <c r="K581" s="499">
        <f t="shared" ref="K581:K593" si="121">H581*I581-J581</f>
        <v>25619.53</v>
      </c>
      <c r="L581" s="497"/>
      <c r="M581" s="499"/>
    </row>
    <row r="582" spans="1:13" x14ac:dyDescent="0.25">
      <c r="A582" s="497"/>
      <c r="B582" s="545">
        <v>42261</v>
      </c>
      <c r="C582" s="497">
        <v>200</v>
      </c>
      <c r="D582" s="498">
        <v>14.87</v>
      </c>
      <c r="E582" s="499">
        <v>0</v>
      </c>
      <c r="F582" s="499">
        <f t="shared" si="119"/>
        <v>2974</v>
      </c>
      <c r="G582" s="496">
        <v>42374</v>
      </c>
      <c r="H582" s="513">
        <v>1000</v>
      </c>
      <c r="I582" s="498">
        <v>12.82</v>
      </c>
      <c r="J582" s="499">
        <v>0.24</v>
      </c>
      <c r="K582" s="499">
        <f t="shared" si="121"/>
        <v>12819.76</v>
      </c>
      <c r="L582" s="497"/>
      <c r="M582" s="499"/>
    </row>
    <row r="583" spans="1:13" x14ac:dyDescent="0.25">
      <c r="A583" s="497"/>
      <c r="B583" s="545">
        <v>42261</v>
      </c>
      <c r="C583" s="497">
        <v>300</v>
      </c>
      <c r="D583" s="498">
        <v>14.87</v>
      </c>
      <c r="E583" s="499">
        <v>0</v>
      </c>
      <c r="F583" s="499">
        <f t="shared" si="119"/>
        <v>4461</v>
      </c>
      <c r="G583" s="496">
        <v>42398</v>
      </c>
      <c r="H583" s="513">
        <v>400</v>
      </c>
      <c r="I583" s="498">
        <v>9.5500000000000007</v>
      </c>
      <c r="J583" s="499">
        <v>7.0000000000000007E-2</v>
      </c>
      <c r="K583" s="499">
        <f t="shared" si="121"/>
        <v>3819.9300000000003</v>
      </c>
      <c r="L583" s="497"/>
      <c r="M583" s="499"/>
    </row>
    <row r="584" spans="1:13" x14ac:dyDescent="0.25">
      <c r="A584" s="497"/>
      <c r="B584" s="545">
        <v>42270</v>
      </c>
      <c r="C584" s="497">
        <v>478</v>
      </c>
      <c r="D584" s="498">
        <v>15.85</v>
      </c>
      <c r="E584" s="499">
        <v>0</v>
      </c>
      <c r="F584" s="499">
        <f t="shared" si="119"/>
        <v>7576.3</v>
      </c>
      <c r="G584" s="496">
        <v>42411</v>
      </c>
      <c r="H584" s="513">
        <v>500</v>
      </c>
      <c r="I584" s="498">
        <v>6.97</v>
      </c>
      <c r="J584" s="499">
        <v>0.08</v>
      </c>
      <c r="K584" s="499">
        <f t="shared" si="121"/>
        <v>3484.92</v>
      </c>
      <c r="L584" s="497"/>
      <c r="M584" s="499"/>
    </row>
    <row r="585" spans="1:13" x14ac:dyDescent="0.25">
      <c r="A585" s="497"/>
      <c r="B585" s="545">
        <v>42292</v>
      </c>
      <c r="C585" s="497">
        <v>500</v>
      </c>
      <c r="D585" s="498">
        <v>18.55</v>
      </c>
      <c r="E585" s="499">
        <v>0</v>
      </c>
      <c r="F585" s="499">
        <f t="shared" si="119"/>
        <v>9275</v>
      </c>
      <c r="G585" s="496">
        <v>42412</v>
      </c>
      <c r="H585" s="513">
        <v>200</v>
      </c>
      <c r="I585" s="498">
        <v>7.45</v>
      </c>
      <c r="J585" s="499">
        <v>0.03</v>
      </c>
      <c r="K585" s="499">
        <f t="shared" si="121"/>
        <v>1489.97</v>
      </c>
      <c r="L585" s="497"/>
      <c r="M585" s="499"/>
    </row>
    <row r="586" spans="1:13" x14ac:dyDescent="0.25">
      <c r="A586" s="497"/>
      <c r="B586" s="545">
        <v>42299</v>
      </c>
      <c r="C586" s="497">
        <v>500</v>
      </c>
      <c r="D586" s="498">
        <v>18.55</v>
      </c>
      <c r="E586" s="499">
        <v>0</v>
      </c>
      <c r="F586" s="499">
        <f t="shared" si="119"/>
        <v>9275</v>
      </c>
      <c r="G586" s="496">
        <v>42416</v>
      </c>
      <c r="H586" s="513">
        <v>500</v>
      </c>
      <c r="I586" s="498">
        <v>7.75</v>
      </c>
      <c r="J586" s="499">
        <v>0.08</v>
      </c>
      <c r="K586" s="499">
        <f t="shared" si="121"/>
        <v>3874.92</v>
      </c>
      <c r="L586" s="497"/>
      <c r="M586" s="499"/>
    </row>
    <row r="587" spans="1:13" x14ac:dyDescent="0.25">
      <c r="A587" s="497"/>
      <c r="B587" s="545">
        <v>42299</v>
      </c>
      <c r="C587" s="497">
        <v>500</v>
      </c>
      <c r="D587" s="498">
        <v>18.28</v>
      </c>
      <c r="E587" s="499">
        <v>0</v>
      </c>
      <c r="F587" s="499">
        <f t="shared" si="119"/>
        <v>9140</v>
      </c>
      <c r="G587" s="496">
        <v>42422</v>
      </c>
      <c r="H587" s="513">
        <v>2500</v>
      </c>
      <c r="I587" s="498">
        <v>7.47</v>
      </c>
      <c r="J587" s="499">
        <v>0.41</v>
      </c>
      <c r="K587" s="499">
        <f t="shared" si="121"/>
        <v>18674.59</v>
      </c>
      <c r="L587" s="497"/>
      <c r="M587" s="499"/>
    </row>
    <row r="588" spans="1:13" x14ac:dyDescent="0.25">
      <c r="A588" s="497"/>
      <c r="B588" s="545">
        <v>42299</v>
      </c>
      <c r="C588" s="497">
        <v>1000</v>
      </c>
      <c r="D588" s="498">
        <v>18.100000000000001</v>
      </c>
      <c r="E588" s="499">
        <v>0</v>
      </c>
      <c r="F588" s="499">
        <f t="shared" si="119"/>
        <v>18100</v>
      </c>
      <c r="G588" s="496">
        <v>42422</v>
      </c>
      <c r="H588" s="513">
        <v>1000</v>
      </c>
      <c r="I588" s="498">
        <v>7.49</v>
      </c>
      <c r="J588" s="499">
        <v>0.16</v>
      </c>
      <c r="K588" s="499">
        <f t="shared" si="121"/>
        <v>7489.84</v>
      </c>
      <c r="L588" s="497"/>
      <c r="M588" s="499"/>
    </row>
    <row r="589" spans="1:13" x14ac:dyDescent="0.25">
      <c r="A589" s="497"/>
      <c r="B589" s="608">
        <v>42306</v>
      </c>
      <c r="C589" s="497">
        <v>660</v>
      </c>
      <c r="D589" s="498">
        <v>17.8</v>
      </c>
      <c r="E589" s="499">
        <v>0</v>
      </c>
      <c r="F589" s="499">
        <f t="shared" si="119"/>
        <v>11748</v>
      </c>
      <c r="G589" s="496">
        <v>42426</v>
      </c>
      <c r="H589" s="513">
        <v>900</v>
      </c>
      <c r="I589" s="498">
        <v>7.7</v>
      </c>
      <c r="J589" s="499">
        <v>0.15</v>
      </c>
      <c r="K589" s="499">
        <f t="shared" si="121"/>
        <v>6929.85</v>
      </c>
      <c r="L589" s="497"/>
      <c r="M589" s="499"/>
    </row>
    <row r="590" spans="1:13" ht="30" x14ac:dyDescent="0.25">
      <c r="A590" s="497"/>
      <c r="B590" s="608"/>
      <c r="C590" s="497">
        <v>340</v>
      </c>
      <c r="D590" s="498">
        <v>17.8</v>
      </c>
      <c r="E590" s="499">
        <v>0</v>
      </c>
      <c r="F590" s="499">
        <f t="shared" si="119"/>
        <v>6052</v>
      </c>
      <c r="G590" s="611" t="s">
        <v>181</v>
      </c>
      <c r="H590" s="513">
        <v>500</v>
      </c>
      <c r="I590" s="498">
        <v>7.73</v>
      </c>
      <c r="J590" s="499">
        <v>0.08</v>
      </c>
      <c r="K590" s="499">
        <f t="shared" si="121"/>
        <v>3864.92</v>
      </c>
      <c r="L590" s="497"/>
      <c r="M590" s="499"/>
    </row>
    <row r="591" spans="1:13" x14ac:dyDescent="0.25">
      <c r="A591" s="497"/>
      <c r="B591" s="545">
        <v>42312</v>
      </c>
      <c r="C591" s="594">
        <v>500</v>
      </c>
      <c r="D591" s="591">
        <v>17.559999999999999</v>
      </c>
      <c r="E591" s="592">
        <v>6.95</v>
      </c>
      <c r="F591" s="592">
        <f t="shared" si="119"/>
        <v>8786.9500000000007</v>
      </c>
      <c r="G591" s="611"/>
      <c r="H591" s="513">
        <v>500</v>
      </c>
      <c r="I591" s="498">
        <v>7.96</v>
      </c>
      <c r="J591" s="499">
        <v>0.09</v>
      </c>
      <c r="K591" s="499">
        <f t="shared" si="121"/>
        <v>3979.91</v>
      </c>
      <c r="L591" s="497"/>
      <c r="M591" s="499"/>
    </row>
    <row r="592" spans="1:13" x14ac:dyDescent="0.25">
      <c r="A592" s="497"/>
      <c r="B592" s="545">
        <v>42313</v>
      </c>
      <c r="C592" s="497">
        <v>3000</v>
      </c>
      <c r="D592" s="498">
        <v>19.05</v>
      </c>
      <c r="E592" s="499">
        <v>0</v>
      </c>
      <c r="F592" s="499">
        <f t="shared" si="119"/>
        <v>57150</v>
      </c>
      <c r="G592" s="611"/>
      <c r="H592" s="513">
        <v>500</v>
      </c>
      <c r="I592" s="498">
        <v>8.0299999999999994</v>
      </c>
      <c r="J592" s="499">
        <v>0.09</v>
      </c>
      <c r="K592" s="499">
        <f t="shared" si="121"/>
        <v>4014.9099999999994</v>
      </c>
      <c r="L592" s="497"/>
      <c r="M592" s="498"/>
    </row>
    <row r="593" spans="1:13" x14ac:dyDescent="0.25">
      <c r="A593" s="497"/>
      <c r="B593" s="545">
        <v>42320</v>
      </c>
      <c r="C593" s="497">
        <v>500</v>
      </c>
      <c r="D593" s="498">
        <v>18.079999999999998</v>
      </c>
      <c r="E593" s="499">
        <v>0</v>
      </c>
      <c r="F593" s="499">
        <f t="shared" si="119"/>
        <v>9040</v>
      </c>
      <c r="G593" s="611"/>
      <c r="H593" s="513">
        <v>1500</v>
      </c>
      <c r="I593" s="498">
        <v>8.1</v>
      </c>
      <c r="J593" s="499">
        <v>0.26</v>
      </c>
      <c r="K593" s="499">
        <f t="shared" si="121"/>
        <v>12149.74</v>
      </c>
      <c r="L593" s="497"/>
      <c r="M593" s="499"/>
    </row>
    <row r="594" spans="1:13" x14ac:dyDescent="0.25">
      <c r="A594" s="497"/>
      <c r="B594" s="545">
        <v>42320</v>
      </c>
      <c r="C594" s="497">
        <v>1000</v>
      </c>
      <c r="D594" s="498">
        <v>18.05</v>
      </c>
      <c r="E594" s="499">
        <v>0</v>
      </c>
      <c r="F594" s="499">
        <f t="shared" si="119"/>
        <v>18050</v>
      </c>
      <c r="G594" s="496">
        <v>42429</v>
      </c>
      <c r="H594" s="513">
        <v>1000</v>
      </c>
      <c r="I594" s="498">
        <v>8.5399999999999991</v>
      </c>
      <c r="J594" s="499">
        <v>0.19</v>
      </c>
      <c r="K594" s="499">
        <f>H594*I594-J594</f>
        <v>8539.81</v>
      </c>
      <c r="L594" s="497"/>
      <c r="M594" s="595"/>
    </row>
    <row r="595" spans="1:13" x14ac:dyDescent="0.25">
      <c r="A595" s="497"/>
      <c r="B595" s="545">
        <v>42320</v>
      </c>
      <c r="C595" s="497">
        <v>1000</v>
      </c>
      <c r="D595" s="498">
        <v>17.82</v>
      </c>
      <c r="E595" s="499">
        <v>0</v>
      </c>
      <c r="F595" s="499">
        <f t="shared" si="119"/>
        <v>17820</v>
      </c>
      <c r="G595" s="496">
        <v>42429</v>
      </c>
      <c r="H595" s="513">
        <v>500</v>
      </c>
      <c r="I595" s="498">
        <v>7.95</v>
      </c>
      <c r="J595" s="499">
        <v>0.09</v>
      </c>
      <c r="K595" s="499">
        <f>H595*I595-J595</f>
        <v>3974.91</v>
      </c>
      <c r="L595" s="497"/>
      <c r="M595" s="499"/>
    </row>
    <row r="596" spans="1:13" x14ac:dyDescent="0.25">
      <c r="A596" s="497"/>
      <c r="B596" s="545">
        <v>42328</v>
      </c>
      <c r="C596" s="497">
        <v>3078</v>
      </c>
      <c r="D596" s="498">
        <v>17.47</v>
      </c>
      <c r="E596" s="499">
        <v>0</v>
      </c>
      <c r="F596" s="499">
        <f t="shared" si="119"/>
        <v>53772.659999999996</v>
      </c>
      <c r="G596" s="496">
        <v>42429</v>
      </c>
      <c r="H596" s="513">
        <v>500</v>
      </c>
      <c r="I596" s="498">
        <v>7.97</v>
      </c>
      <c r="J596" s="499">
        <v>0.09</v>
      </c>
      <c r="K596" s="499">
        <f t="shared" ref="K596:K655" si="122">H596*I596-J596</f>
        <v>3984.91</v>
      </c>
      <c r="L596" s="497"/>
      <c r="M596" s="499"/>
    </row>
    <row r="597" spans="1:13" x14ac:dyDescent="0.25">
      <c r="A597" s="497"/>
      <c r="B597" s="545">
        <v>42340</v>
      </c>
      <c r="C597" s="497">
        <v>3078</v>
      </c>
      <c r="D597" s="498">
        <v>17.739999999999998</v>
      </c>
      <c r="E597" s="499">
        <v>0</v>
      </c>
      <c r="F597" s="499">
        <f t="shared" si="119"/>
        <v>54603.719999999994</v>
      </c>
      <c r="G597" s="496">
        <v>42430</v>
      </c>
      <c r="H597" s="513">
        <v>500</v>
      </c>
      <c r="I597" s="498">
        <v>7.85</v>
      </c>
      <c r="J597" s="499">
        <v>0.09</v>
      </c>
      <c r="K597" s="499">
        <f t="shared" si="122"/>
        <v>3924.91</v>
      </c>
      <c r="L597" s="497"/>
      <c r="M597" s="499"/>
    </row>
    <row r="598" spans="1:13" x14ac:dyDescent="0.25">
      <c r="A598" s="497"/>
      <c r="B598" s="545">
        <v>42340</v>
      </c>
      <c r="C598" s="497">
        <v>500</v>
      </c>
      <c r="D598" s="498">
        <v>17.5</v>
      </c>
      <c r="E598" s="499">
        <v>0</v>
      </c>
      <c r="F598" s="499">
        <f t="shared" si="119"/>
        <v>8750</v>
      </c>
      <c r="G598" s="496">
        <v>42430</v>
      </c>
      <c r="H598" s="513">
        <v>500</v>
      </c>
      <c r="I598" s="498">
        <v>8.0299999999999994</v>
      </c>
      <c r="J598" s="499">
        <v>0.09</v>
      </c>
      <c r="K598" s="499">
        <f t="shared" si="122"/>
        <v>4014.9099999999994</v>
      </c>
      <c r="L598" s="499"/>
      <c r="M598" s="499"/>
    </row>
    <row r="599" spans="1:13" x14ac:dyDescent="0.25">
      <c r="A599" s="497"/>
      <c r="B599" s="545">
        <v>42345</v>
      </c>
      <c r="C599" s="497">
        <v>100</v>
      </c>
      <c r="D599" s="498">
        <v>16.7</v>
      </c>
      <c r="E599" s="499">
        <v>0</v>
      </c>
      <c r="F599" s="499">
        <f t="shared" si="119"/>
        <v>1670</v>
      </c>
      <c r="G599" s="496">
        <v>42431</v>
      </c>
      <c r="H599" s="513">
        <v>500</v>
      </c>
      <c r="I599" s="498">
        <v>8.3800000000000008</v>
      </c>
      <c r="J599" s="499">
        <v>0.09</v>
      </c>
      <c r="K599" s="499">
        <f t="shared" si="122"/>
        <v>4189.91</v>
      </c>
      <c r="L599" s="499"/>
      <c r="M599" s="499"/>
    </row>
    <row r="600" spans="1:13" x14ac:dyDescent="0.25">
      <c r="A600" s="497"/>
      <c r="B600" s="545">
        <v>42345</v>
      </c>
      <c r="C600" s="497">
        <v>500</v>
      </c>
      <c r="D600" s="498">
        <v>16.850000000000001</v>
      </c>
      <c r="E600" s="499">
        <v>0</v>
      </c>
      <c r="F600" s="499">
        <f t="shared" si="119"/>
        <v>8425</v>
      </c>
      <c r="G600" s="496">
        <v>42431</v>
      </c>
      <c r="H600" s="513">
        <v>500</v>
      </c>
      <c r="I600" s="498">
        <v>8.58</v>
      </c>
      <c r="J600" s="499">
        <v>0.09</v>
      </c>
      <c r="K600" s="499">
        <f t="shared" si="122"/>
        <v>4289.91</v>
      </c>
      <c r="L600" s="497"/>
      <c r="M600" s="499"/>
    </row>
    <row r="601" spans="1:13" ht="30" x14ac:dyDescent="0.25">
      <c r="A601" s="497"/>
      <c r="B601" s="545">
        <v>42347</v>
      </c>
      <c r="C601" s="497">
        <v>500</v>
      </c>
      <c r="D601" s="498">
        <v>15.84</v>
      </c>
      <c r="E601" s="499">
        <v>0</v>
      </c>
      <c r="F601" s="499">
        <f t="shared" si="119"/>
        <v>7920</v>
      </c>
      <c r="G601" s="610" t="s">
        <v>183</v>
      </c>
      <c r="H601" s="513">
        <v>400</v>
      </c>
      <c r="I601" s="498">
        <v>9.09</v>
      </c>
      <c r="J601" s="499">
        <v>0.1</v>
      </c>
      <c r="K601" s="499">
        <f t="shared" si="122"/>
        <v>3635.9</v>
      </c>
      <c r="L601" s="497"/>
      <c r="M601" s="499"/>
    </row>
    <row r="602" spans="1:13" x14ac:dyDescent="0.25">
      <c r="A602" s="497"/>
      <c r="B602" s="545">
        <v>42348</v>
      </c>
      <c r="C602" s="497">
        <v>500</v>
      </c>
      <c r="D602" s="498">
        <v>14.78</v>
      </c>
      <c r="E602" s="499">
        <v>0</v>
      </c>
      <c r="F602" s="499">
        <f t="shared" si="119"/>
        <v>7390</v>
      </c>
      <c r="G602" s="610"/>
      <c r="H602" s="513">
        <v>100</v>
      </c>
      <c r="I602" s="498">
        <v>9.09</v>
      </c>
      <c r="J602" s="499">
        <v>0</v>
      </c>
      <c r="K602" s="499">
        <f t="shared" si="122"/>
        <v>909</v>
      </c>
      <c r="L602" s="497"/>
      <c r="M602" s="499"/>
    </row>
    <row r="603" spans="1:13" x14ac:dyDescent="0.25">
      <c r="A603" s="497"/>
      <c r="B603" s="545">
        <v>42352</v>
      </c>
      <c r="C603" s="497">
        <v>100</v>
      </c>
      <c r="D603" s="498">
        <v>14.57</v>
      </c>
      <c r="E603" s="499">
        <v>0</v>
      </c>
      <c r="F603" s="499">
        <f t="shared" si="119"/>
        <v>1457</v>
      </c>
      <c r="G603" s="610"/>
      <c r="H603" s="513">
        <v>500</v>
      </c>
      <c r="I603" s="498">
        <v>8.81</v>
      </c>
      <c r="J603" s="499">
        <v>0.1</v>
      </c>
      <c r="K603" s="499">
        <f t="shared" si="122"/>
        <v>4404.8999999999996</v>
      </c>
      <c r="L603" s="497"/>
      <c r="M603" s="499"/>
    </row>
    <row r="604" spans="1:13" x14ac:dyDescent="0.25">
      <c r="A604" s="497"/>
      <c r="B604" s="545">
        <v>42355</v>
      </c>
      <c r="C604" s="497">
        <v>500</v>
      </c>
      <c r="D604" s="498">
        <v>13.89</v>
      </c>
      <c r="E604" s="499">
        <v>0</v>
      </c>
      <c r="F604" s="499">
        <f t="shared" si="119"/>
        <v>6945</v>
      </c>
      <c r="G604" s="496">
        <v>42432</v>
      </c>
      <c r="H604" s="513">
        <v>600</v>
      </c>
      <c r="I604" s="498">
        <v>9.65</v>
      </c>
      <c r="J604" s="499">
        <v>0.13</v>
      </c>
      <c r="K604" s="499">
        <f t="shared" si="122"/>
        <v>5789.87</v>
      </c>
      <c r="L604" s="497"/>
      <c r="M604" s="499"/>
    </row>
    <row r="605" spans="1:13" x14ac:dyDescent="0.25">
      <c r="A605" s="497"/>
      <c r="B605" s="545">
        <v>42360</v>
      </c>
      <c r="C605" s="497">
        <v>500</v>
      </c>
      <c r="D605" s="498">
        <v>12.95</v>
      </c>
      <c r="E605" s="499">
        <v>0</v>
      </c>
      <c r="F605" s="499">
        <f t="shared" si="119"/>
        <v>6475</v>
      </c>
      <c r="G605" s="496">
        <v>42433</v>
      </c>
      <c r="H605" s="513">
        <v>600</v>
      </c>
      <c r="I605" s="498">
        <v>10.45</v>
      </c>
      <c r="J605" s="499">
        <v>0.14000000000000001</v>
      </c>
      <c r="K605" s="499">
        <f t="shared" si="122"/>
        <v>6269.86</v>
      </c>
      <c r="L605" s="497"/>
      <c r="M605" s="499"/>
    </row>
    <row r="606" spans="1:13" x14ac:dyDescent="0.25">
      <c r="A606" s="497"/>
      <c r="B606" s="545">
        <v>42361</v>
      </c>
      <c r="C606" s="497">
        <v>500</v>
      </c>
      <c r="D606" s="498">
        <v>12.75</v>
      </c>
      <c r="E606" s="499">
        <v>0</v>
      </c>
      <c r="F606" s="499">
        <f t="shared" si="119"/>
        <v>6375</v>
      </c>
      <c r="G606" s="496">
        <v>42440</v>
      </c>
      <c r="H606" s="513">
        <v>400</v>
      </c>
      <c r="I606" s="498">
        <v>11.25</v>
      </c>
      <c r="J606" s="499">
        <v>0.1</v>
      </c>
      <c r="K606" s="499">
        <f t="shared" si="122"/>
        <v>4499.8999999999996</v>
      </c>
      <c r="L606" s="497"/>
      <c r="M606" s="499"/>
    </row>
    <row r="607" spans="1:13" x14ac:dyDescent="0.25">
      <c r="A607" s="497"/>
      <c r="B607" s="545">
        <v>42361</v>
      </c>
      <c r="C607" s="497">
        <v>500</v>
      </c>
      <c r="D607" s="498">
        <v>12.8</v>
      </c>
      <c r="E607" s="499">
        <v>0</v>
      </c>
      <c r="F607" s="499">
        <f t="shared" si="119"/>
        <v>6400</v>
      </c>
      <c r="G607" s="496">
        <v>42446</v>
      </c>
      <c r="H607" s="513">
        <v>1500</v>
      </c>
      <c r="I607" s="498">
        <v>11.49</v>
      </c>
      <c r="J607" s="499">
        <v>0.38</v>
      </c>
      <c r="K607" s="499">
        <f t="shared" si="122"/>
        <v>17234.62</v>
      </c>
      <c r="L607" s="497"/>
      <c r="M607" s="499"/>
    </row>
    <row r="608" spans="1:13" x14ac:dyDescent="0.25">
      <c r="A608" s="497"/>
      <c r="B608" s="545">
        <v>42361</v>
      </c>
      <c r="C608" s="497">
        <v>1000</v>
      </c>
      <c r="D608" s="498">
        <v>12.67</v>
      </c>
      <c r="E608" s="499">
        <v>0</v>
      </c>
      <c r="F608" s="499">
        <f t="shared" si="119"/>
        <v>12670</v>
      </c>
      <c r="G608" s="496">
        <v>42447</v>
      </c>
      <c r="H608" s="513">
        <v>1500</v>
      </c>
      <c r="I608" s="498">
        <v>11.44</v>
      </c>
      <c r="J608" s="499">
        <v>0.37</v>
      </c>
      <c r="K608" s="499">
        <f t="shared" si="122"/>
        <v>17159.63</v>
      </c>
      <c r="L608" s="497"/>
      <c r="M608" s="499"/>
    </row>
    <row r="609" spans="1:13" x14ac:dyDescent="0.25">
      <c r="A609" s="497"/>
      <c r="B609" s="545">
        <v>42361</v>
      </c>
      <c r="C609" s="497">
        <v>222</v>
      </c>
      <c r="D609" s="498">
        <v>12.44</v>
      </c>
      <c r="E609" s="499">
        <v>0</v>
      </c>
      <c r="F609" s="499">
        <f t="shared" si="119"/>
        <v>2761.68</v>
      </c>
      <c r="G609" s="496">
        <v>42447</v>
      </c>
      <c r="H609" s="513">
        <v>500</v>
      </c>
      <c r="I609" s="498">
        <v>11.484999999999999</v>
      </c>
      <c r="J609" s="499">
        <v>0.13</v>
      </c>
      <c r="K609" s="499">
        <f t="shared" si="122"/>
        <v>5742.37</v>
      </c>
      <c r="L609" s="497"/>
      <c r="M609" s="499"/>
    </row>
    <row r="610" spans="1:13" x14ac:dyDescent="0.25">
      <c r="A610" s="497"/>
      <c r="B610" s="545">
        <v>42367</v>
      </c>
      <c r="C610" s="497">
        <v>2178</v>
      </c>
      <c r="D610" s="498">
        <v>13.68</v>
      </c>
      <c r="E610" s="499">
        <v>0</v>
      </c>
      <c r="F610" s="499">
        <f t="shared" si="119"/>
        <v>29795.040000000001</v>
      </c>
      <c r="G610" s="609">
        <v>42447</v>
      </c>
      <c r="H610" s="513">
        <v>650</v>
      </c>
      <c r="I610" s="498">
        <v>11.56</v>
      </c>
      <c r="J610" s="499">
        <v>0.25</v>
      </c>
      <c r="K610" s="499">
        <f t="shared" si="122"/>
        <v>7513.75</v>
      </c>
      <c r="L610" s="497"/>
      <c r="M610" s="499"/>
    </row>
    <row r="611" spans="1:13" x14ac:dyDescent="0.25">
      <c r="A611" s="497"/>
      <c r="B611" s="545">
        <v>42369</v>
      </c>
      <c r="C611" s="497">
        <v>2500</v>
      </c>
      <c r="D611" s="498">
        <v>13.04</v>
      </c>
      <c r="E611" s="499">
        <v>0</v>
      </c>
      <c r="F611" s="499">
        <f t="shared" si="119"/>
        <v>32599.999999999996</v>
      </c>
      <c r="G611" s="609"/>
      <c r="H611" s="513">
        <v>350</v>
      </c>
      <c r="I611" s="498">
        <v>11.56</v>
      </c>
      <c r="J611" s="499">
        <v>0</v>
      </c>
      <c r="K611" s="499">
        <f t="shared" si="122"/>
        <v>4046</v>
      </c>
      <c r="L611" s="497"/>
      <c r="M611" s="499"/>
    </row>
    <row r="612" spans="1:13" x14ac:dyDescent="0.25">
      <c r="A612" s="497"/>
      <c r="B612" s="545">
        <v>42008</v>
      </c>
      <c r="C612" s="497">
        <v>2000</v>
      </c>
      <c r="D612" s="498">
        <v>13.01</v>
      </c>
      <c r="E612" s="499">
        <v>0</v>
      </c>
      <c r="F612" s="499">
        <f t="shared" si="119"/>
        <v>26020</v>
      </c>
      <c r="G612" s="496">
        <v>42447</v>
      </c>
      <c r="H612" s="513">
        <v>1000</v>
      </c>
      <c r="I612" s="498">
        <v>11.62</v>
      </c>
      <c r="J612" s="499">
        <v>0.25</v>
      </c>
      <c r="K612" s="499">
        <f t="shared" si="122"/>
        <v>11619.75</v>
      </c>
      <c r="L612" s="497"/>
      <c r="M612" s="499"/>
    </row>
    <row r="613" spans="1:13" x14ac:dyDescent="0.25">
      <c r="A613" s="497"/>
      <c r="B613" s="545">
        <v>42009</v>
      </c>
      <c r="C613" s="497">
        <v>500</v>
      </c>
      <c r="D613" s="498">
        <v>12.62</v>
      </c>
      <c r="E613" s="499">
        <v>0</v>
      </c>
      <c r="F613" s="499">
        <f t="shared" si="119"/>
        <v>6310</v>
      </c>
      <c r="G613" s="496">
        <v>42451</v>
      </c>
      <c r="H613" s="513">
        <v>1000</v>
      </c>
      <c r="I613" s="498">
        <v>11.45</v>
      </c>
      <c r="J613" s="499">
        <v>0.25</v>
      </c>
      <c r="K613" s="499">
        <f t="shared" si="122"/>
        <v>11449.75</v>
      </c>
      <c r="L613" s="497"/>
      <c r="M613" s="499"/>
    </row>
    <row r="614" spans="1:13" x14ac:dyDescent="0.25">
      <c r="A614" s="497"/>
      <c r="B614" s="545">
        <v>42009</v>
      </c>
      <c r="C614" s="497">
        <v>500</v>
      </c>
      <c r="D614" s="498">
        <v>12.45</v>
      </c>
      <c r="E614" s="499">
        <v>0</v>
      </c>
      <c r="F614" s="499">
        <f t="shared" si="119"/>
        <v>6225</v>
      </c>
      <c r="G614" s="496">
        <v>42451</v>
      </c>
      <c r="H614" s="513">
        <v>50</v>
      </c>
      <c r="I614" s="498">
        <v>11.28</v>
      </c>
      <c r="J614" s="499">
        <v>0.01</v>
      </c>
      <c r="K614" s="499">
        <f t="shared" si="122"/>
        <v>563.99</v>
      </c>
      <c r="L614" s="497"/>
      <c r="M614" s="499"/>
    </row>
    <row r="615" spans="1:13" x14ac:dyDescent="0.25">
      <c r="A615" s="497"/>
      <c r="B615" s="596">
        <v>42374</v>
      </c>
      <c r="C615" s="497">
        <v>2000</v>
      </c>
      <c r="D615" s="498">
        <v>12.73</v>
      </c>
      <c r="E615" s="499">
        <v>0</v>
      </c>
      <c r="F615" s="499">
        <f t="shared" ref="F615:F678" si="123">C615*D615+E615</f>
        <v>25460</v>
      </c>
      <c r="G615" s="496">
        <v>42459</v>
      </c>
      <c r="H615" s="513">
        <v>2000</v>
      </c>
      <c r="I615" s="498">
        <v>10.75</v>
      </c>
      <c r="J615" s="499">
        <v>0.47</v>
      </c>
      <c r="K615" s="499">
        <f t="shared" si="122"/>
        <v>21499.53</v>
      </c>
      <c r="L615" s="497"/>
      <c r="M615" s="499"/>
    </row>
    <row r="616" spans="1:13" x14ac:dyDescent="0.25">
      <c r="A616" s="497"/>
      <c r="B616" s="545">
        <v>42375</v>
      </c>
      <c r="C616" s="497">
        <v>1000</v>
      </c>
      <c r="D616" s="498">
        <v>12.5</v>
      </c>
      <c r="E616" s="499">
        <v>0</v>
      </c>
      <c r="F616" s="499">
        <f t="shared" si="123"/>
        <v>12500</v>
      </c>
      <c r="G616" s="496">
        <v>42460</v>
      </c>
      <c r="H616" s="513">
        <v>1600</v>
      </c>
      <c r="I616" s="498">
        <v>10.95</v>
      </c>
      <c r="J616" s="499">
        <v>2.88</v>
      </c>
      <c r="K616" s="499">
        <f t="shared" si="122"/>
        <v>17517.12</v>
      </c>
      <c r="L616" s="497"/>
      <c r="M616" s="499"/>
    </row>
    <row r="617" spans="1:13" x14ac:dyDescent="0.25">
      <c r="A617" s="497"/>
      <c r="B617" s="545">
        <v>42375</v>
      </c>
      <c r="C617" s="497">
        <v>1000</v>
      </c>
      <c r="D617" s="498">
        <v>11.7</v>
      </c>
      <c r="E617" s="499">
        <v>0</v>
      </c>
      <c r="F617" s="499">
        <f t="shared" si="123"/>
        <v>11700</v>
      </c>
      <c r="G617" s="496">
        <v>42461</v>
      </c>
      <c r="H617" s="513">
        <v>2000</v>
      </c>
      <c r="I617" s="498">
        <v>10.52</v>
      </c>
      <c r="J617" s="499">
        <v>0.46</v>
      </c>
      <c r="K617" s="499">
        <f t="shared" si="122"/>
        <v>21039.54</v>
      </c>
      <c r="L617" s="497"/>
      <c r="M617" s="499"/>
    </row>
    <row r="618" spans="1:13" x14ac:dyDescent="0.25">
      <c r="A618" s="497"/>
      <c r="B618" s="545">
        <v>42402</v>
      </c>
      <c r="C618" s="497">
        <v>400</v>
      </c>
      <c r="D618" s="498">
        <v>9.1</v>
      </c>
      <c r="E618" s="499">
        <v>0</v>
      </c>
      <c r="F618" s="499">
        <f t="shared" si="123"/>
        <v>3640</v>
      </c>
      <c r="G618" s="496">
        <v>42461</v>
      </c>
      <c r="H618" s="513">
        <v>2000</v>
      </c>
      <c r="I618" s="498">
        <v>10.55</v>
      </c>
      <c r="J618" s="499">
        <v>0.46</v>
      </c>
      <c r="K618" s="499">
        <f t="shared" si="122"/>
        <v>21099.54</v>
      </c>
      <c r="L618" s="497"/>
      <c r="M618" s="499"/>
    </row>
    <row r="619" spans="1:13" x14ac:dyDescent="0.25">
      <c r="A619" s="497"/>
      <c r="B619" s="545">
        <v>42411</v>
      </c>
      <c r="C619" s="497">
        <v>500</v>
      </c>
      <c r="D619" s="498">
        <v>6.835</v>
      </c>
      <c r="E619" s="499">
        <v>0</v>
      </c>
      <c r="F619" s="499">
        <f t="shared" si="123"/>
        <v>3417.5</v>
      </c>
      <c r="G619" s="496">
        <v>42465</v>
      </c>
      <c r="H619" s="513">
        <v>100</v>
      </c>
      <c r="I619" s="498">
        <v>10.75</v>
      </c>
      <c r="J619" s="499">
        <v>0.02</v>
      </c>
      <c r="K619" s="499">
        <f t="shared" si="122"/>
        <v>1074.98</v>
      </c>
      <c r="L619" s="497"/>
      <c r="M619" s="499"/>
    </row>
    <row r="620" spans="1:13" x14ac:dyDescent="0.25">
      <c r="A620" s="497"/>
      <c r="B620" s="545">
        <v>42412</v>
      </c>
      <c r="C620" s="497">
        <v>200</v>
      </c>
      <c r="D620" s="498">
        <v>7.23</v>
      </c>
      <c r="E620" s="499">
        <v>0</v>
      </c>
      <c r="F620" s="499">
        <f t="shared" si="123"/>
        <v>1446</v>
      </c>
      <c r="G620" s="496">
        <v>42468</v>
      </c>
      <c r="H620" s="513">
        <v>1000</v>
      </c>
      <c r="I620" s="498">
        <v>11.77</v>
      </c>
      <c r="J620" s="499">
        <v>0.26</v>
      </c>
      <c r="K620" s="499">
        <f t="shared" si="122"/>
        <v>11769.74</v>
      </c>
      <c r="L620" s="497"/>
      <c r="M620" s="499"/>
    </row>
    <row r="621" spans="1:13" x14ac:dyDescent="0.25">
      <c r="A621" s="497"/>
      <c r="B621" s="545">
        <v>42416</v>
      </c>
      <c r="C621" s="497">
        <v>500</v>
      </c>
      <c r="D621" s="498">
        <v>7.5</v>
      </c>
      <c r="E621" s="499">
        <v>0</v>
      </c>
      <c r="F621" s="499">
        <f t="shared" si="123"/>
        <v>3750</v>
      </c>
      <c r="G621" s="609">
        <v>42472</v>
      </c>
      <c r="H621" s="513">
        <v>420</v>
      </c>
      <c r="I621" s="498">
        <v>13.35</v>
      </c>
      <c r="J621" s="499">
        <v>0.15</v>
      </c>
      <c r="K621" s="499">
        <f t="shared" si="122"/>
        <v>5606.85</v>
      </c>
      <c r="L621" s="497"/>
      <c r="M621" s="499"/>
    </row>
    <row r="622" spans="1:13" ht="30" x14ac:dyDescent="0.25">
      <c r="A622" s="497"/>
      <c r="B622" s="612" t="s">
        <v>179</v>
      </c>
      <c r="C622" s="497">
        <v>3000</v>
      </c>
      <c r="D622" s="498">
        <v>7.55</v>
      </c>
      <c r="E622" s="499">
        <v>0</v>
      </c>
      <c r="F622" s="499">
        <f t="shared" si="123"/>
        <v>22650</v>
      </c>
      <c r="G622" s="609"/>
      <c r="H622" s="513">
        <v>80</v>
      </c>
      <c r="I622" s="498">
        <v>13.35</v>
      </c>
      <c r="J622" s="499">
        <v>0</v>
      </c>
      <c r="K622" s="499">
        <f t="shared" si="122"/>
        <v>1068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6.75</v>
      </c>
      <c r="E623" s="499">
        <v>0</v>
      </c>
      <c r="F623" s="499">
        <f t="shared" si="123"/>
        <v>3375</v>
      </c>
      <c r="G623" s="496">
        <v>42472</v>
      </c>
      <c r="H623" s="513">
        <v>500</v>
      </c>
      <c r="I623" s="498">
        <v>13.15</v>
      </c>
      <c r="J623" s="499">
        <v>0.14000000000000001</v>
      </c>
      <c r="K623" s="499">
        <f t="shared" si="122"/>
        <v>6574.86</v>
      </c>
      <c r="L623" s="497"/>
      <c r="M623" s="499"/>
    </row>
    <row r="624" spans="1:13" x14ac:dyDescent="0.25">
      <c r="A624" s="497"/>
      <c r="B624" s="612"/>
      <c r="C624" s="497">
        <v>300</v>
      </c>
      <c r="D624" s="498">
        <v>6.75</v>
      </c>
      <c r="E624" s="499">
        <v>0</v>
      </c>
      <c r="F624" s="499">
        <f t="shared" si="123"/>
        <v>2025</v>
      </c>
      <c r="G624" s="496">
        <v>42472</v>
      </c>
      <c r="H624" s="513">
        <v>500</v>
      </c>
      <c r="I624" s="498">
        <v>12.92</v>
      </c>
      <c r="J624" s="499">
        <v>0.14000000000000001</v>
      </c>
      <c r="K624" s="499">
        <f t="shared" si="122"/>
        <v>6459.86</v>
      </c>
      <c r="L624" s="497"/>
      <c r="M624" s="499"/>
    </row>
    <row r="625" spans="1:13" x14ac:dyDescent="0.25">
      <c r="A625" s="497"/>
      <c r="B625" s="545">
        <v>42426</v>
      </c>
      <c r="C625" s="497">
        <v>600</v>
      </c>
      <c r="D625" s="498">
        <v>7.63</v>
      </c>
      <c r="E625" s="499">
        <v>0</v>
      </c>
      <c r="F625" s="499">
        <f t="shared" si="123"/>
        <v>4578</v>
      </c>
      <c r="G625" s="496">
        <v>42472</v>
      </c>
      <c r="H625" s="513">
        <v>500</v>
      </c>
      <c r="I625" s="498">
        <v>12.59</v>
      </c>
      <c r="J625" s="499">
        <v>0.14000000000000001</v>
      </c>
      <c r="K625" s="499">
        <f t="shared" si="122"/>
        <v>6294.86</v>
      </c>
      <c r="L625" s="497"/>
      <c r="M625" s="499"/>
    </row>
    <row r="626" spans="1:13" x14ac:dyDescent="0.25">
      <c r="A626" s="497"/>
      <c r="B626" s="545">
        <v>42426</v>
      </c>
      <c r="C626" s="497">
        <v>2000</v>
      </c>
      <c r="D626" s="498">
        <v>7.95</v>
      </c>
      <c r="E626" s="499">
        <v>0</v>
      </c>
      <c r="F626" s="499">
        <f t="shared" si="123"/>
        <v>15900</v>
      </c>
      <c r="G626" s="496">
        <v>42474</v>
      </c>
      <c r="H626" s="513">
        <v>500</v>
      </c>
      <c r="I626" s="498">
        <v>13.18</v>
      </c>
      <c r="J626" s="499">
        <v>0.14000000000000001</v>
      </c>
      <c r="K626" s="499">
        <f t="shared" si="122"/>
        <v>6589.86</v>
      </c>
      <c r="L626" s="497"/>
      <c r="M626" s="499"/>
    </row>
    <row r="627" spans="1:13" x14ac:dyDescent="0.25">
      <c r="A627" s="497"/>
      <c r="B627" s="545">
        <v>42429</v>
      </c>
      <c r="C627" s="497">
        <v>2000</v>
      </c>
      <c r="D627" s="498">
        <v>8.1999999999999993</v>
      </c>
      <c r="E627" s="499">
        <v>0</v>
      </c>
      <c r="F627" s="499">
        <f t="shared" si="123"/>
        <v>16400</v>
      </c>
      <c r="G627" s="496">
        <v>42478</v>
      </c>
      <c r="H627" s="513">
        <v>500</v>
      </c>
      <c r="I627" s="498">
        <v>13.4</v>
      </c>
      <c r="J627" s="499">
        <v>0.15</v>
      </c>
      <c r="K627" s="499">
        <f t="shared" si="122"/>
        <v>6699.85</v>
      </c>
      <c r="L627" s="497"/>
      <c r="M627" s="499"/>
    </row>
    <row r="628" spans="1:13" x14ac:dyDescent="0.25">
      <c r="A628" s="499"/>
      <c r="B628" s="545">
        <v>42429</v>
      </c>
      <c r="C628" s="497">
        <v>500</v>
      </c>
      <c r="D628" s="498">
        <v>7.88</v>
      </c>
      <c r="E628" s="499">
        <v>0</v>
      </c>
      <c r="F628" s="499">
        <f t="shared" si="123"/>
        <v>3940</v>
      </c>
      <c r="G628" s="496">
        <v>42486</v>
      </c>
      <c r="H628" s="513">
        <v>500</v>
      </c>
      <c r="I628" s="498">
        <v>14.35</v>
      </c>
      <c r="J628" s="499">
        <v>0.16</v>
      </c>
      <c r="K628" s="499">
        <f t="shared" si="122"/>
        <v>7174.84</v>
      </c>
      <c r="L628" s="497"/>
      <c r="M628" s="499"/>
    </row>
    <row r="629" spans="1:13" x14ac:dyDescent="0.25">
      <c r="A629" s="497"/>
      <c r="B629" s="545">
        <v>42430</v>
      </c>
      <c r="C629" s="497">
        <v>1000</v>
      </c>
      <c r="D629" s="498">
        <v>7.77</v>
      </c>
      <c r="E629" s="499">
        <v>0</v>
      </c>
      <c r="F629" s="499">
        <f t="shared" si="123"/>
        <v>7770</v>
      </c>
      <c r="G629" s="496">
        <v>42487</v>
      </c>
      <c r="H629" s="513">
        <v>600</v>
      </c>
      <c r="I629" s="498">
        <v>14.85</v>
      </c>
      <c r="J629" s="499">
        <v>0.19</v>
      </c>
      <c r="K629" s="499">
        <f t="shared" si="122"/>
        <v>8909.81</v>
      </c>
      <c r="L629" s="497"/>
      <c r="M629" s="499"/>
    </row>
    <row r="630" spans="1:13" x14ac:dyDescent="0.25">
      <c r="A630" s="497"/>
      <c r="B630" s="545">
        <v>42430</v>
      </c>
      <c r="C630" s="497">
        <v>500</v>
      </c>
      <c r="D630" s="498">
        <v>7.94</v>
      </c>
      <c r="E630" s="499">
        <v>0</v>
      </c>
      <c r="F630" s="499">
        <f t="shared" si="123"/>
        <v>3970</v>
      </c>
      <c r="G630" s="496">
        <v>42489</v>
      </c>
      <c r="H630" s="513">
        <v>3000</v>
      </c>
      <c r="I630" s="498">
        <v>14.15</v>
      </c>
      <c r="J630" s="499">
        <v>0.93</v>
      </c>
      <c r="K630" s="499">
        <f t="shared" si="122"/>
        <v>42449.07</v>
      </c>
      <c r="L630" s="497"/>
      <c r="M630" s="499"/>
    </row>
    <row r="631" spans="1:13" x14ac:dyDescent="0.25">
      <c r="A631" s="497"/>
      <c r="B631" s="545">
        <v>42431</v>
      </c>
      <c r="C631" s="497">
        <v>1000</v>
      </c>
      <c r="D631" s="498">
        <v>8.3699999999999992</v>
      </c>
      <c r="E631" s="499">
        <v>0</v>
      </c>
      <c r="F631" s="499">
        <f t="shared" si="123"/>
        <v>8370</v>
      </c>
      <c r="G631" s="496">
        <v>42492</v>
      </c>
      <c r="H631" s="513">
        <v>1000</v>
      </c>
      <c r="I631" s="498">
        <v>13.48</v>
      </c>
      <c r="J631" s="499">
        <v>0.28999999999999998</v>
      </c>
      <c r="K631" s="499">
        <f t="shared" si="122"/>
        <v>13479.71</v>
      </c>
      <c r="L631" s="497"/>
      <c r="M631" s="499"/>
    </row>
    <row r="632" spans="1:13" x14ac:dyDescent="0.25">
      <c r="A632" s="497"/>
      <c r="B632" s="545">
        <v>42432</v>
      </c>
      <c r="C632" s="497">
        <v>600</v>
      </c>
      <c r="D632" s="498">
        <v>9.3699999999999992</v>
      </c>
      <c r="E632" s="499">
        <v>0</v>
      </c>
      <c r="F632" s="499">
        <f t="shared" si="123"/>
        <v>5621.9999999999991</v>
      </c>
      <c r="G632" s="496">
        <v>42492</v>
      </c>
      <c r="H632" s="513">
        <v>1000</v>
      </c>
      <c r="I632" s="498">
        <v>13.61</v>
      </c>
      <c r="J632" s="499">
        <v>0.3</v>
      </c>
      <c r="K632" s="499">
        <f t="shared" si="122"/>
        <v>13609.7</v>
      </c>
      <c r="L632" s="497"/>
      <c r="M632" s="499"/>
    </row>
    <row r="633" spans="1:13" x14ac:dyDescent="0.25">
      <c r="A633" s="497"/>
      <c r="B633" s="545">
        <v>42432</v>
      </c>
      <c r="C633" s="497">
        <v>600</v>
      </c>
      <c r="D633" s="498">
        <v>8.8800000000000008</v>
      </c>
      <c r="E633" s="499">
        <v>0</v>
      </c>
      <c r="F633" s="499">
        <f t="shared" si="123"/>
        <v>5328.0000000000009</v>
      </c>
      <c r="G633" s="496">
        <v>42493</v>
      </c>
      <c r="H633" s="513">
        <v>322</v>
      </c>
      <c r="I633" s="498">
        <v>13.28</v>
      </c>
      <c r="J633" s="499">
        <v>0.09</v>
      </c>
      <c r="K633" s="499">
        <f t="shared" si="122"/>
        <v>4276.07</v>
      </c>
      <c r="L633" s="497"/>
      <c r="M633" s="499"/>
    </row>
    <row r="634" spans="1:13" x14ac:dyDescent="0.25">
      <c r="A634" s="497"/>
      <c r="B634" s="545">
        <v>42433</v>
      </c>
      <c r="C634" s="497">
        <v>600</v>
      </c>
      <c r="D634" s="498">
        <v>10.42</v>
      </c>
      <c r="E634" s="499">
        <v>0</v>
      </c>
      <c r="F634" s="499">
        <f t="shared" si="123"/>
        <v>6252</v>
      </c>
      <c r="G634" s="496">
        <v>42495</v>
      </c>
      <c r="H634" s="513">
        <v>1000</v>
      </c>
      <c r="I634" s="498">
        <v>12.05</v>
      </c>
      <c r="J634" s="499">
        <v>0.26</v>
      </c>
      <c r="K634" s="499">
        <f t="shared" si="122"/>
        <v>12049.74</v>
      </c>
      <c r="L634" s="497"/>
      <c r="M634" s="499"/>
    </row>
    <row r="635" spans="1:13" x14ac:dyDescent="0.25">
      <c r="A635" s="497"/>
      <c r="B635" s="545">
        <v>42440</v>
      </c>
      <c r="C635" s="497">
        <v>400</v>
      </c>
      <c r="D635" s="498">
        <v>11.12</v>
      </c>
      <c r="E635" s="499">
        <v>0</v>
      </c>
      <c r="F635" s="499">
        <f t="shared" si="123"/>
        <v>4448</v>
      </c>
      <c r="G635" s="496">
        <v>42495</v>
      </c>
      <c r="H635" s="513">
        <v>2000</v>
      </c>
      <c r="I635" s="498">
        <v>12.63</v>
      </c>
      <c r="J635" s="499">
        <v>0.55000000000000004</v>
      </c>
      <c r="K635" s="499">
        <f t="shared" si="122"/>
        <v>25259.45</v>
      </c>
      <c r="L635" s="497"/>
      <c r="M635" s="499"/>
    </row>
    <row r="636" spans="1:13" x14ac:dyDescent="0.25">
      <c r="A636" s="497"/>
      <c r="B636" s="545">
        <v>42446</v>
      </c>
      <c r="C636" s="497">
        <v>1500</v>
      </c>
      <c r="D636" s="498">
        <v>11.445</v>
      </c>
      <c r="E636" s="499">
        <v>0</v>
      </c>
      <c r="F636" s="499">
        <f t="shared" si="123"/>
        <v>17167.5</v>
      </c>
      <c r="G636" s="496">
        <v>42500</v>
      </c>
      <c r="H636" s="513">
        <v>1000</v>
      </c>
      <c r="I636" s="498">
        <v>11.66</v>
      </c>
      <c r="J636" s="499">
        <v>5.25</v>
      </c>
      <c r="K636" s="499">
        <f t="shared" si="122"/>
        <v>11654.75</v>
      </c>
      <c r="L636" s="497"/>
      <c r="M636" s="499"/>
    </row>
    <row r="637" spans="1:13" x14ac:dyDescent="0.25">
      <c r="A637" s="497"/>
      <c r="B637" s="608">
        <v>42447</v>
      </c>
      <c r="C637" s="497">
        <v>1500</v>
      </c>
      <c r="D637" s="498">
        <v>11.42</v>
      </c>
      <c r="E637" s="499">
        <v>0</v>
      </c>
      <c r="F637" s="499">
        <f t="shared" si="123"/>
        <v>17130</v>
      </c>
      <c r="G637" s="496">
        <v>42502</v>
      </c>
      <c r="H637" s="513">
        <v>1500</v>
      </c>
      <c r="I637" s="498">
        <v>12.36</v>
      </c>
      <c r="J637" s="499">
        <v>0.4</v>
      </c>
      <c r="K637" s="499">
        <f t="shared" si="122"/>
        <v>18539.599999999999</v>
      </c>
      <c r="L637" s="497"/>
      <c r="M637" s="499"/>
    </row>
    <row r="638" spans="1:13" x14ac:dyDescent="0.25">
      <c r="A638" s="497"/>
      <c r="B638" s="613"/>
      <c r="C638" s="497">
        <v>500</v>
      </c>
      <c r="D638" s="498">
        <v>11.42</v>
      </c>
      <c r="E638" s="499">
        <v>0</v>
      </c>
      <c r="F638" s="499">
        <f t="shared" si="123"/>
        <v>5710</v>
      </c>
      <c r="G638" s="496">
        <v>42503</v>
      </c>
      <c r="H638" s="513">
        <v>500</v>
      </c>
      <c r="I638" s="498">
        <v>12.49</v>
      </c>
      <c r="J638" s="499">
        <v>0.14000000000000001</v>
      </c>
      <c r="K638" s="499">
        <f t="shared" si="122"/>
        <v>6244.86</v>
      </c>
      <c r="L638" s="497"/>
      <c r="M638" s="499"/>
    </row>
    <row r="639" spans="1:13" x14ac:dyDescent="0.25">
      <c r="A639" s="497"/>
      <c r="B639" s="545">
        <v>42447</v>
      </c>
      <c r="C639" s="497">
        <v>650</v>
      </c>
      <c r="D639" s="498">
        <v>11.545</v>
      </c>
      <c r="E639" s="499">
        <v>0.75</v>
      </c>
      <c r="F639" s="499">
        <f t="shared" si="123"/>
        <v>7505</v>
      </c>
      <c r="G639" s="496">
        <v>42506</v>
      </c>
      <c r="H639" s="513">
        <v>300</v>
      </c>
      <c r="I639" s="498">
        <v>12.85</v>
      </c>
      <c r="J639" s="499">
        <v>0.08</v>
      </c>
      <c r="K639" s="499">
        <f t="shared" si="122"/>
        <v>3854.92</v>
      </c>
      <c r="L639" s="497"/>
      <c r="M639" s="499"/>
    </row>
    <row r="640" spans="1:13" x14ac:dyDescent="0.25">
      <c r="A640" s="497"/>
      <c r="B640" s="545">
        <v>42450</v>
      </c>
      <c r="C640" s="497">
        <v>1350</v>
      </c>
      <c r="D640" s="498">
        <v>11.42</v>
      </c>
      <c r="E640" s="499">
        <v>0</v>
      </c>
      <c r="F640" s="499">
        <f t="shared" si="123"/>
        <v>15417</v>
      </c>
      <c r="G640" s="496">
        <v>42513</v>
      </c>
      <c r="H640" s="513">
        <v>500</v>
      </c>
      <c r="I640" s="498">
        <v>13.05</v>
      </c>
      <c r="J640" s="499">
        <v>0.14000000000000001</v>
      </c>
      <c r="K640" s="499">
        <f t="shared" si="122"/>
        <v>6524.86</v>
      </c>
      <c r="L640" s="497"/>
      <c r="M640" s="499"/>
    </row>
    <row r="641" spans="1:13" x14ac:dyDescent="0.25">
      <c r="A641" s="497"/>
      <c r="B641" s="545">
        <v>42451</v>
      </c>
      <c r="C641" s="497">
        <v>1000</v>
      </c>
      <c r="D641" s="498">
        <v>11.38</v>
      </c>
      <c r="E641" s="499">
        <v>0</v>
      </c>
      <c r="F641" s="499">
        <f t="shared" si="123"/>
        <v>11380</v>
      </c>
      <c r="G641" s="496">
        <v>42515</v>
      </c>
      <c r="H641" s="513">
        <v>500</v>
      </c>
      <c r="I641" s="498">
        <v>13.59</v>
      </c>
      <c r="J641" s="499">
        <v>0.15</v>
      </c>
      <c r="K641" s="499">
        <f t="shared" si="122"/>
        <v>6794.85</v>
      </c>
      <c r="L641" s="497"/>
      <c r="M641" s="499"/>
    </row>
    <row r="642" spans="1:13" x14ac:dyDescent="0.25">
      <c r="A642" s="497"/>
      <c r="B642" s="608">
        <v>42451</v>
      </c>
      <c r="C642" s="497">
        <v>50</v>
      </c>
      <c r="D642" s="498">
        <v>11.22</v>
      </c>
      <c r="E642" s="499">
        <v>0</v>
      </c>
      <c r="F642" s="499">
        <f t="shared" si="123"/>
        <v>561</v>
      </c>
      <c r="G642" s="496">
        <v>42515</v>
      </c>
      <c r="H642" s="513">
        <v>500</v>
      </c>
      <c r="I642" s="498">
        <v>13.57</v>
      </c>
      <c r="J642" s="499">
        <v>0.15</v>
      </c>
      <c r="K642" s="499">
        <f t="shared" si="122"/>
        <v>6784.85</v>
      </c>
      <c r="L642" s="497"/>
      <c r="M642" s="499"/>
    </row>
    <row r="643" spans="1:13" x14ac:dyDescent="0.25">
      <c r="A643" s="497"/>
      <c r="B643" s="608"/>
      <c r="C643" s="497">
        <v>350</v>
      </c>
      <c r="D643" s="498">
        <v>11.22</v>
      </c>
      <c r="E643" s="499">
        <v>0</v>
      </c>
      <c r="F643" s="499">
        <f t="shared" si="123"/>
        <v>3927</v>
      </c>
      <c r="G643" s="496">
        <v>42517</v>
      </c>
      <c r="H643" s="513">
        <v>500</v>
      </c>
      <c r="I643" s="498">
        <v>12.87</v>
      </c>
      <c r="J643" s="499">
        <v>0.14000000000000001</v>
      </c>
      <c r="K643" s="499">
        <f t="shared" si="122"/>
        <v>6434.86</v>
      </c>
      <c r="L643" s="497"/>
      <c r="M643" s="499"/>
    </row>
    <row r="644" spans="1:13" ht="45" x14ac:dyDescent="0.25">
      <c r="A644" s="497"/>
      <c r="B644" s="612" t="s">
        <v>192</v>
      </c>
      <c r="C644" s="497">
        <v>650</v>
      </c>
      <c r="D644" s="498">
        <v>11.22</v>
      </c>
      <c r="E644" s="499">
        <v>0</v>
      </c>
      <c r="F644" s="499">
        <f t="shared" si="123"/>
        <v>7293</v>
      </c>
      <c r="G644" s="496">
        <v>42524</v>
      </c>
      <c r="H644" s="513">
        <v>400</v>
      </c>
      <c r="I644" s="498">
        <v>13.38</v>
      </c>
      <c r="J644" s="499">
        <v>0.12</v>
      </c>
      <c r="K644" s="499">
        <f t="shared" si="122"/>
        <v>5351.88</v>
      </c>
      <c r="L644" s="497"/>
      <c r="M644" s="499"/>
    </row>
    <row r="645" spans="1:13" x14ac:dyDescent="0.25">
      <c r="A645" s="497"/>
      <c r="B645" s="612"/>
      <c r="C645" s="497">
        <v>500</v>
      </c>
      <c r="D645" s="498">
        <v>11.01</v>
      </c>
      <c r="E645" s="499">
        <v>0</v>
      </c>
      <c r="F645" s="499">
        <f t="shared" si="123"/>
        <v>5505</v>
      </c>
      <c r="G645" s="496">
        <v>42527</v>
      </c>
      <c r="H645" s="513">
        <v>1000</v>
      </c>
      <c r="I645" s="498">
        <v>13.82</v>
      </c>
      <c r="J645" s="499">
        <v>0.3</v>
      </c>
      <c r="K645" s="499">
        <f t="shared" si="122"/>
        <v>13819.7</v>
      </c>
      <c r="L645" s="497"/>
      <c r="M645" s="499"/>
    </row>
    <row r="646" spans="1:13" x14ac:dyDescent="0.25">
      <c r="A646" s="497"/>
      <c r="B646" s="612"/>
      <c r="C646" s="497">
        <v>500</v>
      </c>
      <c r="D646" s="498">
        <v>10.75</v>
      </c>
      <c r="E646" s="499">
        <v>0</v>
      </c>
      <c r="F646" s="499">
        <f t="shared" si="123"/>
        <v>5375</v>
      </c>
      <c r="G646" s="496">
        <v>42527</v>
      </c>
      <c r="H646" s="513">
        <v>500</v>
      </c>
      <c r="I646" s="498">
        <v>13.97</v>
      </c>
      <c r="J646" s="499">
        <v>1.1499999999999999</v>
      </c>
      <c r="K646" s="499">
        <f t="shared" si="122"/>
        <v>6983.85</v>
      </c>
      <c r="L646" s="497"/>
      <c r="M646" s="499"/>
    </row>
    <row r="647" spans="1:13" x14ac:dyDescent="0.25">
      <c r="A647" s="497"/>
      <c r="B647" s="612"/>
      <c r="C647" s="497">
        <v>1000</v>
      </c>
      <c r="D647" s="498">
        <v>10.4</v>
      </c>
      <c r="E647" s="499">
        <v>0</v>
      </c>
      <c r="F647" s="499">
        <f t="shared" si="123"/>
        <v>10400</v>
      </c>
      <c r="G647" s="496">
        <v>42528</v>
      </c>
      <c r="H647" s="513">
        <v>500</v>
      </c>
      <c r="I647" s="498">
        <v>14.65</v>
      </c>
      <c r="J647" s="499">
        <v>0.16</v>
      </c>
      <c r="K647" s="499">
        <f t="shared" si="122"/>
        <v>7324.84</v>
      </c>
      <c r="L647" s="497"/>
      <c r="M647" s="499"/>
    </row>
    <row r="648" spans="1:13" x14ac:dyDescent="0.25">
      <c r="A648" s="497"/>
      <c r="B648" s="612"/>
      <c r="C648" s="497">
        <v>1000</v>
      </c>
      <c r="D648" s="498">
        <v>10.185</v>
      </c>
      <c r="E648" s="499">
        <v>0</v>
      </c>
      <c r="F648" s="499">
        <f t="shared" si="123"/>
        <v>10185</v>
      </c>
      <c r="G648" s="496">
        <v>42536</v>
      </c>
      <c r="H648" s="513">
        <v>400</v>
      </c>
      <c r="I648" s="498">
        <v>13.43</v>
      </c>
      <c r="J648" s="499">
        <v>0.12</v>
      </c>
      <c r="K648" s="499">
        <f t="shared" si="122"/>
        <v>5371.88</v>
      </c>
      <c r="L648" s="497"/>
      <c r="M648" s="499"/>
    </row>
    <row r="649" spans="1:13" x14ac:dyDescent="0.25">
      <c r="A649" s="497"/>
      <c r="B649" s="545">
        <v>42461</v>
      </c>
      <c r="C649" s="497">
        <v>2000</v>
      </c>
      <c r="D649" s="498">
        <v>10.43</v>
      </c>
      <c r="E649" s="499">
        <v>0</v>
      </c>
      <c r="F649" s="499">
        <f t="shared" si="123"/>
        <v>20860</v>
      </c>
      <c r="G649" s="496">
        <v>42537</v>
      </c>
      <c r="H649" s="513">
        <v>400</v>
      </c>
      <c r="I649" s="498">
        <v>12.69</v>
      </c>
      <c r="J649" s="499">
        <v>0.11</v>
      </c>
      <c r="K649" s="499">
        <f t="shared" si="122"/>
        <v>5075.8900000000003</v>
      </c>
      <c r="L649" s="497"/>
      <c r="M649" s="499"/>
    </row>
    <row r="650" spans="1:13" x14ac:dyDescent="0.25">
      <c r="A650" s="497"/>
      <c r="B650" s="545">
        <v>42461</v>
      </c>
      <c r="C650" s="497">
        <v>2000</v>
      </c>
      <c r="D650" s="498">
        <v>10.42</v>
      </c>
      <c r="E650" s="499">
        <v>0</v>
      </c>
      <c r="F650" s="499">
        <f t="shared" si="123"/>
        <v>20840</v>
      </c>
      <c r="G650" s="496">
        <v>42538</v>
      </c>
      <c r="H650" s="513">
        <v>500</v>
      </c>
      <c r="I650" s="498">
        <v>13.34</v>
      </c>
      <c r="J650" s="499">
        <v>0.15</v>
      </c>
      <c r="K650" s="499">
        <f t="shared" si="122"/>
        <v>6669.85</v>
      </c>
      <c r="L650" s="497"/>
      <c r="M650" s="499"/>
    </row>
    <row r="651" spans="1:13" ht="45" x14ac:dyDescent="0.25">
      <c r="A651" s="497"/>
      <c r="B651" s="545">
        <v>42465</v>
      </c>
      <c r="C651" s="497">
        <v>100</v>
      </c>
      <c r="D651" s="498">
        <v>10.4</v>
      </c>
      <c r="E651" s="499">
        <v>0</v>
      </c>
      <c r="F651" s="499">
        <f t="shared" si="123"/>
        <v>1040</v>
      </c>
      <c r="G651" s="614" t="s">
        <v>216</v>
      </c>
      <c r="H651" s="513">
        <v>500</v>
      </c>
      <c r="I651" s="498">
        <v>13.91</v>
      </c>
      <c r="J651" s="499">
        <v>0.15</v>
      </c>
      <c r="K651" s="499">
        <f t="shared" si="122"/>
        <v>6954.85</v>
      </c>
      <c r="L651" s="497"/>
      <c r="M651" s="499"/>
    </row>
    <row r="652" spans="1:13" x14ac:dyDescent="0.25">
      <c r="A652" s="497"/>
      <c r="B652" s="545">
        <v>42471</v>
      </c>
      <c r="C652" s="497">
        <v>500</v>
      </c>
      <c r="D652" s="498">
        <v>11.77</v>
      </c>
      <c r="E652" s="499">
        <v>0</v>
      </c>
      <c r="F652" s="499">
        <f t="shared" si="123"/>
        <v>5885</v>
      </c>
      <c r="G652" s="614"/>
      <c r="H652" s="513">
        <v>600</v>
      </c>
      <c r="I652" s="498">
        <v>14.36</v>
      </c>
      <c r="J652" s="499">
        <v>0.19</v>
      </c>
      <c r="K652" s="499">
        <f t="shared" si="122"/>
        <v>8615.81</v>
      </c>
      <c r="L652" s="497"/>
      <c r="M652" s="499"/>
    </row>
    <row r="653" spans="1:13" x14ac:dyDescent="0.25">
      <c r="A653" s="497"/>
      <c r="B653" s="545">
        <v>42471</v>
      </c>
      <c r="C653" s="497">
        <v>500</v>
      </c>
      <c r="D653" s="498">
        <v>11.55</v>
      </c>
      <c r="E653" s="499">
        <v>0</v>
      </c>
      <c r="F653" s="499">
        <f t="shared" si="123"/>
        <v>5775</v>
      </c>
      <c r="G653" s="614"/>
      <c r="H653" s="513">
        <v>500</v>
      </c>
      <c r="I653" s="498">
        <v>14.65</v>
      </c>
      <c r="J653" s="499">
        <v>0.16</v>
      </c>
      <c r="K653" s="499">
        <f t="shared" si="122"/>
        <v>7324.84</v>
      </c>
      <c r="L653" s="497"/>
      <c r="M653" s="499"/>
    </row>
    <row r="654" spans="1:13" x14ac:dyDescent="0.25">
      <c r="A654" s="497"/>
      <c r="B654" s="545">
        <v>42472</v>
      </c>
      <c r="C654" s="497">
        <v>610</v>
      </c>
      <c r="D654" s="498">
        <v>12.95</v>
      </c>
      <c r="E654" s="499">
        <v>0</v>
      </c>
      <c r="F654" s="499">
        <f t="shared" si="123"/>
        <v>7899.5</v>
      </c>
      <c r="G654" s="496">
        <v>42542</v>
      </c>
      <c r="H654" s="513">
        <v>500</v>
      </c>
      <c r="I654" s="498">
        <v>14.95</v>
      </c>
      <c r="J654" s="499">
        <v>0.16</v>
      </c>
      <c r="K654" s="499">
        <f t="shared" si="122"/>
        <v>7474.84</v>
      </c>
      <c r="L654" s="497"/>
      <c r="M654" s="499"/>
    </row>
    <row r="655" spans="1:13" x14ac:dyDescent="0.25">
      <c r="A655" s="497"/>
      <c r="B655" s="545">
        <v>42473</v>
      </c>
      <c r="C655" s="497">
        <v>970</v>
      </c>
      <c r="D655" s="498">
        <v>12.76</v>
      </c>
      <c r="E655" s="499">
        <v>4.0999999999999996</v>
      </c>
      <c r="F655" s="499">
        <f t="shared" si="123"/>
        <v>12381.3</v>
      </c>
      <c r="G655" s="496">
        <v>42542</v>
      </c>
      <c r="H655" s="513">
        <v>378</v>
      </c>
      <c r="I655" s="498">
        <v>15.2</v>
      </c>
      <c r="J655" s="499">
        <v>0.13</v>
      </c>
      <c r="K655" s="499">
        <f t="shared" si="122"/>
        <v>5745.4699999999993</v>
      </c>
      <c r="L655" s="497"/>
      <c r="M655" s="499"/>
    </row>
    <row r="656" spans="1:13" x14ac:dyDescent="0.25">
      <c r="A656" s="497"/>
      <c r="B656" s="545">
        <v>42474</v>
      </c>
      <c r="C656" s="497">
        <v>420</v>
      </c>
      <c r="D656" s="498">
        <v>12.755000000000001</v>
      </c>
      <c r="E656" s="499">
        <v>0.34</v>
      </c>
      <c r="F656" s="499">
        <f t="shared" si="123"/>
        <v>5357.4400000000005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42475</v>
      </c>
      <c r="C657" s="497">
        <v>500</v>
      </c>
      <c r="D657" s="498">
        <v>13.02</v>
      </c>
      <c r="E657" s="499">
        <v>-1.75</v>
      </c>
      <c r="F657" s="499">
        <f t="shared" si="123"/>
        <v>6508.25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42485</v>
      </c>
      <c r="C658" s="497">
        <v>500</v>
      </c>
      <c r="D658" s="498">
        <v>13.95</v>
      </c>
      <c r="E658" s="499">
        <v>0</v>
      </c>
      <c r="F658" s="499">
        <f t="shared" si="123"/>
        <v>6975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42487</v>
      </c>
      <c r="C659" s="497">
        <v>600</v>
      </c>
      <c r="D659" s="498">
        <v>14.63</v>
      </c>
      <c r="E659" s="499">
        <v>0</v>
      </c>
      <c r="F659" s="499">
        <f t="shared" si="123"/>
        <v>8778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42488</v>
      </c>
      <c r="C660" s="497">
        <v>500</v>
      </c>
      <c r="D660" s="498">
        <v>14.52</v>
      </c>
      <c r="E660" s="499">
        <v>0</v>
      </c>
      <c r="F660" s="499">
        <f t="shared" si="123"/>
        <v>7260</v>
      </c>
      <c r="G660" s="497"/>
      <c r="H660" s="513"/>
      <c r="I660" s="498"/>
      <c r="J660" s="499"/>
      <c r="K660" s="499"/>
      <c r="L660" s="497"/>
      <c r="M660" s="499"/>
    </row>
    <row r="661" spans="1:13" ht="30" x14ac:dyDescent="0.25">
      <c r="A661" s="615" t="s">
        <v>197</v>
      </c>
      <c r="B661" s="545">
        <v>42489</v>
      </c>
      <c r="C661" s="497">
        <v>500</v>
      </c>
      <c r="D661" s="498">
        <v>14.35</v>
      </c>
      <c r="E661" s="499">
        <v>0</v>
      </c>
      <c r="F661" s="499">
        <f t="shared" si="123"/>
        <v>7175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615"/>
      <c r="B662" s="545">
        <v>42489</v>
      </c>
      <c r="C662" s="497">
        <v>500</v>
      </c>
      <c r="D662" s="498">
        <v>14.15</v>
      </c>
      <c r="E662" s="499">
        <v>0</v>
      </c>
      <c r="F662" s="499">
        <f t="shared" si="123"/>
        <v>7075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615"/>
      <c r="B663" s="545">
        <v>42489</v>
      </c>
      <c r="C663" s="497">
        <v>1000</v>
      </c>
      <c r="D663" s="498">
        <v>13.92</v>
      </c>
      <c r="E663" s="499">
        <v>0</v>
      </c>
      <c r="F663" s="499">
        <f t="shared" si="123"/>
        <v>13920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615"/>
      <c r="B664" s="545">
        <v>42489</v>
      </c>
      <c r="C664" s="497">
        <v>1000</v>
      </c>
      <c r="D664" s="498">
        <v>13.8</v>
      </c>
      <c r="E664" s="499">
        <v>0</v>
      </c>
      <c r="F664" s="499">
        <f t="shared" si="123"/>
        <v>13800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42492</v>
      </c>
      <c r="C665" s="497">
        <v>1500</v>
      </c>
      <c r="D665" s="498">
        <v>13.25</v>
      </c>
      <c r="E665" s="499">
        <v>0</v>
      </c>
      <c r="F665" s="499">
        <f t="shared" si="123"/>
        <v>19875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42492</v>
      </c>
      <c r="C666" s="497">
        <v>500</v>
      </c>
      <c r="D666" s="498">
        <v>13.6</v>
      </c>
      <c r="E666" s="499">
        <v>0</v>
      </c>
      <c r="F666" s="499">
        <f t="shared" si="123"/>
        <v>6800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42493</v>
      </c>
      <c r="C667" s="497">
        <v>322</v>
      </c>
      <c r="D667" s="498">
        <v>12.85</v>
      </c>
      <c r="E667" s="499">
        <v>0</v>
      </c>
      <c r="F667" s="499">
        <f t="shared" si="123"/>
        <v>4137.7</v>
      </c>
      <c r="G667" s="497"/>
      <c r="H667" s="513"/>
      <c r="I667" s="498"/>
      <c r="J667" s="499"/>
      <c r="K667" s="499"/>
      <c r="L667" s="497"/>
      <c r="M667" s="499"/>
    </row>
    <row r="668" spans="1:13" ht="30" x14ac:dyDescent="0.25">
      <c r="A668" s="599" t="s">
        <v>200</v>
      </c>
      <c r="B668" s="545">
        <v>42494</v>
      </c>
      <c r="C668" s="497">
        <v>1000</v>
      </c>
      <c r="D668" s="498">
        <v>12.25</v>
      </c>
      <c r="E668" s="499">
        <v>0</v>
      </c>
      <c r="F668" s="499">
        <f t="shared" si="123"/>
        <v>12250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599"/>
      <c r="B669" s="545">
        <v>42494</v>
      </c>
      <c r="C669" s="497">
        <v>500</v>
      </c>
      <c r="D669" s="498">
        <v>12.53</v>
      </c>
      <c r="E669" s="499">
        <v>0</v>
      </c>
      <c r="F669" s="499">
        <f t="shared" si="123"/>
        <v>6265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599"/>
      <c r="B670" s="545">
        <v>42494</v>
      </c>
      <c r="C670" s="497">
        <v>500</v>
      </c>
      <c r="D670" s="498">
        <v>12.65</v>
      </c>
      <c r="E670" s="499">
        <v>0</v>
      </c>
      <c r="F670" s="499">
        <f t="shared" si="123"/>
        <v>6325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42495</v>
      </c>
      <c r="C671" s="497">
        <v>1000</v>
      </c>
      <c r="D671" s="498">
        <v>11.95</v>
      </c>
      <c r="E671" s="499">
        <v>0</v>
      </c>
      <c r="F671" s="499">
        <f t="shared" si="123"/>
        <v>11950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42499</v>
      </c>
      <c r="C672" s="497">
        <v>500</v>
      </c>
      <c r="D672" s="498">
        <v>11.48</v>
      </c>
      <c r="E672" s="499">
        <v>0</v>
      </c>
      <c r="F672" s="499">
        <f t="shared" si="123"/>
        <v>5740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42499</v>
      </c>
      <c r="C673" s="497">
        <v>500</v>
      </c>
      <c r="D673" s="498">
        <v>11.32</v>
      </c>
      <c r="E673" s="499">
        <v>0</v>
      </c>
      <c r="F673" s="499">
        <f t="shared" si="123"/>
        <v>5660</v>
      </c>
      <c r="G673" s="497"/>
      <c r="H673" s="513"/>
      <c r="I673" s="498"/>
      <c r="J673" s="499"/>
      <c r="K673" s="499"/>
      <c r="L673" s="497"/>
      <c r="M673" s="499"/>
    </row>
    <row r="674" spans="1:13" ht="30" x14ac:dyDescent="0.25">
      <c r="A674" s="615" t="s">
        <v>203</v>
      </c>
      <c r="B674" s="545">
        <v>42502</v>
      </c>
      <c r="C674" s="497">
        <v>500</v>
      </c>
      <c r="D674" s="498">
        <v>12.38</v>
      </c>
      <c r="E674" s="499">
        <v>0</v>
      </c>
      <c r="F674" s="499">
        <f t="shared" si="123"/>
        <v>6190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615"/>
      <c r="B675" s="545">
        <v>42502</v>
      </c>
      <c r="C675" s="497">
        <v>500</v>
      </c>
      <c r="D675" s="498">
        <v>12.3</v>
      </c>
      <c r="E675" s="499">
        <v>0</v>
      </c>
      <c r="F675" s="499">
        <f t="shared" si="123"/>
        <v>6150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615"/>
      <c r="B676" s="545">
        <v>42502</v>
      </c>
      <c r="C676" s="497">
        <v>500</v>
      </c>
      <c r="D676" s="498">
        <v>12.23</v>
      </c>
      <c r="E676" s="499">
        <v>0</v>
      </c>
      <c r="F676" s="499">
        <f t="shared" si="123"/>
        <v>6115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42503</v>
      </c>
      <c r="C677" s="497">
        <v>500</v>
      </c>
      <c r="D677" s="498">
        <v>12.41</v>
      </c>
      <c r="E677" s="499">
        <v>0</v>
      </c>
      <c r="F677" s="499">
        <f t="shared" si="123"/>
        <v>6205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42506</v>
      </c>
      <c r="C678" s="497">
        <v>300</v>
      </c>
      <c r="D678" s="498">
        <v>12.8</v>
      </c>
      <c r="E678" s="499">
        <v>0</v>
      </c>
      <c r="F678" s="499">
        <f t="shared" si="123"/>
        <v>3840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42514</v>
      </c>
      <c r="C679" s="497">
        <v>500</v>
      </c>
      <c r="D679" s="498">
        <v>13.02</v>
      </c>
      <c r="E679" s="499">
        <v>-1.65</v>
      </c>
      <c r="F679" s="499">
        <f t="shared" ref="F679:F742" si="124">C679*D679+E679</f>
        <v>6508.35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42515</v>
      </c>
      <c r="C680" s="497">
        <v>500</v>
      </c>
      <c r="D680" s="498">
        <v>13.45</v>
      </c>
      <c r="E680" s="499">
        <v>1</v>
      </c>
      <c r="F680" s="499">
        <f t="shared" si="124"/>
        <v>6726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42516</v>
      </c>
      <c r="C681" s="497">
        <v>500</v>
      </c>
      <c r="D681" s="498">
        <v>13.28</v>
      </c>
      <c r="E681" s="499">
        <v>-1.04</v>
      </c>
      <c r="F681" s="499">
        <f t="shared" si="124"/>
        <v>6638.96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42517</v>
      </c>
      <c r="C682" s="497">
        <v>500</v>
      </c>
      <c r="D682" s="498">
        <v>12.79</v>
      </c>
      <c r="E682" s="499">
        <v>0</v>
      </c>
      <c r="F682" s="499">
        <f t="shared" si="124"/>
        <v>6395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42524</v>
      </c>
      <c r="C683" s="497">
        <v>400</v>
      </c>
      <c r="D683" s="498">
        <v>13.28</v>
      </c>
      <c r="E683" s="499">
        <v>0</v>
      </c>
      <c r="F683" s="499">
        <f t="shared" si="124"/>
        <v>5312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42529</v>
      </c>
      <c r="C684" s="497">
        <v>500</v>
      </c>
      <c r="D684" s="498">
        <v>14.59</v>
      </c>
      <c r="E684" s="499">
        <v>0</v>
      </c>
      <c r="F684" s="499">
        <f t="shared" si="124"/>
        <v>7295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42531</v>
      </c>
      <c r="C685" s="497">
        <v>800</v>
      </c>
      <c r="D685" s="498">
        <v>13.79</v>
      </c>
      <c r="E685" s="499">
        <v>0</v>
      </c>
      <c r="F685" s="499">
        <f t="shared" si="124"/>
        <v>11032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42531</v>
      </c>
      <c r="C686" s="497">
        <v>300</v>
      </c>
      <c r="D686" s="498">
        <v>13.4</v>
      </c>
      <c r="E686" s="499">
        <v>0</v>
      </c>
      <c r="F686" s="499">
        <f t="shared" si="124"/>
        <v>4020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42535</v>
      </c>
      <c r="C687" s="497">
        <v>400</v>
      </c>
      <c r="D687" s="498">
        <v>12.85</v>
      </c>
      <c r="E687" s="499">
        <v>0</v>
      </c>
      <c r="F687" s="499">
        <f t="shared" si="124"/>
        <v>5140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42537</v>
      </c>
      <c r="C688" s="497">
        <v>400</v>
      </c>
      <c r="D688" s="498">
        <v>12.43</v>
      </c>
      <c r="E688" s="499">
        <v>-0.04</v>
      </c>
      <c r="F688" s="499">
        <f t="shared" si="124"/>
        <v>4971.96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42538</v>
      </c>
      <c r="C689" s="497">
        <v>500</v>
      </c>
      <c r="D689" s="498">
        <v>13.14</v>
      </c>
      <c r="E689" s="499">
        <v>0</v>
      </c>
      <c r="F689" s="499">
        <f t="shared" si="124"/>
        <v>6570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42543</v>
      </c>
      <c r="C690" s="497">
        <v>500</v>
      </c>
      <c r="D690" s="498">
        <v>14.75</v>
      </c>
      <c r="E690" s="499">
        <v>0</v>
      </c>
      <c r="F690" s="499">
        <f t="shared" si="124"/>
        <v>7375</v>
      </c>
      <c r="G690" s="496">
        <v>42544</v>
      </c>
      <c r="H690" s="513">
        <v>500</v>
      </c>
      <c r="I690" s="498">
        <v>15.24</v>
      </c>
      <c r="J690" s="499">
        <v>0.17</v>
      </c>
      <c r="K690" s="499">
        <f>H690*I690-J690</f>
        <v>7619.83</v>
      </c>
      <c r="L690" s="497"/>
      <c r="M690" s="499"/>
    </row>
    <row r="691" spans="1:13" x14ac:dyDescent="0.25">
      <c r="A691" s="497"/>
      <c r="B691" s="545">
        <v>42545</v>
      </c>
      <c r="C691" s="497">
        <v>878</v>
      </c>
      <c r="D691" s="498">
        <v>14.41</v>
      </c>
      <c r="E691" s="499">
        <v>0</v>
      </c>
      <c r="F691" s="499">
        <f t="shared" si="124"/>
        <v>12651.98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42545</v>
      </c>
      <c r="C692" s="497">
        <v>335</v>
      </c>
      <c r="D692" s="498">
        <v>14.08</v>
      </c>
      <c r="E692" s="499">
        <v>0</v>
      </c>
      <c r="F692" s="499">
        <f t="shared" si="124"/>
        <v>4716.8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42548</v>
      </c>
      <c r="C693" s="497">
        <v>965</v>
      </c>
      <c r="D693" s="498">
        <v>13.81</v>
      </c>
      <c r="E693" s="499">
        <v>0</v>
      </c>
      <c r="F693" s="499">
        <f t="shared" si="124"/>
        <v>13326.65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42548</v>
      </c>
      <c r="C694" s="497">
        <v>300</v>
      </c>
      <c r="D694" s="498">
        <v>13.58</v>
      </c>
      <c r="E694" s="499">
        <v>0</v>
      </c>
      <c r="F694" s="499">
        <f t="shared" si="124"/>
        <v>4074</v>
      </c>
      <c r="G694" s="496">
        <v>42549</v>
      </c>
      <c r="H694" s="513">
        <v>1100</v>
      </c>
      <c r="I694" s="498">
        <v>14.68</v>
      </c>
      <c r="J694" s="499">
        <v>0.35</v>
      </c>
      <c r="K694" s="499">
        <f t="shared" ref="K694:K779" si="125">H694*I694-J694</f>
        <v>16147.65</v>
      </c>
      <c r="L694" s="497"/>
      <c r="M694" s="499"/>
    </row>
    <row r="695" spans="1:13" ht="45" x14ac:dyDescent="0.25">
      <c r="A695" s="497"/>
      <c r="B695" s="545">
        <v>42556</v>
      </c>
      <c r="C695" s="497">
        <v>2178</v>
      </c>
      <c r="D695" s="498">
        <v>15.08</v>
      </c>
      <c r="E695" s="499">
        <v>0</v>
      </c>
      <c r="F695" s="499">
        <f t="shared" si="124"/>
        <v>32844.239999999998</v>
      </c>
      <c r="G695" s="611" t="s">
        <v>224</v>
      </c>
      <c r="H695" s="513">
        <v>500</v>
      </c>
      <c r="I695" s="498">
        <v>15.48</v>
      </c>
      <c r="J695" s="499">
        <v>0.17</v>
      </c>
      <c r="K695" s="499">
        <f t="shared" si="125"/>
        <v>7739.83</v>
      </c>
      <c r="L695" s="497"/>
      <c r="M695" s="499"/>
    </row>
    <row r="696" spans="1:13" x14ac:dyDescent="0.25">
      <c r="A696" s="497"/>
      <c r="B696" s="545">
        <v>42556</v>
      </c>
      <c r="C696" s="497">
        <v>500</v>
      </c>
      <c r="D696" s="498">
        <v>14.62</v>
      </c>
      <c r="E696" s="499">
        <v>0</v>
      </c>
      <c r="F696" s="499">
        <f t="shared" si="124"/>
        <v>7310</v>
      </c>
      <c r="G696" s="611"/>
      <c r="H696" s="513">
        <v>378</v>
      </c>
      <c r="I696" s="498">
        <v>15.65</v>
      </c>
      <c r="J696" s="499">
        <v>0.13</v>
      </c>
      <c r="K696" s="499">
        <f t="shared" si="125"/>
        <v>5915.57</v>
      </c>
      <c r="L696" s="497"/>
      <c r="M696" s="499"/>
    </row>
    <row r="697" spans="1:13" x14ac:dyDescent="0.25">
      <c r="A697" s="497"/>
      <c r="B697" s="545">
        <v>42557</v>
      </c>
      <c r="C697" s="497">
        <v>500</v>
      </c>
      <c r="D697" s="498">
        <v>14.78</v>
      </c>
      <c r="E697" s="499">
        <v>0</v>
      </c>
      <c r="F697" s="499">
        <f t="shared" si="124"/>
        <v>7390</v>
      </c>
      <c r="G697" s="611"/>
      <c r="H697" s="513">
        <v>500</v>
      </c>
      <c r="I697" s="498">
        <v>15.51</v>
      </c>
      <c r="J697" s="499">
        <v>0.17</v>
      </c>
      <c r="K697" s="499">
        <f t="shared" si="125"/>
        <v>7754.83</v>
      </c>
      <c r="L697" s="497"/>
      <c r="M697" s="499"/>
    </row>
    <row r="698" spans="1:13" x14ac:dyDescent="0.25">
      <c r="A698" s="497"/>
      <c r="B698" s="597">
        <v>42564</v>
      </c>
      <c r="C698" s="497">
        <v>320</v>
      </c>
      <c r="D698" s="498">
        <v>15.48</v>
      </c>
      <c r="E698" s="499">
        <v>0</v>
      </c>
      <c r="F698" s="499">
        <f t="shared" si="124"/>
        <v>4953.6000000000004</v>
      </c>
      <c r="G698" s="611"/>
      <c r="H698" s="513">
        <v>800</v>
      </c>
      <c r="I698" s="498">
        <v>15.78</v>
      </c>
      <c r="J698" s="499">
        <v>0.28000000000000003</v>
      </c>
      <c r="K698" s="499">
        <f t="shared" si="125"/>
        <v>12623.72</v>
      </c>
      <c r="L698" s="497"/>
      <c r="M698" s="499"/>
    </row>
    <row r="699" spans="1:13" x14ac:dyDescent="0.25">
      <c r="A699" s="598"/>
      <c r="B699" s="597">
        <v>42564</v>
      </c>
      <c r="C699" s="497">
        <v>160</v>
      </c>
      <c r="D699" s="498">
        <v>15.48</v>
      </c>
      <c r="E699" s="499">
        <v>0</v>
      </c>
      <c r="F699" s="499">
        <f t="shared" si="124"/>
        <v>2476.8000000000002</v>
      </c>
      <c r="G699" s="496">
        <v>42557</v>
      </c>
      <c r="H699" s="513">
        <v>500</v>
      </c>
      <c r="I699" s="498">
        <v>14.92</v>
      </c>
      <c r="J699" s="499">
        <v>0.16</v>
      </c>
      <c r="K699" s="499">
        <f t="shared" si="125"/>
        <v>7459.84</v>
      </c>
      <c r="L699" s="497"/>
      <c r="M699" s="499"/>
    </row>
    <row r="700" spans="1:13" x14ac:dyDescent="0.25">
      <c r="A700" s="598"/>
      <c r="B700" s="545">
        <v>42570</v>
      </c>
      <c r="C700" s="497">
        <v>200</v>
      </c>
      <c r="D700" s="498">
        <v>15.18</v>
      </c>
      <c r="E700" s="499">
        <v>0</v>
      </c>
      <c r="F700" s="499">
        <f t="shared" si="124"/>
        <v>3036</v>
      </c>
      <c r="G700" s="496">
        <v>42564</v>
      </c>
      <c r="H700" s="513">
        <v>420</v>
      </c>
      <c r="I700" s="498">
        <v>15.68</v>
      </c>
      <c r="J700" s="499">
        <v>0.14000000000000001</v>
      </c>
      <c r="K700" s="499">
        <f t="shared" si="125"/>
        <v>6585.4599999999991</v>
      </c>
      <c r="L700" s="497"/>
      <c r="M700" s="499"/>
    </row>
    <row r="701" spans="1:13" x14ac:dyDescent="0.25">
      <c r="A701" s="598"/>
      <c r="B701" s="545">
        <v>42570</v>
      </c>
      <c r="C701" s="497">
        <v>200</v>
      </c>
      <c r="D701" s="498">
        <v>14.68</v>
      </c>
      <c r="E701" s="499">
        <v>0</v>
      </c>
      <c r="F701" s="499">
        <f t="shared" si="124"/>
        <v>2936</v>
      </c>
      <c r="G701" s="496">
        <v>42571</v>
      </c>
      <c r="H701" s="513">
        <v>200</v>
      </c>
      <c r="I701" s="498">
        <v>14.82</v>
      </c>
      <c r="J701" s="499">
        <v>0.06</v>
      </c>
      <c r="K701" s="499">
        <f t="shared" si="125"/>
        <v>2963.94</v>
      </c>
      <c r="L701" s="497"/>
      <c r="M701" s="499"/>
    </row>
    <row r="702" spans="1:13" x14ac:dyDescent="0.25">
      <c r="A702" s="497"/>
      <c r="B702" s="545">
        <v>42571</v>
      </c>
      <c r="C702" s="497">
        <v>200</v>
      </c>
      <c r="D702" s="498">
        <v>14.33</v>
      </c>
      <c r="E702" s="499">
        <v>-1</v>
      </c>
      <c r="F702" s="499">
        <f t="shared" si="124"/>
        <v>2865</v>
      </c>
      <c r="G702" s="496">
        <v>42572</v>
      </c>
      <c r="H702" s="513">
        <v>200</v>
      </c>
      <c r="I702" s="498">
        <v>14.8</v>
      </c>
      <c r="J702" s="499">
        <v>0.06</v>
      </c>
      <c r="K702" s="499">
        <f t="shared" si="125"/>
        <v>2959.94</v>
      </c>
      <c r="L702" s="497"/>
      <c r="M702" s="499"/>
    </row>
    <row r="703" spans="1:13" x14ac:dyDescent="0.25">
      <c r="A703" s="497"/>
      <c r="B703" s="545">
        <v>42572</v>
      </c>
      <c r="C703" s="497">
        <v>60</v>
      </c>
      <c r="D703" s="498">
        <v>14.58</v>
      </c>
      <c r="E703" s="499">
        <v>0</v>
      </c>
      <c r="F703" s="499">
        <f t="shared" si="124"/>
        <v>874.8</v>
      </c>
      <c r="G703" s="496">
        <v>42577</v>
      </c>
      <c r="H703" s="513">
        <v>200</v>
      </c>
      <c r="I703" s="498">
        <v>13.78</v>
      </c>
      <c r="J703" s="499">
        <v>0.06</v>
      </c>
      <c r="K703" s="499">
        <f t="shared" si="125"/>
        <v>2755.94</v>
      </c>
      <c r="L703" s="497"/>
      <c r="M703" s="499"/>
    </row>
    <row r="704" spans="1:13" x14ac:dyDescent="0.25">
      <c r="A704" s="497"/>
      <c r="B704" s="545">
        <v>42572</v>
      </c>
      <c r="C704" s="497">
        <v>140</v>
      </c>
      <c r="D704" s="498">
        <v>14.65</v>
      </c>
      <c r="E704" s="499">
        <v>0</v>
      </c>
      <c r="F704" s="499">
        <f t="shared" si="124"/>
        <v>2051</v>
      </c>
      <c r="G704" s="496">
        <v>42580</v>
      </c>
      <c r="H704" s="513">
        <v>200</v>
      </c>
      <c r="I704" s="498">
        <v>13.224</v>
      </c>
      <c r="J704" s="499">
        <v>0.08</v>
      </c>
      <c r="K704" s="499">
        <f t="shared" si="125"/>
        <v>2644.7200000000003</v>
      </c>
      <c r="L704" s="497"/>
      <c r="M704" s="499"/>
    </row>
    <row r="705" spans="1:13" x14ac:dyDescent="0.25">
      <c r="A705" s="497"/>
      <c r="B705" s="545">
        <v>42573</v>
      </c>
      <c r="C705" s="497">
        <v>140</v>
      </c>
      <c r="D705" s="498">
        <v>14.08</v>
      </c>
      <c r="E705" s="499">
        <v>0</v>
      </c>
      <c r="F705" s="499">
        <f t="shared" si="124"/>
        <v>1971.2</v>
      </c>
      <c r="G705" s="496">
        <v>42580</v>
      </c>
      <c r="H705" s="513">
        <v>200</v>
      </c>
      <c r="I705" s="498">
        <v>13.58</v>
      </c>
      <c r="J705" s="499">
        <v>0.06</v>
      </c>
      <c r="K705" s="499">
        <f t="shared" si="125"/>
        <v>2715.94</v>
      </c>
      <c r="L705" s="497"/>
      <c r="M705" s="499"/>
    </row>
    <row r="706" spans="1:13" x14ac:dyDescent="0.25">
      <c r="A706" s="497"/>
      <c r="B706" s="545">
        <v>42576</v>
      </c>
      <c r="C706" s="497">
        <v>200</v>
      </c>
      <c r="D706" s="498">
        <v>13.55</v>
      </c>
      <c r="E706" s="499">
        <v>0</v>
      </c>
      <c r="F706" s="499">
        <f t="shared" si="124"/>
        <v>2710</v>
      </c>
      <c r="G706" s="496">
        <v>42586</v>
      </c>
      <c r="H706" s="513">
        <v>400</v>
      </c>
      <c r="I706" s="498">
        <v>13.78</v>
      </c>
      <c r="J706" s="499">
        <v>0.12</v>
      </c>
      <c r="K706" s="499">
        <f t="shared" si="125"/>
        <v>5511.88</v>
      </c>
      <c r="L706" s="497"/>
      <c r="M706" s="499"/>
    </row>
    <row r="707" spans="1:13" x14ac:dyDescent="0.25">
      <c r="A707" s="497"/>
      <c r="B707" s="545">
        <v>42578</v>
      </c>
      <c r="C707" s="497">
        <v>200</v>
      </c>
      <c r="D707" s="498">
        <v>13.18</v>
      </c>
      <c r="E707" s="499">
        <v>0</v>
      </c>
      <c r="F707" s="499">
        <f t="shared" si="124"/>
        <v>2636</v>
      </c>
      <c r="G707" s="496">
        <v>42586</v>
      </c>
      <c r="H707" s="513">
        <v>400</v>
      </c>
      <c r="I707" s="498">
        <v>13.72</v>
      </c>
      <c r="J707" s="499">
        <v>0.12</v>
      </c>
      <c r="K707" s="499">
        <f t="shared" si="125"/>
        <v>5487.88</v>
      </c>
      <c r="L707" s="497"/>
      <c r="M707" s="499"/>
    </row>
    <row r="708" spans="1:13" x14ac:dyDescent="0.25">
      <c r="A708" s="497"/>
      <c r="B708" s="545">
        <v>42580</v>
      </c>
      <c r="C708" s="497">
        <v>200</v>
      </c>
      <c r="D708" s="498">
        <v>13.15</v>
      </c>
      <c r="E708" s="499">
        <v>0</v>
      </c>
      <c r="F708" s="499">
        <f t="shared" si="124"/>
        <v>2630</v>
      </c>
      <c r="G708" s="496">
        <v>42586</v>
      </c>
      <c r="H708" s="513">
        <v>140</v>
      </c>
      <c r="I708" s="498">
        <v>13.88</v>
      </c>
      <c r="J708" s="499">
        <v>0.04</v>
      </c>
      <c r="K708" s="499">
        <f t="shared" si="125"/>
        <v>1943.16</v>
      </c>
      <c r="L708" s="497"/>
      <c r="M708" s="499"/>
    </row>
    <row r="709" spans="1:13" x14ac:dyDescent="0.25">
      <c r="A709" s="497"/>
      <c r="B709" s="545">
        <v>42583</v>
      </c>
      <c r="C709" s="594">
        <v>20</v>
      </c>
      <c r="D709" s="498">
        <v>13.02</v>
      </c>
      <c r="E709" s="499">
        <v>0</v>
      </c>
      <c r="F709" s="499">
        <f t="shared" si="124"/>
        <v>260.39999999999998</v>
      </c>
      <c r="G709" s="496">
        <v>42593</v>
      </c>
      <c r="H709" s="513">
        <v>460</v>
      </c>
      <c r="I709" s="498">
        <v>14.59</v>
      </c>
      <c r="J709" s="499">
        <v>0.15</v>
      </c>
      <c r="K709" s="499">
        <f t="shared" si="125"/>
        <v>6711.25</v>
      </c>
      <c r="L709" s="497"/>
      <c r="M709" s="499"/>
    </row>
    <row r="710" spans="1:13" x14ac:dyDescent="0.25">
      <c r="A710" s="497"/>
      <c r="B710" s="545">
        <v>42583</v>
      </c>
      <c r="C710" s="497">
        <v>180</v>
      </c>
      <c r="D710" s="498">
        <v>13.02</v>
      </c>
      <c r="E710" s="499">
        <v>0</v>
      </c>
      <c r="F710" s="499">
        <f t="shared" si="124"/>
        <v>2343.6</v>
      </c>
      <c r="G710" s="496">
        <v>42594</v>
      </c>
      <c r="H710" s="513">
        <v>500</v>
      </c>
      <c r="I710" s="498">
        <v>14.88</v>
      </c>
      <c r="J710" s="499">
        <v>0.16</v>
      </c>
      <c r="K710" s="499">
        <f t="shared" si="125"/>
        <v>7439.84</v>
      </c>
      <c r="L710" s="497"/>
      <c r="M710" s="499"/>
    </row>
    <row r="711" spans="1:13" x14ac:dyDescent="0.25">
      <c r="A711" s="497"/>
      <c r="B711" s="545">
        <v>42584</v>
      </c>
      <c r="C711" s="497">
        <v>120</v>
      </c>
      <c r="D711" s="498">
        <v>12.68</v>
      </c>
      <c r="E711" s="499">
        <v>0</v>
      </c>
      <c r="F711" s="499">
        <f t="shared" si="124"/>
        <v>1521.6</v>
      </c>
      <c r="G711" s="496">
        <v>42598</v>
      </c>
      <c r="H711" s="513">
        <v>500</v>
      </c>
      <c r="I711" s="498">
        <v>15.18</v>
      </c>
      <c r="J711" s="499">
        <v>0.17</v>
      </c>
      <c r="K711" s="499">
        <f t="shared" si="125"/>
        <v>7589.83</v>
      </c>
      <c r="L711" s="497"/>
      <c r="M711" s="499"/>
    </row>
    <row r="712" spans="1:13" x14ac:dyDescent="0.25">
      <c r="A712" s="497"/>
      <c r="B712" s="545">
        <v>42584</v>
      </c>
      <c r="C712" s="497">
        <v>80</v>
      </c>
      <c r="D712" s="498">
        <v>12.68</v>
      </c>
      <c r="E712" s="499">
        <v>0</v>
      </c>
      <c r="F712" s="499">
        <f t="shared" si="124"/>
        <v>1014.4</v>
      </c>
      <c r="G712" s="496">
        <v>42599</v>
      </c>
      <c r="H712" s="513">
        <v>500</v>
      </c>
      <c r="I712" s="498">
        <v>15.18</v>
      </c>
      <c r="J712" s="499">
        <v>0.17</v>
      </c>
      <c r="K712" s="499">
        <f t="shared" si="125"/>
        <v>7589.83</v>
      </c>
      <c r="L712" s="497"/>
      <c r="M712" s="499"/>
    </row>
    <row r="713" spans="1:13" x14ac:dyDescent="0.25">
      <c r="A713" s="497"/>
      <c r="B713" s="545">
        <v>42585</v>
      </c>
      <c r="C713" s="497">
        <v>242</v>
      </c>
      <c r="D713" s="498">
        <v>13.38</v>
      </c>
      <c r="E713" s="499">
        <v>0</v>
      </c>
      <c r="F713" s="499">
        <f t="shared" si="124"/>
        <v>3237.96</v>
      </c>
      <c r="G713" s="496">
        <v>42599</v>
      </c>
      <c r="H713" s="513">
        <v>500</v>
      </c>
      <c r="I713" s="498">
        <v>15.41</v>
      </c>
      <c r="J713" s="499">
        <v>0.17</v>
      </c>
      <c r="K713" s="499">
        <f t="shared" si="125"/>
        <v>7704.83</v>
      </c>
      <c r="L713" s="497"/>
      <c r="M713" s="499"/>
    </row>
    <row r="714" spans="1:13" x14ac:dyDescent="0.25">
      <c r="A714" s="497"/>
      <c r="B714" s="545">
        <v>42585</v>
      </c>
      <c r="C714" s="497">
        <v>158</v>
      </c>
      <c r="D714" s="498">
        <v>13.38</v>
      </c>
      <c r="E714" s="499">
        <v>0</v>
      </c>
      <c r="F714" s="499">
        <f t="shared" si="124"/>
        <v>2114.04</v>
      </c>
      <c r="G714" s="496">
        <v>42599</v>
      </c>
      <c r="H714" s="513">
        <v>500</v>
      </c>
      <c r="I714" s="498">
        <v>15.65</v>
      </c>
      <c r="J714" s="499">
        <v>0.17</v>
      </c>
      <c r="K714" s="499">
        <f t="shared" si="125"/>
        <v>7824.83</v>
      </c>
      <c r="L714" s="497"/>
      <c r="M714" s="499"/>
    </row>
    <row r="715" spans="1:13" ht="45" x14ac:dyDescent="0.25">
      <c r="A715" s="497"/>
      <c r="B715" s="545">
        <v>42594</v>
      </c>
      <c r="C715" s="497">
        <v>500</v>
      </c>
      <c r="D715" s="498">
        <v>14.65</v>
      </c>
      <c r="E715" s="499">
        <v>0</v>
      </c>
      <c r="F715" s="499">
        <f t="shared" si="124"/>
        <v>7325</v>
      </c>
      <c r="G715" s="616" t="s">
        <v>252</v>
      </c>
      <c r="H715" s="513">
        <v>500</v>
      </c>
      <c r="I715" s="498">
        <v>16.18</v>
      </c>
      <c r="J715" s="499">
        <v>0.18</v>
      </c>
      <c r="K715" s="499">
        <f t="shared" si="125"/>
        <v>8089.82</v>
      </c>
      <c r="L715" s="497"/>
      <c r="M715" s="499"/>
    </row>
    <row r="716" spans="1:13" x14ac:dyDescent="0.25">
      <c r="A716" s="497"/>
      <c r="B716" s="545">
        <v>42599</v>
      </c>
      <c r="C716" s="497">
        <v>242</v>
      </c>
      <c r="D716" s="498">
        <v>14.95</v>
      </c>
      <c r="E716" s="499">
        <v>0</v>
      </c>
      <c r="F716" s="499">
        <f t="shared" si="124"/>
        <v>3617.8999999999996</v>
      </c>
      <c r="G716" s="616"/>
      <c r="H716" s="513">
        <v>500</v>
      </c>
      <c r="I716" s="498">
        <v>16.38</v>
      </c>
      <c r="J716" s="499">
        <v>0.18</v>
      </c>
      <c r="K716" s="499">
        <f t="shared" si="125"/>
        <v>8189.8199999999988</v>
      </c>
      <c r="L716" s="497"/>
      <c r="M716" s="499"/>
    </row>
    <row r="717" spans="1:13" x14ac:dyDescent="0.25">
      <c r="A717" s="497"/>
      <c r="B717" s="545">
        <v>42599</v>
      </c>
      <c r="C717" s="497">
        <v>200</v>
      </c>
      <c r="D717" s="498">
        <v>14.95</v>
      </c>
      <c r="E717" s="499">
        <v>0</v>
      </c>
      <c r="F717" s="499">
        <f t="shared" si="124"/>
        <v>2990</v>
      </c>
      <c r="G717" s="616"/>
      <c r="H717" s="513">
        <v>178</v>
      </c>
      <c r="I717" s="498">
        <v>16.5</v>
      </c>
      <c r="J717" s="499">
        <v>0.06</v>
      </c>
      <c r="K717" s="499">
        <f t="shared" si="125"/>
        <v>2936.94</v>
      </c>
      <c r="L717" s="497"/>
      <c r="M717" s="499"/>
    </row>
    <row r="718" spans="1:13" x14ac:dyDescent="0.25">
      <c r="A718" s="497"/>
      <c r="B718" s="545">
        <v>42599</v>
      </c>
      <c r="C718" s="497">
        <v>36</v>
      </c>
      <c r="D718" s="498">
        <v>14.95</v>
      </c>
      <c r="E718" s="499">
        <v>0</v>
      </c>
      <c r="F718" s="499">
        <f t="shared" si="124"/>
        <v>538.19999999999993</v>
      </c>
      <c r="G718" s="616"/>
      <c r="H718" s="513">
        <v>500</v>
      </c>
      <c r="I718" s="498">
        <v>16.72</v>
      </c>
      <c r="J718" s="499">
        <v>0.18</v>
      </c>
      <c r="K718" s="499">
        <f t="shared" si="125"/>
        <v>8359.82</v>
      </c>
      <c r="L718" s="497"/>
      <c r="M718" s="499"/>
    </row>
    <row r="719" spans="1:13" x14ac:dyDescent="0.25">
      <c r="A719" s="497"/>
      <c r="B719" s="545">
        <v>42599</v>
      </c>
      <c r="C719" s="497">
        <v>22</v>
      </c>
      <c r="D719" s="498">
        <v>14.95</v>
      </c>
      <c r="E719" s="499">
        <v>0</v>
      </c>
      <c r="F719" s="499">
        <f t="shared" si="124"/>
        <v>328.9</v>
      </c>
      <c r="G719" s="496">
        <v>42601</v>
      </c>
      <c r="H719" s="513">
        <v>500</v>
      </c>
      <c r="I719" s="498">
        <v>16.82</v>
      </c>
      <c r="J719" s="499">
        <v>0.18</v>
      </c>
      <c r="K719" s="499">
        <f t="shared" si="125"/>
        <v>8409.82</v>
      </c>
      <c r="L719" s="497"/>
      <c r="M719" s="499"/>
    </row>
    <row r="720" spans="1:13" x14ac:dyDescent="0.25">
      <c r="A720" s="497"/>
      <c r="B720" s="545">
        <v>42604</v>
      </c>
      <c r="C720" s="497">
        <v>1000</v>
      </c>
      <c r="D720" s="498">
        <v>15.68</v>
      </c>
      <c r="E720" s="499">
        <v>0</v>
      </c>
      <c r="F720" s="499">
        <f t="shared" si="124"/>
        <v>15680</v>
      </c>
      <c r="G720" s="496">
        <v>42605</v>
      </c>
      <c r="H720" s="513">
        <v>500</v>
      </c>
      <c r="I720" s="498">
        <v>15.98</v>
      </c>
      <c r="J720" s="499">
        <v>0.17</v>
      </c>
      <c r="K720" s="499">
        <f t="shared" si="125"/>
        <v>7989.83</v>
      </c>
      <c r="L720" s="497"/>
      <c r="M720" s="499"/>
    </row>
    <row r="721" spans="1:13" x14ac:dyDescent="0.25">
      <c r="A721" s="497"/>
      <c r="B721" s="545">
        <v>42604</v>
      </c>
      <c r="C721" s="497">
        <v>500</v>
      </c>
      <c r="D721" s="498">
        <v>15.48</v>
      </c>
      <c r="E721" s="499">
        <v>0</v>
      </c>
      <c r="F721" s="499">
        <f t="shared" si="124"/>
        <v>7740</v>
      </c>
      <c r="G721" s="496">
        <v>42605</v>
      </c>
      <c r="H721" s="513">
        <v>500</v>
      </c>
      <c r="I721" s="498">
        <v>16.25</v>
      </c>
      <c r="J721" s="499">
        <v>0.18</v>
      </c>
      <c r="K721" s="499">
        <f t="shared" si="125"/>
        <v>8124.82</v>
      </c>
      <c r="L721" s="497"/>
      <c r="M721" s="499"/>
    </row>
    <row r="722" spans="1:13" x14ac:dyDescent="0.25">
      <c r="A722" s="497"/>
      <c r="B722" s="545">
        <v>42606</v>
      </c>
      <c r="C722" s="497">
        <v>178</v>
      </c>
      <c r="D722" s="498">
        <v>16.059999999999999</v>
      </c>
      <c r="E722" s="499">
        <v>0</v>
      </c>
      <c r="F722" s="499">
        <f t="shared" si="124"/>
        <v>2858.68</v>
      </c>
      <c r="G722" s="496">
        <v>42605</v>
      </c>
      <c r="H722" s="513">
        <v>500</v>
      </c>
      <c r="I722" s="498">
        <v>16.48</v>
      </c>
      <c r="J722" s="499">
        <v>0.18</v>
      </c>
      <c r="K722" s="499">
        <f t="shared" si="125"/>
        <v>8239.82</v>
      </c>
      <c r="L722" s="497"/>
      <c r="M722" s="499"/>
    </row>
    <row r="723" spans="1:13" x14ac:dyDescent="0.25">
      <c r="A723" s="497"/>
      <c r="B723" s="545">
        <v>42608</v>
      </c>
      <c r="C723" s="497">
        <v>500</v>
      </c>
      <c r="D723" s="498">
        <v>15.98</v>
      </c>
      <c r="E723" s="499">
        <v>0</v>
      </c>
      <c r="F723" s="499">
        <f t="shared" si="124"/>
        <v>7990</v>
      </c>
      <c r="G723" s="496">
        <v>42615</v>
      </c>
      <c r="H723" s="513">
        <v>500</v>
      </c>
      <c r="I723" s="498">
        <v>15.65</v>
      </c>
      <c r="J723" s="499">
        <v>0.17</v>
      </c>
      <c r="K723" s="499">
        <f t="shared" si="125"/>
        <v>7824.83</v>
      </c>
      <c r="L723" s="497"/>
      <c r="M723" s="499"/>
    </row>
    <row r="724" spans="1:13" ht="30" x14ac:dyDescent="0.25">
      <c r="A724" s="497"/>
      <c r="B724" s="545">
        <v>42608</v>
      </c>
      <c r="C724" s="497">
        <v>500</v>
      </c>
      <c r="D724" s="498">
        <v>15.85</v>
      </c>
      <c r="E724" s="499">
        <v>0</v>
      </c>
      <c r="F724" s="499">
        <f t="shared" si="124"/>
        <v>7925</v>
      </c>
      <c r="G724" s="496">
        <v>42621</v>
      </c>
      <c r="H724" s="513">
        <v>500</v>
      </c>
      <c r="I724" s="498">
        <v>16.72</v>
      </c>
      <c r="J724" s="499">
        <v>0.18</v>
      </c>
      <c r="K724" s="499">
        <f t="shared" si="125"/>
        <v>8359.82</v>
      </c>
      <c r="L724" s="617" t="s">
        <v>265</v>
      </c>
      <c r="M724" s="499"/>
    </row>
    <row r="725" spans="1:13" x14ac:dyDescent="0.25">
      <c r="A725" s="497"/>
      <c r="B725" s="545">
        <v>42612</v>
      </c>
      <c r="C725" s="497">
        <v>500</v>
      </c>
      <c r="D725" s="498">
        <v>15.68</v>
      </c>
      <c r="E725" s="499">
        <v>0</v>
      </c>
      <c r="F725" s="499">
        <f t="shared" si="124"/>
        <v>7840</v>
      </c>
      <c r="G725" s="496">
        <v>42621</v>
      </c>
      <c r="H725" s="513">
        <v>500</v>
      </c>
      <c r="I725" s="498">
        <v>16.28</v>
      </c>
      <c r="J725" s="499">
        <v>0.18</v>
      </c>
      <c r="K725" s="499">
        <f t="shared" si="125"/>
        <v>8139.8200000000006</v>
      </c>
      <c r="L725" s="617"/>
      <c r="M725" s="499"/>
    </row>
    <row r="726" spans="1:13" x14ac:dyDescent="0.25">
      <c r="A726" s="497"/>
      <c r="B726" s="545">
        <v>42612</v>
      </c>
      <c r="C726" s="497">
        <v>500</v>
      </c>
      <c r="D726" s="498">
        <v>15.55</v>
      </c>
      <c r="E726" s="499">
        <v>0</v>
      </c>
      <c r="F726" s="499">
        <f t="shared" si="124"/>
        <v>7775</v>
      </c>
      <c r="G726" s="496">
        <v>42621</v>
      </c>
      <c r="H726" s="513">
        <v>220</v>
      </c>
      <c r="I726" s="498">
        <v>16.77</v>
      </c>
      <c r="J726" s="499">
        <v>0.08</v>
      </c>
      <c r="K726" s="499">
        <f t="shared" si="125"/>
        <v>3689.32</v>
      </c>
      <c r="L726" s="617"/>
      <c r="M726" s="499"/>
    </row>
    <row r="727" spans="1:13" x14ac:dyDescent="0.25">
      <c r="A727" s="497"/>
      <c r="B727" s="545">
        <v>42613</v>
      </c>
      <c r="C727" s="497">
        <v>500</v>
      </c>
      <c r="D727" s="498">
        <v>15.244999999999999</v>
      </c>
      <c r="E727" s="499">
        <v>0</v>
      </c>
      <c r="F727" s="499">
        <f t="shared" si="124"/>
        <v>7622.5</v>
      </c>
      <c r="G727" s="496">
        <v>42625</v>
      </c>
      <c r="H727" s="513">
        <v>500</v>
      </c>
      <c r="I727" s="498">
        <v>15.5</v>
      </c>
      <c r="J727" s="499">
        <v>0.17</v>
      </c>
      <c r="K727" s="499">
        <f t="shared" si="125"/>
        <v>7749.83</v>
      </c>
      <c r="L727" s="497"/>
      <c r="M727" s="499"/>
    </row>
    <row r="728" spans="1:13" x14ac:dyDescent="0.25">
      <c r="A728" s="497"/>
      <c r="B728" s="545">
        <v>42613</v>
      </c>
      <c r="C728" s="497">
        <v>500</v>
      </c>
      <c r="D728" s="498">
        <v>15.08</v>
      </c>
      <c r="E728" s="499">
        <v>0</v>
      </c>
      <c r="F728" s="499">
        <f t="shared" si="124"/>
        <v>7540</v>
      </c>
      <c r="G728" s="496">
        <v>42628</v>
      </c>
      <c r="H728" s="513">
        <v>300</v>
      </c>
      <c r="I728" s="498">
        <v>14.46</v>
      </c>
      <c r="J728" s="499">
        <v>0.09</v>
      </c>
      <c r="K728" s="499">
        <f t="shared" si="125"/>
        <v>4337.91</v>
      </c>
      <c r="L728" s="497"/>
      <c r="M728" s="499"/>
    </row>
    <row r="729" spans="1:13" x14ac:dyDescent="0.25">
      <c r="A729" s="497"/>
      <c r="B729" s="545">
        <v>42622</v>
      </c>
      <c r="C729" s="497">
        <v>220</v>
      </c>
      <c r="D729" s="498">
        <v>16.25</v>
      </c>
      <c r="E729" s="499">
        <v>0</v>
      </c>
      <c r="F729" s="499">
        <f t="shared" si="124"/>
        <v>3575</v>
      </c>
      <c r="G729" s="496">
        <v>42634</v>
      </c>
      <c r="H729" s="513">
        <v>322</v>
      </c>
      <c r="I729" s="498">
        <v>14.28</v>
      </c>
      <c r="J729" s="499">
        <v>0.1</v>
      </c>
      <c r="K729" s="499">
        <f t="shared" si="125"/>
        <v>4598.0599999999995</v>
      </c>
      <c r="L729" s="497"/>
      <c r="M729" s="499"/>
    </row>
    <row r="730" spans="1:13" x14ac:dyDescent="0.25">
      <c r="A730" s="497"/>
      <c r="B730" s="545">
        <v>42622</v>
      </c>
      <c r="C730" s="497">
        <v>500</v>
      </c>
      <c r="D730" s="498">
        <v>15.98</v>
      </c>
      <c r="E730" s="499">
        <v>0</v>
      </c>
      <c r="F730" s="499">
        <f t="shared" si="124"/>
        <v>7990</v>
      </c>
      <c r="G730" s="496">
        <v>42634</v>
      </c>
      <c r="H730" s="513">
        <v>400</v>
      </c>
      <c r="I730" s="498">
        <v>14.64</v>
      </c>
      <c r="J730" s="499">
        <v>0.13</v>
      </c>
      <c r="K730" s="499">
        <f t="shared" si="125"/>
        <v>5855.87</v>
      </c>
      <c r="L730" s="497"/>
      <c r="M730" s="499"/>
    </row>
    <row r="731" spans="1:13" x14ac:dyDescent="0.25">
      <c r="A731" s="497"/>
      <c r="B731" s="545">
        <v>42622</v>
      </c>
      <c r="C731" s="497">
        <v>500</v>
      </c>
      <c r="D731" s="498">
        <v>15.75</v>
      </c>
      <c r="E731" s="499">
        <v>0</v>
      </c>
      <c r="F731" s="499">
        <f t="shared" si="124"/>
        <v>7875</v>
      </c>
      <c r="G731" s="496">
        <v>42639</v>
      </c>
      <c r="H731" s="513">
        <v>200</v>
      </c>
      <c r="I731" s="498">
        <v>14.72</v>
      </c>
      <c r="J731" s="499">
        <v>0.06</v>
      </c>
      <c r="K731" s="499">
        <f t="shared" si="125"/>
        <v>2943.94</v>
      </c>
      <c r="L731" s="497"/>
      <c r="M731" s="499"/>
    </row>
    <row r="732" spans="1:13" x14ac:dyDescent="0.25">
      <c r="A732" s="497"/>
      <c r="B732" s="545">
        <v>42625</v>
      </c>
      <c r="C732" s="497">
        <v>500</v>
      </c>
      <c r="D732" s="498">
        <v>15.22</v>
      </c>
      <c r="E732" s="499">
        <v>0</v>
      </c>
      <c r="F732" s="499">
        <f t="shared" si="124"/>
        <v>7610</v>
      </c>
      <c r="G732" s="496">
        <v>42641</v>
      </c>
      <c r="H732" s="513">
        <v>300</v>
      </c>
      <c r="I732" s="498">
        <v>15.28</v>
      </c>
      <c r="J732" s="499">
        <v>0.1</v>
      </c>
      <c r="K732" s="499">
        <f t="shared" si="125"/>
        <v>4583.8999999999996</v>
      </c>
      <c r="L732" s="497"/>
      <c r="M732" s="499"/>
    </row>
    <row r="733" spans="1:13" ht="30" x14ac:dyDescent="0.25">
      <c r="A733" s="599" t="s">
        <v>274</v>
      </c>
      <c r="B733" s="545">
        <v>42626</v>
      </c>
      <c r="C733" s="497">
        <v>600</v>
      </c>
      <c r="D733" s="498">
        <v>14.91</v>
      </c>
      <c r="E733" s="499">
        <v>-3</v>
      </c>
      <c r="F733" s="499">
        <f t="shared" si="124"/>
        <v>8943</v>
      </c>
      <c r="G733" s="496">
        <v>42641</v>
      </c>
      <c r="H733" s="513">
        <v>400</v>
      </c>
      <c r="I733" s="498">
        <v>15.06</v>
      </c>
      <c r="J733" s="499">
        <v>0.13</v>
      </c>
      <c r="K733" s="499">
        <f t="shared" si="125"/>
        <v>6023.87</v>
      </c>
      <c r="L733" s="497"/>
      <c r="M733" s="499"/>
    </row>
    <row r="734" spans="1:13" x14ac:dyDescent="0.25">
      <c r="A734" s="599"/>
      <c r="B734" s="545">
        <v>42626</v>
      </c>
      <c r="C734" s="497">
        <v>400</v>
      </c>
      <c r="D734" s="498">
        <v>14.75</v>
      </c>
      <c r="E734" s="499">
        <v>0</v>
      </c>
      <c r="F734" s="499">
        <f t="shared" si="124"/>
        <v>5900</v>
      </c>
      <c r="G734" s="496">
        <v>42641</v>
      </c>
      <c r="H734" s="513">
        <v>322</v>
      </c>
      <c r="I734" s="498">
        <v>14.39</v>
      </c>
      <c r="J734" s="499">
        <v>0.1</v>
      </c>
      <c r="K734" s="499">
        <f t="shared" si="125"/>
        <v>4633.4799999999996</v>
      </c>
      <c r="L734" s="497"/>
      <c r="M734" s="499"/>
    </row>
    <row r="735" spans="1:13" x14ac:dyDescent="0.25">
      <c r="A735" s="599"/>
      <c r="B735" s="545">
        <v>42626</v>
      </c>
      <c r="C735" s="497">
        <v>300</v>
      </c>
      <c r="D735" s="498">
        <v>14.48</v>
      </c>
      <c r="E735" s="499">
        <v>0</v>
      </c>
      <c r="F735" s="499">
        <f t="shared" si="124"/>
        <v>4344</v>
      </c>
      <c r="G735" s="496">
        <v>42641</v>
      </c>
      <c r="H735" s="513">
        <v>500</v>
      </c>
      <c r="I735" s="498">
        <v>14.26</v>
      </c>
      <c r="J735" s="499">
        <v>0.16</v>
      </c>
      <c r="K735" s="499">
        <f t="shared" si="125"/>
        <v>7129.84</v>
      </c>
      <c r="L735" s="497"/>
      <c r="M735" s="499"/>
    </row>
    <row r="736" spans="1:13" x14ac:dyDescent="0.25">
      <c r="A736" s="599"/>
      <c r="B736" s="545">
        <v>42626</v>
      </c>
      <c r="C736" s="497">
        <v>300</v>
      </c>
      <c r="D736" s="498">
        <v>14.25</v>
      </c>
      <c r="E736" s="499">
        <v>0</v>
      </c>
      <c r="F736" s="499">
        <f t="shared" si="124"/>
        <v>4275</v>
      </c>
      <c r="G736" s="496">
        <v>42642</v>
      </c>
      <c r="H736" s="513">
        <v>300</v>
      </c>
      <c r="I736" s="498">
        <v>15.28</v>
      </c>
      <c r="J736" s="499">
        <v>0.1</v>
      </c>
      <c r="K736" s="499">
        <f t="shared" si="125"/>
        <v>4583.8999999999996</v>
      </c>
      <c r="L736" s="497"/>
      <c r="M736" s="499"/>
    </row>
    <row r="737" spans="1:13" x14ac:dyDescent="0.25">
      <c r="A737" s="599"/>
      <c r="B737" s="545">
        <v>42627</v>
      </c>
      <c r="C737" s="497">
        <v>200</v>
      </c>
      <c r="D737" s="498">
        <v>14.02</v>
      </c>
      <c r="E737" s="499">
        <v>-1</v>
      </c>
      <c r="F737" s="499">
        <f t="shared" si="124"/>
        <v>2803</v>
      </c>
      <c r="G737" s="496">
        <v>42642</v>
      </c>
      <c r="H737" s="513">
        <v>700</v>
      </c>
      <c r="I737" s="498">
        <v>15.78</v>
      </c>
      <c r="J737" s="499">
        <v>0.24</v>
      </c>
      <c r="K737" s="499">
        <f t="shared" si="125"/>
        <v>11045.76</v>
      </c>
      <c r="L737" s="497"/>
      <c r="M737" s="499"/>
    </row>
    <row r="738" spans="1:13" x14ac:dyDescent="0.25">
      <c r="A738" s="497"/>
      <c r="B738" s="545">
        <v>42628</v>
      </c>
      <c r="C738" s="497">
        <v>300</v>
      </c>
      <c r="D738" s="498">
        <v>14.3</v>
      </c>
      <c r="E738" s="499">
        <v>0</v>
      </c>
      <c r="F738" s="499">
        <f t="shared" si="124"/>
        <v>4290</v>
      </c>
      <c r="G738" s="496">
        <v>42642</v>
      </c>
      <c r="H738" s="513">
        <v>214</v>
      </c>
      <c r="I738" s="498">
        <v>15.98</v>
      </c>
      <c r="J738" s="499">
        <v>7.0000000000000007E-2</v>
      </c>
      <c r="K738" s="499">
        <f t="shared" si="125"/>
        <v>3419.65</v>
      </c>
      <c r="L738" s="497"/>
      <c r="M738" s="499"/>
    </row>
    <row r="739" spans="1:13" x14ac:dyDescent="0.25">
      <c r="A739" s="497"/>
      <c r="B739" s="545">
        <v>42632</v>
      </c>
      <c r="C739" s="497">
        <v>200</v>
      </c>
      <c r="D739" s="498">
        <v>14.06</v>
      </c>
      <c r="E739" s="499">
        <v>0</v>
      </c>
      <c r="F739" s="499">
        <f t="shared" si="124"/>
        <v>2812</v>
      </c>
      <c r="G739" s="496">
        <v>42648</v>
      </c>
      <c r="H739" s="513">
        <v>1000</v>
      </c>
      <c r="I739" s="498">
        <v>16.079999999999998</v>
      </c>
      <c r="J739" s="499">
        <v>0.35</v>
      </c>
      <c r="K739" s="499">
        <f t="shared" si="125"/>
        <v>16079.649999999998</v>
      </c>
      <c r="L739" s="497"/>
      <c r="M739" s="499"/>
    </row>
    <row r="740" spans="1:13" x14ac:dyDescent="0.25">
      <c r="A740" s="497"/>
      <c r="B740" s="545">
        <v>42633</v>
      </c>
      <c r="C740" s="497">
        <v>200</v>
      </c>
      <c r="D740" s="498">
        <v>14.11</v>
      </c>
      <c r="E740" s="499">
        <v>0</v>
      </c>
      <c r="F740" s="499">
        <f t="shared" si="124"/>
        <v>2822</v>
      </c>
      <c r="G740" s="496">
        <v>42648</v>
      </c>
      <c r="H740" s="513">
        <v>500</v>
      </c>
      <c r="I740" s="498">
        <v>16.38</v>
      </c>
      <c r="J740" s="499">
        <v>0.18</v>
      </c>
      <c r="K740" s="499">
        <f t="shared" si="125"/>
        <v>8189.8199999999988</v>
      </c>
      <c r="L740" s="497"/>
      <c r="M740" s="499"/>
    </row>
    <row r="741" spans="1:13" x14ac:dyDescent="0.25">
      <c r="A741" s="497"/>
      <c r="B741" s="545">
        <v>42633</v>
      </c>
      <c r="C741" s="497">
        <v>122</v>
      </c>
      <c r="D741" s="498">
        <v>14.1</v>
      </c>
      <c r="E741" s="499">
        <v>0</v>
      </c>
      <c r="F741" s="499">
        <f t="shared" si="124"/>
        <v>1720.2</v>
      </c>
      <c r="G741" s="496">
        <v>42649</v>
      </c>
      <c r="H741" s="513">
        <v>500</v>
      </c>
      <c r="I741" s="498">
        <v>16.16</v>
      </c>
      <c r="J741" s="499">
        <v>0.18</v>
      </c>
      <c r="K741" s="499">
        <f t="shared" si="125"/>
        <v>8079.82</v>
      </c>
      <c r="L741" s="497"/>
      <c r="M741" s="499"/>
    </row>
    <row r="742" spans="1:13" x14ac:dyDescent="0.25">
      <c r="A742" s="497"/>
      <c r="B742" s="545">
        <v>42636</v>
      </c>
      <c r="C742" s="497">
        <v>200</v>
      </c>
      <c r="D742" s="498">
        <v>14.38</v>
      </c>
      <c r="E742" s="499">
        <v>0</v>
      </c>
      <c r="F742" s="499">
        <f t="shared" si="124"/>
        <v>2876</v>
      </c>
      <c r="G742" s="496">
        <v>42671</v>
      </c>
      <c r="H742" s="513">
        <v>1000</v>
      </c>
      <c r="I742" s="498">
        <v>14.22</v>
      </c>
      <c r="J742" s="499">
        <v>0.31</v>
      </c>
      <c r="K742" s="499">
        <f t="shared" si="125"/>
        <v>14219.69</v>
      </c>
      <c r="L742" s="497"/>
      <c r="M742" s="499"/>
    </row>
    <row r="743" spans="1:13" x14ac:dyDescent="0.25">
      <c r="A743" s="497"/>
      <c r="B743" s="545">
        <v>42639</v>
      </c>
      <c r="C743" s="497">
        <v>200</v>
      </c>
      <c r="D743" s="498">
        <v>14.5</v>
      </c>
      <c r="E743" s="499">
        <v>0</v>
      </c>
      <c r="F743" s="499">
        <f t="shared" ref="F743:F757" si="126">C743*D743+E743</f>
        <v>2900</v>
      </c>
      <c r="G743" s="496">
        <v>42674</v>
      </c>
      <c r="H743" s="513">
        <v>300</v>
      </c>
      <c r="I743" s="498">
        <v>13.42</v>
      </c>
      <c r="J743" s="499">
        <v>0.09</v>
      </c>
      <c r="K743" s="499">
        <f t="shared" si="125"/>
        <v>4025.91</v>
      </c>
      <c r="L743" s="497"/>
      <c r="M743" s="499"/>
    </row>
    <row r="744" spans="1:13" x14ac:dyDescent="0.25">
      <c r="A744" s="497"/>
      <c r="B744" s="545">
        <v>42639</v>
      </c>
      <c r="C744" s="497">
        <v>200</v>
      </c>
      <c r="D744" s="498">
        <v>14.38</v>
      </c>
      <c r="E744" s="499">
        <v>0</v>
      </c>
      <c r="F744" s="499">
        <f t="shared" si="126"/>
        <v>2876</v>
      </c>
      <c r="G744" s="496">
        <v>42674</v>
      </c>
      <c r="H744" s="513">
        <v>200</v>
      </c>
      <c r="I744" s="498">
        <v>13.25</v>
      </c>
      <c r="J744" s="499">
        <v>-0.74</v>
      </c>
      <c r="K744" s="499">
        <f t="shared" si="125"/>
        <v>2650.74</v>
      </c>
      <c r="L744" s="497"/>
      <c r="M744" s="499"/>
    </row>
    <row r="745" spans="1:13" x14ac:dyDescent="0.25">
      <c r="A745" s="497"/>
      <c r="B745" s="545">
        <v>42640</v>
      </c>
      <c r="C745" s="497">
        <v>322</v>
      </c>
      <c r="D745" s="498">
        <v>13.97</v>
      </c>
      <c r="E745" s="499">
        <v>0</v>
      </c>
      <c r="F745" s="499">
        <f t="shared" si="126"/>
        <v>4498.34</v>
      </c>
      <c r="G745" s="496">
        <v>42676</v>
      </c>
      <c r="H745" s="513">
        <v>200</v>
      </c>
      <c r="I745" s="498">
        <v>13.05</v>
      </c>
      <c r="J745" s="499">
        <v>0.06</v>
      </c>
      <c r="K745" s="499">
        <f t="shared" si="125"/>
        <v>2609.94</v>
      </c>
      <c r="L745" s="497"/>
      <c r="M745" s="499"/>
    </row>
    <row r="746" spans="1:13" x14ac:dyDescent="0.25">
      <c r="A746" s="497"/>
      <c r="B746" s="545">
        <v>42641</v>
      </c>
      <c r="C746" s="497">
        <v>300</v>
      </c>
      <c r="D746" s="498">
        <v>14.02</v>
      </c>
      <c r="E746" s="499">
        <v>-1.26</v>
      </c>
      <c r="F746" s="499">
        <f t="shared" si="126"/>
        <v>4204.74</v>
      </c>
      <c r="G746" s="496">
        <v>42677</v>
      </c>
      <c r="H746" s="513">
        <v>500</v>
      </c>
      <c r="I746" s="498">
        <v>13.96</v>
      </c>
      <c r="J746" s="499">
        <v>0.15</v>
      </c>
      <c r="K746" s="499">
        <f t="shared" si="125"/>
        <v>6979.85</v>
      </c>
      <c r="L746" s="497"/>
      <c r="M746" s="499"/>
    </row>
    <row r="747" spans="1:13" x14ac:dyDescent="0.25">
      <c r="A747" s="497"/>
      <c r="B747" s="545">
        <v>42641</v>
      </c>
      <c r="C747" s="497">
        <v>200</v>
      </c>
      <c r="D747" s="498">
        <v>14.17</v>
      </c>
      <c r="E747" s="499">
        <v>0</v>
      </c>
      <c r="F747" s="499">
        <f t="shared" si="126"/>
        <v>2834</v>
      </c>
      <c r="G747" s="496">
        <v>42677</v>
      </c>
      <c r="H747" s="513">
        <v>2000</v>
      </c>
      <c r="I747" s="498">
        <v>14.5</v>
      </c>
      <c r="J747" s="499">
        <v>0.63</v>
      </c>
      <c r="K747" s="499">
        <f t="shared" si="125"/>
        <v>28999.37</v>
      </c>
      <c r="L747" s="497"/>
      <c r="M747" s="499"/>
    </row>
    <row r="748" spans="1:13" x14ac:dyDescent="0.25">
      <c r="A748" s="497"/>
      <c r="B748" s="545">
        <v>42642</v>
      </c>
      <c r="C748" s="497">
        <v>414</v>
      </c>
      <c r="D748" s="498">
        <v>15.66</v>
      </c>
      <c r="E748" s="499">
        <v>0</v>
      </c>
      <c r="F748" s="499">
        <f t="shared" si="126"/>
        <v>6483.24</v>
      </c>
      <c r="G748" s="496">
        <v>42682</v>
      </c>
      <c r="H748" s="513">
        <v>1000</v>
      </c>
      <c r="I748" s="498">
        <v>14.28</v>
      </c>
      <c r="J748" s="499">
        <v>0.31</v>
      </c>
      <c r="K748" s="499">
        <f t="shared" si="125"/>
        <v>14279.69</v>
      </c>
      <c r="L748" s="497"/>
      <c r="M748" s="499"/>
    </row>
    <row r="749" spans="1:13" ht="30" x14ac:dyDescent="0.25">
      <c r="A749" s="599" t="s">
        <v>289</v>
      </c>
      <c r="B749" s="545">
        <v>42647</v>
      </c>
      <c r="C749" s="497">
        <v>500</v>
      </c>
      <c r="D749" s="498">
        <v>15.86</v>
      </c>
      <c r="E749" s="499">
        <v>0</v>
      </c>
      <c r="F749" s="499">
        <f t="shared" si="126"/>
        <v>7930</v>
      </c>
      <c r="G749" s="496">
        <v>42685</v>
      </c>
      <c r="H749" s="513">
        <v>500</v>
      </c>
      <c r="I749" s="498">
        <v>15.88</v>
      </c>
      <c r="J749" s="499">
        <v>0.17</v>
      </c>
      <c r="K749" s="499">
        <f t="shared" si="125"/>
        <v>7939.83</v>
      </c>
      <c r="L749" s="497"/>
      <c r="M749" s="499"/>
    </row>
    <row r="750" spans="1:13" x14ac:dyDescent="0.25">
      <c r="A750" s="599"/>
      <c r="B750" s="545">
        <v>42647</v>
      </c>
      <c r="C750" s="497">
        <v>500</v>
      </c>
      <c r="D750" s="498">
        <v>15.62</v>
      </c>
      <c r="E750" s="499">
        <v>0</v>
      </c>
      <c r="F750" s="499">
        <f t="shared" si="126"/>
        <v>7810</v>
      </c>
      <c r="G750" s="496">
        <v>42695</v>
      </c>
      <c r="H750" s="513">
        <v>2272</v>
      </c>
      <c r="I750" s="498">
        <v>16.28</v>
      </c>
      <c r="J750" s="499">
        <v>0.81</v>
      </c>
      <c r="K750" s="499">
        <f t="shared" si="125"/>
        <v>36987.350000000006</v>
      </c>
      <c r="L750" s="497"/>
      <c r="M750" s="499"/>
    </row>
    <row r="751" spans="1:13" x14ac:dyDescent="0.25">
      <c r="A751" s="599"/>
      <c r="B751" s="545">
        <v>42649</v>
      </c>
      <c r="C751" s="497">
        <v>500</v>
      </c>
      <c r="D751" s="498">
        <v>15.97</v>
      </c>
      <c r="E751" s="499">
        <v>0</v>
      </c>
      <c r="F751" s="499">
        <f t="shared" si="126"/>
        <v>7985</v>
      </c>
      <c r="G751" s="496">
        <v>42695</v>
      </c>
      <c r="H751" s="513">
        <v>500</v>
      </c>
      <c r="I751" s="498">
        <v>16.45</v>
      </c>
      <c r="J751" s="499">
        <v>0.18</v>
      </c>
      <c r="K751" s="499">
        <f t="shared" si="125"/>
        <v>8224.82</v>
      </c>
      <c r="L751" s="497"/>
      <c r="M751" s="499"/>
    </row>
    <row r="752" spans="1:13" x14ac:dyDescent="0.25">
      <c r="A752" s="599"/>
      <c r="B752" s="545">
        <v>42649</v>
      </c>
      <c r="C752" s="497">
        <v>500</v>
      </c>
      <c r="D752" s="498">
        <v>15.84</v>
      </c>
      <c r="E752" s="499">
        <v>0</v>
      </c>
      <c r="F752" s="499">
        <f t="shared" si="126"/>
        <v>7920</v>
      </c>
      <c r="G752" s="496">
        <v>42696</v>
      </c>
      <c r="H752" s="513">
        <v>500</v>
      </c>
      <c r="I752" s="498">
        <v>16.54</v>
      </c>
      <c r="J752" s="499">
        <v>0.18</v>
      </c>
      <c r="K752" s="499">
        <f t="shared" si="125"/>
        <v>8269.82</v>
      </c>
      <c r="L752" s="497"/>
      <c r="M752" s="499"/>
    </row>
    <row r="753" spans="1:13" x14ac:dyDescent="0.25">
      <c r="A753" s="497"/>
      <c r="B753" s="545">
        <v>42649</v>
      </c>
      <c r="C753" s="497">
        <v>500</v>
      </c>
      <c r="D753" s="498">
        <v>16.079999999999998</v>
      </c>
      <c r="E753" s="499">
        <v>0</v>
      </c>
      <c r="F753" s="499">
        <f t="shared" si="126"/>
        <v>8039.9999999999991</v>
      </c>
      <c r="G753" s="496">
        <v>42697</v>
      </c>
      <c r="H753" s="513">
        <v>200</v>
      </c>
      <c r="I753" s="498">
        <v>16.79</v>
      </c>
      <c r="J753" s="499">
        <v>7.0000000000000007E-2</v>
      </c>
      <c r="K753" s="499">
        <f t="shared" si="125"/>
        <v>3357.93</v>
      </c>
      <c r="L753" s="497"/>
      <c r="M753" s="499"/>
    </row>
    <row r="754" spans="1:13" x14ac:dyDescent="0.25">
      <c r="A754" s="497"/>
      <c r="B754" s="545">
        <v>42650</v>
      </c>
      <c r="C754" s="497">
        <v>300</v>
      </c>
      <c r="D754" s="498">
        <v>15.75</v>
      </c>
      <c r="E754" s="499">
        <v>0</v>
      </c>
      <c r="F754" s="499">
        <f t="shared" si="126"/>
        <v>4725</v>
      </c>
      <c r="G754" s="496">
        <v>42697</v>
      </c>
      <c r="H754" s="513">
        <v>500</v>
      </c>
      <c r="I754" s="498">
        <v>16.59</v>
      </c>
      <c r="J754" s="499">
        <v>0.18</v>
      </c>
      <c r="K754" s="499">
        <f t="shared" si="125"/>
        <v>8294.82</v>
      </c>
      <c r="L754" s="497"/>
      <c r="M754" s="499"/>
    </row>
    <row r="755" spans="1:13" x14ac:dyDescent="0.25">
      <c r="A755" s="497"/>
      <c r="B755" s="545">
        <v>42650</v>
      </c>
      <c r="C755" s="497">
        <v>300</v>
      </c>
      <c r="D755" s="498">
        <v>15.58</v>
      </c>
      <c r="E755" s="499">
        <v>0</v>
      </c>
      <c r="F755" s="499">
        <f t="shared" si="126"/>
        <v>4674</v>
      </c>
      <c r="G755" s="496">
        <v>42704</v>
      </c>
      <c r="H755" s="513">
        <v>1000</v>
      </c>
      <c r="I755" s="498">
        <v>16.420000000000002</v>
      </c>
      <c r="J755" s="499">
        <v>0.36</v>
      </c>
      <c r="K755" s="499">
        <f t="shared" si="125"/>
        <v>16419.64</v>
      </c>
      <c r="L755" s="497"/>
      <c r="M755" s="499"/>
    </row>
    <row r="756" spans="1:13" x14ac:dyDescent="0.25">
      <c r="A756" s="497"/>
      <c r="B756" s="545">
        <v>42653</v>
      </c>
      <c r="C756" s="497">
        <v>394</v>
      </c>
      <c r="D756" s="498">
        <v>15.72</v>
      </c>
      <c r="E756" s="499">
        <v>0</v>
      </c>
      <c r="F756" s="499">
        <f t="shared" si="126"/>
        <v>6193.68</v>
      </c>
      <c r="G756" s="496">
        <v>42704</v>
      </c>
      <c r="H756" s="513">
        <v>300</v>
      </c>
      <c r="I756" s="498">
        <v>16.78</v>
      </c>
      <c r="J756" s="499">
        <v>1.61</v>
      </c>
      <c r="K756" s="499">
        <f t="shared" si="125"/>
        <v>5032.3900000000003</v>
      </c>
      <c r="L756" s="497"/>
      <c r="M756" s="499"/>
    </row>
    <row r="757" spans="1:13" x14ac:dyDescent="0.25">
      <c r="A757" s="497"/>
      <c r="B757" s="545">
        <v>42653</v>
      </c>
      <c r="C757" s="497">
        <v>6</v>
      </c>
      <c r="D757" s="498">
        <v>15.72</v>
      </c>
      <c r="E757" s="499">
        <v>0</v>
      </c>
      <c r="F757" s="499">
        <f t="shared" si="126"/>
        <v>94.320000000000007</v>
      </c>
      <c r="G757" s="496">
        <v>42704</v>
      </c>
      <c r="H757" s="513">
        <v>1000</v>
      </c>
      <c r="I757" s="498">
        <v>17.079999999999998</v>
      </c>
      <c r="J757" s="499">
        <v>0.37</v>
      </c>
      <c r="K757" s="499">
        <f t="shared" si="125"/>
        <v>17079.63</v>
      </c>
      <c r="L757" s="497"/>
      <c r="M757" s="499"/>
    </row>
    <row r="758" spans="1:13" x14ac:dyDescent="0.25">
      <c r="A758" s="497"/>
      <c r="B758" s="545">
        <v>42655</v>
      </c>
      <c r="C758" s="497">
        <v>22</v>
      </c>
      <c r="D758" s="498">
        <v>15.48</v>
      </c>
      <c r="E758" s="499">
        <v>0</v>
      </c>
      <c r="F758" s="499">
        <f>C758*D758+E758</f>
        <v>340.56</v>
      </c>
      <c r="G758" s="496">
        <v>42704</v>
      </c>
      <c r="H758" s="513">
        <v>1000</v>
      </c>
      <c r="I758" s="498">
        <v>17.32</v>
      </c>
      <c r="J758" s="499">
        <v>0.38</v>
      </c>
      <c r="K758" s="499">
        <f t="shared" si="125"/>
        <v>17319.62</v>
      </c>
      <c r="L758" s="497"/>
      <c r="M758" s="499"/>
    </row>
    <row r="759" spans="1:13" x14ac:dyDescent="0.25">
      <c r="A759" s="497"/>
      <c r="B759" s="545">
        <v>42655</v>
      </c>
      <c r="C759" s="497">
        <v>300</v>
      </c>
      <c r="D759" s="498">
        <v>15.48</v>
      </c>
      <c r="E759" s="499">
        <v>0</v>
      </c>
      <c r="F759" s="499">
        <f>C759*D759+E759</f>
        <v>4644</v>
      </c>
      <c r="G759" s="496">
        <v>42704</v>
      </c>
      <c r="H759" s="513">
        <v>500</v>
      </c>
      <c r="I759" s="498">
        <v>17.64</v>
      </c>
      <c r="J759" s="499">
        <v>0.19</v>
      </c>
      <c r="K759" s="499">
        <f t="shared" si="125"/>
        <v>8819.81</v>
      </c>
      <c r="L759" s="497"/>
      <c r="M759" s="499"/>
    </row>
    <row r="760" spans="1:13" x14ac:dyDescent="0.25">
      <c r="A760" s="600"/>
      <c r="B760" s="545">
        <v>42668</v>
      </c>
      <c r="C760" s="497">
        <v>500</v>
      </c>
      <c r="D760" s="498">
        <v>14.26</v>
      </c>
      <c r="E760" s="499">
        <v>-2.5</v>
      </c>
      <c r="F760" s="499">
        <f t="shared" ref="F760:F769" si="127">C760*D760+E760</f>
        <v>7127.5</v>
      </c>
      <c r="G760" s="496">
        <v>42705</v>
      </c>
      <c r="H760" s="513">
        <v>528</v>
      </c>
      <c r="I760" s="498">
        <v>18.7</v>
      </c>
      <c r="J760" s="499">
        <v>0.22</v>
      </c>
      <c r="K760" s="499">
        <f t="shared" si="125"/>
        <v>9873.380000000001</v>
      </c>
      <c r="L760" s="497"/>
      <c r="M760" s="499"/>
    </row>
    <row r="761" spans="1:13" x14ac:dyDescent="0.25">
      <c r="A761" s="600"/>
      <c r="B761" s="545">
        <v>42668</v>
      </c>
      <c r="C761" s="497">
        <v>500</v>
      </c>
      <c r="D761" s="498">
        <v>14.16</v>
      </c>
      <c r="E761" s="499">
        <v>0</v>
      </c>
      <c r="F761" s="499">
        <f t="shared" si="127"/>
        <v>7080</v>
      </c>
      <c r="G761" s="496">
        <v>42711</v>
      </c>
      <c r="H761" s="513">
        <v>500</v>
      </c>
      <c r="I761" s="498">
        <v>18.329999999999998</v>
      </c>
      <c r="J761" s="499">
        <v>0.2</v>
      </c>
      <c r="K761" s="499">
        <f t="shared" si="125"/>
        <v>9164.7999999999993</v>
      </c>
      <c r="L761" s="497"/>
      <c r="M761" s="499"/>
    </row>
    <row r="762" spans="1:13" x14ac:dyDescent="0.25">
      <c r="A762" s="600"/>
      <c r="B762" s="545">
        <v>42670</v>
      </c>
      <c r="C762" s="497">
        <v>500</v>
      </c>
      <c r="D762" s="498">
        <v>14.18</v>
      </c>
      <c r="E762" s="499">
        <v>0</v>
      </c>
      <c r="F762" s="499">
        <f t="shared" si="127"/>
        <v>7090</v>
      </c>
      <c r="G762" s="496">
        <v>42713</v>
      </c>
      <c r="H762" s="513">
        <v>500</v>
      </c>
      <c r="I762" s="498">
        <v>18.28</v>
      </c>
      <c r="J762" s="499">
        <v>0.2</v>
      </c>
      <c r="K762" s="499">
        <f t="shared" si="125"/>
        <v>9139.7999999999993</v>
      </c>
      <c r="L762" s="497"/>
      <c r="M762" s="499"/>
    </row>
    <row r="763" spans="1:13" x14ac:dyDescent="0.25">
      <c r="A763" s="600"/>
      <c r="B763" s="545">
        <v>42670</v>
      </c>
      <c r="C763" s="497">
        <v>500</v>
      </c>
      <c r="D763" s="498">
        <v>14.05</v>
      </c>
      <c r="E763" s="499">
        <v>0</v>
      </c>
      <c r="F763" s="499">
        <f t="shared" si="127"/>
        <v>7025</v>
      </c>
      <c r="G763" s="496">
        <v>42718</v>
      </c>
      <c r="H763" s="513">
        <v>200</v>
      </c>
      <c r="I763" s="498">
        <v>18.78</v>
      </c>
      <c r="J763" s="499">
        <v>0.08</v>
      </c>
      <c r="K763" s="499">
        <f t="shared" si="125"/>
        <v>3755.92</v>
      </c>
      <c r="L763" s="497"/>
      <c r="M763" s="499"/>
    </row>
    <row r="764" spans="1:13" x14ac:dyDescent="0.25">
      <c r="A764" s="600"/>
      <c r="B764" s="545">
        <v>42670</v>
      </c>
      <c r="C764" s="497">
        <v>500</v>
      </c>
      <c r="D764" s="498">
        <v>13.88</v>
      </c>
      <c r="E764" s="499">
        <v>0</v>
      </c>
      <c r="F764" s="499">
        <f t="shared" si="127"/>
        <v>6940</v>
      </c>
      <c r="G764" s="496">
        <v>42734</v>
      </c>
      <c r="H764" s="513">
        <v>1000</v>
      </c>
      <c r="I764" s="498">
        <v>17.72</v>
      </c>
      <c r="J764" s="499">
        <v>0.39</v>
      </c>
      <c r="K764" s="499">
        <f t="shared" si="125"/>
        <v>17719.61</v>
      </c>
      <c r="L764" s="497"/>
      <c r="M764" s="499"/>
    </row>
    <row r="765" spans="1:13" x14ac:dyDescent="0.25">
      <c r="A765" s="497"/>
      <c r="B765" s="545">
        <v>42671</v>
      </c>
      <c r="C765" s="497">
        <v>1000</v>
      </c>
      <c r="D765" s="498">
        <v>14.15</v>
      </c>
      <c r="E765" s="499">
        <v>0</v>
      </c>
      <c r="F765" s="499">
        <f t="shared" si="127"/>
        <v>14150</v>
      </c>
      <c r="G765" s="496">
        <v>42739</v>
      </c>
      <c r="H765" s="513">
        <v>500</v>
      </c>
      <c r="I765" s="498">
        <v>18.079999999999998</v>
      </c>
      <c r="J765" s="499">
        <v>0.2</v>
      </c>
      <c r="K765" s="499">
        <f t="shared" si="125"/>
        <v>9039.7999999999993</v>
      </c>
      <c r="L765" s="497"/>
      <c r="M765" s="499"/>
    </row>
    <row r="766" spans="1:13" x14ac:dyDescent="0.25">
      <c r="A766" s="497"/>
      <c r="B766" s="545">
        <v>42674</v>
      </c>
      <c r="C766" s="497">
        <v>300</v>
      </c>
      <c r="D766" s="498">
        <v>13.28</v>
      </c>
      <c r="E766" s="499">
        <v>-1.5</v>
      </c>
      <c r="F766" s="499">
        <f t="shared" si="127"/>
        <v>3982.5</v>
      </c>
      <c r="G766" s="496">
        <v>42748</v>
      </c>
      <c r="H766" s="513">
        <v>500</v>
      </c>
      <c r="I766" s="498">
        <v>17.48</v>
      </c>
      <c r="J766" s="499">
        <v>0.19</v>
      </c>
      <c r="K766" s="499">
        <f t="shared" si="125"/>
        <v>8739.81</v>
      </c>
      <c r="L766" s="497"/>
      <c r="M766" s="499"/>
    </row>
    <row r="767" spans="1:13" x14ac:dyDescent="0.25">
      <c r="A767" s="497"/>
      <c r="B767" s="545">
        <v>42674</v>
      </c>
      <c r="C767" s="497">
        <v>200</v>
      </c>
      <c r="D767" s="498">
        <v>13.15</v>
      </c>
      <c r="E767" s="499">
        <v>0.02</v>
      </c>
      <c r="F767" s="499">
        <f t="shared" si="127"/>
        <v>2630.02</v>
      </c>
      <c r="G767" s="496">
        <v>42761</v>
      </c>
      <c r="H767" s="513">
        <v>1000</v>
      </c>
      <c r="I767" s="498">
        <v>17.899999999999999</v>
      </c>
      <c r="J767" s="499">
        <v>0.39</v>
      </c>
      <c r="K767" s="499">
        <f t="shared" si="125"/>
        <v>17899.61</v>
      </c>
      <c r="L767" s="497"/>
      <c r="M767" s="499"/>
    </row>
    <row r="768" spans="1:13" x14ac:dyDescent="0.25">
      <c r="A768" s="497"/>
      <c r="B768" s="545">
        <v>42676</v>
      </c>
      <c r="C768" s="497">
        <v>200</v>
      </c>
      <c r="D768" s="498">
        <v>12.89</v>
      </c>
      <c r="E768" s="499">
        <v>0</v>
      </c>
      <c r="F768" s="499">
        <f t="shared" si="127"/>
        <v>2578</v>
      </c>
      <c r="G768" s="496">
        <v>42766</v>
      </c>
      <c r="H768" s="513">
        <v>300</v>
      </c>
      <c r="I768" s="498">
        <v>16.649999999999999</v>
      </c>
      <c r="J768" s="499">
        <v>0.11</v>
      </c>
      <c r="K768" s="499">
        <f t="shared" si="125"/>
        <v>4994.8900000000003</v>
      </c>
      <c r="L768" s="497"/>
      <c r="M768" s="499"/>
    </row>
    <row r="769" spans="1:13" x14ac:dyDescent="0.25">
      <c r="A769" s="497"/>
      <c r="B769" s="545">
        <v>42678</v>
      </c>
      <c r="C769" s="497">
        <v>500</v>
      </c>
      <c r="D769" s="498">
        <v>13.69</v>
      </c>
      <c r="E769" s="499">
        <v>0</v>
      </c>
      <c r="F769" s="499">
        <f t="shared" si="127"/>
        <v>6845</v>
      </c>
      <c r="G769" s="496">
        <v>42767</v>
      </c>
      <c r="H769" s="513">
        <v>612</v>
      </c>
      <c r="I769" s="498">
        <v>17.03</v>
      </c>
      <c r="J769" s="499">
        <v>0.23</v>
      </c>
      <c r="K769" s="499">
        <f t="shared" si="125"/>
        <v>10422.130000000001</v>
      </c>
      <c r="L769" s="497"/>
      <c r="M769" s="499"/>
    </row>
    <row r="770" spans="1:13" x14ac:dyDescent="0.25">
      <c r="A770" s="497"/>
      <c r="B770" s="545">
        <v>42678</v>
      </c>
      <c r="C770" s="497">
        <v>500</v>
      </c>
      <c r="D770" s="498">
        <v>13.69</v>
      </c>
      <c r="E770" s="499">
        <v>0</v>
      </c>
      <c r="F770" s="499">
        <f>C770*D770+E770</f>
        <v>6845</v>
      </c>
      <c r="G770" s="496">
        <v>42767</v>
      </c>
      <c r="H770" s="513">
        <v>288</v>
      </c>
      <c r="I770" s="498">
        <v>17.12</v>
      </c>
      <c r="J770" s="499">
        <v>0.11</v>
      </c>
      <c r="K770" s="499">
        <f t="shared" si="125"/>
        <v>4930.4500000000007</v>
      </c>
      <c r="L770" s="497"/>
      <c r="M770" s="499"/>
    </row>
    <row r="771" spans="1:13" x14ac:dyDescent="0.25">
      <c r="A771" s="497"/>
      <c r="B771" s="545">
        <v>42691</v>
      </c>
      <c r="C771" s="497">
        <v>150</v>
      </c>
      <c r="D771" s="498">
        <v>15.48</v>
      </c>
      <c r="E771" s="499">
        <v>0</v>
      </c>
      <c r="F771" s="499">
        <f t="shared" ref="F771:F787" si="128">C771*D771+E771</f>
        <v>2322</v>
      </c>
      <c r="G771" s="496">
        <v>42767</v>
      </c>
      <c r="H771" s="513">
        <v>700</v>
      </c>
      <c r="I771" s="498">
        <v>16.57</v>
      </c>
      <c r="J771" s="499">
        <v>0.25</v>
      </c>
      <c r="K771" s="499">
        <f t="shared" si="125"/>
        <v>11598.75</v>
      </c>
      <c r="L771" s="497"/>
      <c r="M771" s="499"/>
    </row>
    <row r="772" spans="1:13" x14ac:dyDescent="0.25">
      <c r="A772" s="497"/>
      <c r="B772" s="545">
        <v>42691</v>
      </c>
      <c r="C772" s="497">
        <v>300</v>
      </c>
      <c r="D772" s="498">
        <v>15.48</v>
      </c>
      <c r="E772" s="499">
        <v>0</v>
      </c>
      <c r="F772" s="499">
        <f t="shared" si="128"/>
        <v>4644</v>
      </c>
      <c r="G772" s="496">
        <v>42768</v>
      </c>
      <c r="H772" s="513">
        <v>200</v>
      </c>
      <c r="I772" s="498">
        <v>16.7</v>
      </c>
      <c r="J772" s="499">
        <v>7.0000000000000007E-2</v>
      </c>
      <c r="K772" s="499">
        <f t="shared" si="125"/>
        <v>3339.93</v>
      </c>
      <c r="L772" s="497"/>
      <c r="M772" s="499"/>
    </row>
    <row r="773" spans="1:13" x14ac:dyDescent="0.25">
      <c r="A773" s="497"/>
      <c r="B773" s="545">
        <v>42696</v>
      </c>
      <c r="C773" s="497">
        <v>1000</v>
      </c>
      <c r="D773" s="498">
        <v>16.12</v>
      </c>
      <c r="E773" s="499">
        <v>0</v>
      </c>
      <c r="F773" s="499">
        <f t="shared" si="128"/>
        <v>16120.000000000002</v>
      </c>
      <c r="G773" s="496">
        <v>42768</v>
      </c>
      <c r="H773" s="513">
        <v>500</v>
      </c>
      <c r="I773" s="498">
        <v>16.600000000000001</v>
      </c>
      <c r="J773" s="499">
        <v>-1.82</v>
      </c>
      <c r="K773" s="499">
        <f t="shared" si="125"/>
        <v>8301.82</v>
      </c>
      <c r="L773" s="497"/>
      <c r="M773" s="499"/>
    </row>
    <row r="774" spans="1:13" x14ac:dyDescent="0.25">
      <c r="A774" s="497"/>
      <c r="B774" s="545">
        <v>42699</v>
      </c>
      <c r="C774" s="497">
        <v>200</v>
      </c>
      <c r="D774" s="498">
        <v>16.28</v>
      </c>
      <c r="E774" s="499">
        <v>0</v>
      </c>
      <c r="F774" s="499">
        <f t="shared" si="128"/>
        <v>3256</v>
      </c>
      <c r="G774" s="496">
        <v>42768</v>
      </c>
      <c r="H774" s="513">
        <v>500</v>
      </c>
      <c r="I774" s="498">
        <v>16.75</v>
      </c>
      <c r="J774" s="499">
        <v>0.18</v>
      </c>
      <c r="K774" s="499">
        <f t="shared" si="125"/>
        <v>8374.82</v>
      </c>
      <c r="L774" s="497"/>
      <c r="M774" s="499"/>
    </row>
    <row r="775" spans="1:13" x14ac:dyDescent="0.25">
      <c r="A775" s="600"/>
      <c r="B775" s="545">
        <v>42699</v>
      </c>
      <c r="C775" s="497">
        <v>500</v>
      </c>
      <c r="D775" s="498">
        <v>16.16</v>
      </c>
      <c r="E775" s="499">
        <v>0</v>
      </c>
      <c r="F775" s="499">
        <f t="shared" si="128"/>
        <v>8080</v>
      </c>
      <c r="G775" s="496">
        <v>42769</v>
      </c>
      <c r="H775" s="601">
        <v>400</v>
      </c>
      <c r="I775" s="602">
        <v>16.95</v>
      </c>
      <c r="J775" s="603">
        <v>0.15</v>
      </c>
      <c r="K775" s="603">
        <f t="shared" si="125"/>
        <v>6779.85</v>
      </c>
      <c r="L775" s="497"/>
      <c r="M775" s="499"/>
    </row>
    <row r="776" spans="1:13" x14ac:dyDescent="0.25">
      <c r="A776" s="600"/>
      <c r="B776" s="545">
        <v>42702</v>
      </c>
      <c r="C776" s="497">
        <v>500</v>
      </c>
      <c r="D776" s="498">
        <v>16.059999999999999</v>
      </c>
      <c r="E776" s="499">
        <v>0</v>
      </c>
      <c r="F776" s="499">
        <f t="shared" si="128"/>
        <v>8029.9999999999991</v>
      </c>
      <c r="G776" s="496">
        <v>42769</v>
      </c>
      <c r="H776" s="601">
        <v>300</v>
      </c>
      <c r="I776" s="602">
        <v>17.32</v>
      </c>
      <c r="J776" s="603">
        <v>0.11</v>
      </c>
      <c r="K776" s="603">
        <f t="shared" si="125"/>
        <v>5195.8900000000003</v>
      </c>
      <c r="L776" s="497"/>
      <c r="M776" s="499"/>
    </row>
    <row r="777" spans="1:13" x14ac:dyDescent="0.25">
      <c r="A777" s="600"/>
      <c r="B777" s="545">
        <v>42702</v>
      </c>
      <c r="C777" s="497">
        <v>200</v>
      </c>
      <c r="D777" s="498">
        <v>15.8</v>
      </c>
      <c r="E777" s="499">
        <v>0</v>
      </c>
      <c r="F777" s="499">
        <f t="shared" si="128"/>
        <v>3160</v>
      </c>
      <c r="G777" s="496">
        <v>42781</v>
      </c>
      <c r="H777" s="513">
        <v>600</v>
      </c>
      <c r="I777" s="498">
        <v>16.52</v>
      </c>
      <c r="J777" s="499">
        <v>0.22</v>
      </c>
      <c r="K777" s="499">
        <f t="shared" si="125"/>
        <v>9911.7800000000007</v>
      </c>
      <c r="L777" s="497"/>
      <c r="M777" s="499"/>
    </row>
    <row r="778" spans="1:13" x14ac:dyDescent="0.25">
      <c r="A778" s="600"/>
      <c r="B778" s="545">
        <v>42702</v>
      </c>
      <c r="C778" s="497">
        <v>300</v>
      </c>
      <c r="D778" s="498">
        <v>15.65</v>
      </c>
      <c r="E778" s="499">
        <v>0</v>
      </c>
      <c r="F778" s="499">
        <f t="shared" si="128"/>
        <v>4695</v>
      </c>
      <c r="G778" s="496">
        <v>42781</v>
      </c>
      <c r="H778" s="513">
        <v>300</v>
      </c>
      <c r="I778" s="498">
        <v>16.440000000000001</v>
      </c>
      <c r="J778" s="499">
        <v>0.11</v>
      </c>
      <c r="K778" s="499">
        <f t="shared" si="125"/>
        <v>4931.8900000000003</v>
      </c>
      <c r="L778" s="497"/>
      <c r="M778" s="499"/>
    </row>
    <row r="779" spans="1:13" x14ac:dyDescent="0.25">
      <c r="A779" s="497"/>
      <c r="B779" s="545">
        <v>42703</v>
      </c>
      <c r="C779" s="497">
        <v>300</v>
      </c>
      <c r="D779" s="498">
        <v>14.78</v>
      </c>
      <c r="E779" s="499">
        <v>0</v>
      </c>
      <c r="F779" s="499">
        <f t="shared" si="128"/>
        <v>4434</v>
      </c>
      <c r="G779" s="496">
        <v>42782</v>
      </c>
      <c r="H779" s="513">
        <v>300</v>
      </c>
      <c r="I779" s="498">
        <v>17</v>
      </c>
      <c r="J779" s="499">
        <v>0.11</v>
      </c>
      <c r="K779" s="499">
        <f t="shared" si="125"/>
        <v>5099.8900000000003</v>
      </c>
      <c r="L779" s="497"/>
      <c r="M779" s="499"/>
    </row>
    <row r="780" spans="1:13" x14ac:dyDescent="0.25">
      <c r="A780" s="497"/>
      <c r="B780" s="545">
        <v>42705</v>
      </c>
      <c r="C780" s="497">
        <v>350</v>
      </c>
      <c r="D780" s="498">
        <v>17.600000000000001</v>
      </c>
      <c r="E780" s="499">
        <v>0</v>
      </c>
      <c r="F780" s="499">
        <f t="shared" si="128"/>
        <v>6160.0000000000009</v>
      </c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>
        <v>42711</v>
      </c>
      <c r="C781" s="497">
        <v>500</v>
      </c>
      <c r="D781" s="498">
        <v>18.12</v>
      </c>
      <c r="E781" s="499">
        <v>0</v>
      </c>
      <c r="F781" s="499">
        <f t="shared" si="128"/>
        <v>9060</v>
      </c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>
        <v>42713</v>
      </c>
      <c r="C782" s="497">
        <v>500</v>
      </c>
      <c r="D782" s="498">
        <v>18.12</v>
      </c>
      <c r="E782" s="499">
        <v>0</v>
      </c>
      <c r="F782" s="499">
        <f t="shared" si="128"/>
        <v>9060</v>
      </c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>
        <v>42718</v>
      </c>
      <c r="C783" s="497">
        <v>200</v>
      </c>
      <c r="D783" s="498">
        <v>18.73</v>
      </c>
      <c r="E783" s="499">
        <v>-1</v>
      </c>
      <c r="F783" s="499">
        <f t="shared" si="128"/>
        <v>3745</v>
      </c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>
        <v>42733</v>
      </c>
      <c r="C784" s="497">
        <v>1000</v>
      </c>
      <c r="D784" s="498">
        <v>17.64</v>
      </c>
      <c r="E784" s="499">
        <v>-1.5</v>
      </c>
      <c r="F784" s="499">
        <f t="shared" si="128"/>
        <v>17638.5</v>
      </c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>
        <v>42734</v>
      </c>
      <c r="C785" s="497">
        <v>1000</v>
      </c>
      <c r="D785" s="498">
        <v>17.329999999999998</v>
      </c>
      <c r="E785" s="499">
        <v>0</v>
      </c>
      <c r="F785" s="499">
        <f t="shared" si="128"/>
        <v>17330</v>
      </c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>
        <v>42741</v>
      </c>
      <c r="C786" s="497">
        <v>500</v>
      </c>
      <c r="D786" s="498">
        <v>17.88</v>
      </c>
      <c r="E786" s="499">
        <v>0</v>
      </c>
      <c r="F786" s="499">
        <f t="shared" si="128"/>
        <v>8940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42748</v>
      </c>
      <c r="C787" s="497">
        <v>500</v>
      </c>
      <c r="D787" s="498">
        <v>17.260000000000002</v>
      </c>
      <c r="E787" s="499">
        <v>0</v>
      </c>
      <c r="F787" s="499">
        <f t="shared" si="128"/>
        <v>8630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/>
      <c r="C789" s="497"/>
      <c r="D789" s="498"/>
      <c r="E789" s="499"/>
      <c r="F789" s="499"/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599"/>
      <c r="B790" s="545"/>
      <c r="C790" s="497"/>
      <c r="D790" s="498"/>
      <c r="E790" s="499"/>
      <c r="F790" s="499"/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599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599"/>
      <c r="B792" s="545"/>
      <c r="C792" s="497"/>
      <c r="D792" s="498"/>
      <c r="E792" s="499"/>
      <c r="F792" s="499"/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599"/>
      <c r="B793" s="545"/>
      <c r="C793" s="497"/>
      <c r="D793" s="498"/>
      <c r="E793" s="499"/>
      <c r="F793" s="499"/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497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515" t="s">
        <v>81</v>
      </c>
      <c r="B811" s="604"/>
      <c r="C811" s="538">
        <f>SUM(C550:C810)</f>
        <v>133812</v>
      </c>
      <c r="D811" s="517"/>
      <c r="E811" s="517"/>
      <c r="F811" s="517">
        <f>SUM(F550:F810)</f>
        <v>1899450.8389999999</v>
      </c>
      <c r="G811" s="516"/>
      <c r="H811" s="538">
        <f>SUM(H550:H810)</f>
        <v>133812</v>
      </c>
      <c r="I811" s="605"/>
      <c r="J811" s="517"/>
      <c r="K811" s="517">
        <f>SUM(K550:K810)</f>
        <v>1911314.2100000016</v>
      </c>
      <c r="L811" s="516"/>
      <c r="M811" s="517">
        <f>SUM(M550:M560)</f>
        <v>2752.2000000000003</v>
      </c>
    </row>
    <row r="812" spans="1:13" ht="15.75" thickBot="1" x14ac:dyDescent="0.3">
      <c r="A812" s="518" t="s">
        <v>193</v>
      </c>
      <c r="B812" s="606"/>
      <c r="C812" s="520">
        <f>SumByColor($A$103, C550:C810)</f>
        <v>0</v>
      </c>
      <c r="D812" s="520"/>
      <c r="E812" s="520"/>
      <c r="F812" s="521">
        <f>SumByColor($A$103, F550:F810)</f>
        <v>0</v>
      </c>
      <c r="G812" s="520"/>
      <c r="H812" s="520">
        <f>SumByColor($A$103, H550:H810)</f>
        <v>0</v>
      </c>
      <c r="I812" s="520"/>
      <c r="J812" s="521"/>
      <c r="K812" s="521">
        <f>SumByColor($A$103, K550:K810)</f>
        <v>0</v>
      </c>
      <c r="L812" s="520"/>
      <c r="M812" s="521">
        <f>SumByColor($A$103, M550:M810)</f>
        <v>0</v>
      </c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</sheetData>
  <mergeCells count="3">
    <mergeCell ref="O23:P23"/>
    <mergeCell ref="A80:A82"/>
    <mergeCell ref="A87:A90"/>
  </mergeCells>
  <conditionalFormatting sqref="F296:F314 H296:H314 H449 F449 H520:H544 F520:F544 F125:F214 H125:H214 H267:H271 F267:F271 F284:F286 H284:H286 K284:K286 K107:K277">
    <cfRule type="expression" dxfId="2202" priority="175">
      <formula>F107&gt;0</formula>
    </cfRule>
    <cfRule type="expression" dxfId="2201" priority="176">
      <formula>F107&lt;0</formula>
    </cfRule>
  </conditionalFormatting>
  <conditionalFormatting sqref="O24:O61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0">
      <iconSet iconSet="3Arrows">
        <cfvo type="percent" val="0"/>
        <cfvo type="num" val="0"/>
        <cfvo type="num" val="0"/>
      </iconSet>
    </cfRule>
  </conditionalFormatting>
  <conditionalFormatting sqref="F289:F295">
    <cfRule type="expression" dxfId="2200" priority="168">
      <formula>F289&gt;0</formula>
    </cfRule>
    <cfRule type="expression" dxfId="2199" priority="169">
      <formula>F289&lt;0</formula>
    </cfRule>
  </conditionalFormatting>
  <conditionalFormatting sqref="H289:H295">
    <cfRule type="expression" dxfId="2198" priority="164">
      <formula>H289&gt;0</formula>
    </cfRule>
    <cfRule type="expression" dxfId="2197" priority="165">
      <formula>H289&lt;0</formula>
    </cfRule>
  </conditionalFormatting>
  <conditionalFormatting sqref="Q8">
    <cfRule type="expression" dxfId="2196" priority="150">
      <formula>Q8&gt;0</formula>
    </cfRule>
    <cfRule type="expression" dxfId="2195" priority="151">
      <formula>Q8&lt;0</formula>
    </cfRule>
  </conditionalFormatting>
  <conditionalFormatting sqref="Q7">
    <cfRule type="expression" dxfId="2194" priority="152">
      <formula>Q7&gt;0</formula>
    </cfRule>
    <cfRule type="expression" dxfId="2193" priority="153">
      <formula>Q7&lt;0</formula>
    </cfRule>
  </conditionalFormatting>
  <conditionalFormatting sqref="F397:F403">
    <cfRule type="expression" dxfId="2192" priority="124">
      <formula>F397&gt;0</formula>
    </cfRule>
    <cfRule type="expression" dxfId="2191" priority="125">
      <formula>F397&lt;0</formula>
    </cfRule>
  </conditionalFormatting>
  <conditionalFormatting sqref="F322:F340 H322:H340">
    <cfRule type="expression" dxfId="2190" priority="146">
      <formula>F322&gt;0</formula>
    </cfRule>
    <cfRule type="expression" dxfId="2189" priority="147">
      <formula>F322&lt;0</formula>
    </cfRule>
  </conditionalFormatting>
  <conditionalFormatting sqref="F315:F321">
    <cfRule type="expression" dxfId="2188" priority="144">
      <formula>F315&gt;0</formula>
    </cfRule>
    <cfRule type="expression" dxfId="2187" priority="145">
      <formula>F315&lt;0</formula>
    </cfRule>
  </conditionalFormatting>
  <conditionalFormatting sqref="H315:H321">
    <cfRule type="expression" dxfId="2186" priority="142">
      <formula>H315&gt;0</formula>
    </cfRule>
    <cfRule type="expression" dxfId="2185" priority="143">
      <formula>H315&lt;0</formula>
    </cfRule>
  </conditionalFormatting>
  <conditionalFormatting sqref="F348:F366 H348:H366">
    <cfRule type="expression" dxfId="2184" priority="140">
      <formula>F348&gt;0</formula>
    </cfRule>
    <cfRule type="expression" dxfId="2183" priority="141">
      <formula>F348&lt;0</formula>
    </cfRule>
  </conditionalFormatting>
  <conditionalFormatting sqref="F341:F347">
    <cfRule type="expression" dxfId="2182" priority="138">
      <formula>F341&gt;0</formula>
    </cfRule>
    <cfRule type="expression" dxfId="2181" priority="139">
      <formula>F341&lt;0</formula>
    </cfRule>
  </conditionalFormatting>
  <conditionalFormatting sqref="H341:H347">
    <cfRule type="expression" dxfId="2180" priority="136">
      <formula>H341&gt;0</formula>
    </cfRule>
    <cfRule type="expression" dxfId="2179" priority="137">
      <formula>H341&lt;0</formula>
    </cfRule>
  </conditionalFormatting>
  <conditionalFormatting sqref="F374:F391 H374:H391">
    <cfRule type="expression" dxfId="2178" priority="134">
      <formula>F374&gt;0</formula>
    </cfRule>
    <cfRule type="expression" dxfId="2177" priority="135">
      <formula>F374&lt;0</formula>
    </cfRule>
  </conditionalFormatting>
  <conditionalFormatting sqref="F367:F373">
    <cfRule type="expression" dxfId="2176" priority="132">
      <formula>F367&gt;0</formula>
    </cfRule>
    <cfRule type="expression" dxfId="2175" priority="133">
      <formula>F367&lt;0</formula>
    </cfRule>
  </conditionalFormatting>
  <conditionalFormatting sqref="H367:H373">
    <cfRule type="expression" dxfId="2174" priority="130">
      <formula>H367&gt;0</formula>
    </cfRule>
    <cfRule type="expression" dxfId="2173" priority="131">
      <formula>H367&lt;0</formula>
    </cfRule>
  </conditionalFormatting>
  <conditionalFormatting sqref="F392:F396 H392:H396">
    <cfRule type="expression" dxfId="2172" priority="128">
      <formula>F392&gt;0</formula>
    </cfRule>
    <cfRule type="expression" dxfId="2171" priority="129">
      <formula>F392&lt;0</formula>
    </cfRule>
  </conditionalFormatting>
  <conditionalFormatting sqref="F404:F419 H404:H419">
    <cfRule type="expression" dxfId="2170" priority="126">
      <formula>F404&gt;0</formula>
    </cfRule>
    <cfRule type="expression" dxfId="2169" priority="127">
      <formula>F404&lt;0</formula>
    </cfRule>
  </conditionalFormatting>
  <conditionalFormatting sqref="H397:H403">
    <cfRule type="expression" dxfId="2168" priority="122">
      <formula>H397&gt;0</formula>
    </cfRule>
    <cfRule type="expression" dxfId="2167" priority="123">
      <formula>H397&lt;0</formula>
    </cfRule>
  </conditionalFormatting>
  <conditionalFormatting sqref="F420 H420">
    <cfRule type="expression" dxfId="2166" priority="120">
      <formula>F420&gt;0</formula>
    </cfRule>
    <cfRule type="expression" dxfId="2165" priority="121">
      <formula>F420&lt;0</formula>
    </cfRule>
  </conditionalFormatting>
  <conditionalFormatting sqref="F421:F425 H421:H425">
    <cfRule type="expression" dxfId="2164" priority="118">
      <formula>F421&gt;0</formula>
    </cfRule>
    <cfRule type="expression" dxfId="2163" priority="119">
      <formula>F421&lt;0</formula>
    </cfRule>
  </conditionalFormatting>
  <conditionalFormatting sqref="F433:F448 H433:H448">
    <cfRule type="expression" dxfId="2162" priority="116">
      <formula>F433&gt;0</formula>
    </cfRule>
    <cfRule type="expression" dxfId="2161" priority="117">
      <formula>F433&lt;0</formula>
    </cfRule>
  </conditionalFormatting>
  <conditionalFormatting sqref="F426:F432">
    <cfRule type="expression" dxfId="2160" priority="114">
      <formula>F426&gt;0</formula>
    </cfRule>
    <cfRule type="expression" dxfId="2159" priority="115">
      <formula>F426&lt;0</formula>
    </cfRule>
  </conditionalFormatting>
  <conditionalFormatting sqref="H426:H432">
    <cfRule type="expression" dxfId="2158" priority="112">
      <formula>H426&gt;0</formula>
    </cfRule>
    <cfRule type="expression" dxfId="2157" priority="113">
      <formula>H426&lt;0</formula>
    </cfRule>
  </conditionalFormatting>
  <conditionalFormatting sqref="F450:F455 H450:H455">
    <cfRule type="expression" dxfId="2156" priority="110">
      <formula>F450&gt;0</formula>
    </cfRule>
    <cfRule type="expression" dxfId="2155" priority="111">
      <formula>F450&lt;0</formula>
    </cfRule>
  </conditionalFormatting>
  <conditionalFormatting sqref="F456 H456">
    <cfRule type="expression" dxfId="2154" priority="108">
      <formula>F456&gt;0</formula>
    </cfRule>
    <cfRule type="expression" dxfId="2153" priority="109">
      <formula>F456&lt;0</formula>
    </cfRule>
  </conditionalFormatting>
  <conditionalFormatting sqref="F457:F461 H457:H461">
    <cfRule type="expression" dxfId="2152" priority="106">
      <formula>F457&gt;0</formula>
    </cfRule>
    <cfRule type="expression" dxfId="2151" priority="107">
      <formula>F457&lt;0</formula>
    </cfRule>
  </conditionalFormatting>
  <conditionalFormatting sqref="F469:F484 H469:H484">
    <cfRule type="expression" dxfId="2150" priority="104">
      <formula>F469&gt;0</formula>
    </cfRule>
    <cfRule type="expression" dxfId="2149" priority="105">
      <formula>F469&lt;0</formula>
    </cfRule>
  </conditionalFormatting>
  <conditionalFormatting sqref="F462:F468">
    <cfRule type="expression" dxfId="2148" priority="102">
      <formula>F462&gt;0</formula>
    </cfRule>
    <cfRule type="expression" dxfId="2147" priority="103">
      <formula>F462&lt;0</formula>
    </cfRule>
  </conditionalFormatting>
  <conditionalFormatting sqref="H462:H468">
    <cfRule type="expression" dxfId="2146" priority="100">
      <formula>H462&gt;0</formula>
    </cfRule>
    <cfRule type="expression" dxfId="2145" priority="101">
      <formula>H462&lt;0</formula>
    </cfRule>
  </conditionalFormatting>
  <conditionalFormatting sqref="F485:F490 H485:H490">
    <cfRule type="expression" dxfId="2144" priority="98">
      <formula>F485&gt;0</formula>
    </cfRule>
    <cfRule type="expression" dxfId="2143" priority="99">
      <formula>F485&lt;0</formula>
    </cfRule>
  </conditionalFormatting>
  <conditionalFormatting sqref="F491 H491">
    <cfRule type="expression" dxfId="2142" priority="96">
      <formula>F491&gt;0</formula>
    </cfRule>
    <cfRule type="expression" dxfId="2141" priority="97">
      <formula>F491&lt;0</formula>
    </cfRule>
  </conditionalFormatting>
  <conditionalFormatting sqref="F492:F496 H492:H496">
    <cfRule type="expression" dxfId="2140" priority="94">
      <formula>F492&gt;0</formula>
    </cfRule>
    <cfRule type="expression" dxfId="2139" priority="95">
      <formula>F492&lt;0</formula>
    </cfRule>
  </conditionalFormatting>
  <conditionalFormatting sqref="F504:F519 H504:H519">
    <cfRule type="expression" dxfId="2138" priority="92">
      <formula>F504&gt;0</formula>
    </cfRule>
    <cfRule type="expression" dxfId="2137" priority="93">
      <formula>F504&lt;0</formula>
    </cfRule>
  </conditionalFormatting>
  <conditionalFormatting sqref="F497:F503">
    <cfRule type="expression" dxfId="2136" priority="90">
      <formula>F497&gt;0</formula>
    </cfRule>
    <cfRule type="expression" dxfId="2135" priority="91">
      <formula>F497&lt;0</formula>
    </cfRule>
  </conditionalFormatting>
  <conditionalFormatting sqref="H497:H503">
    <cfRule type="expression" dxfId="2134" priority="88">
      <formula>H497&gt;0</formula>
    </cfRule>
    <cfRule type="expression" dxfId="2133" priority="89">
      <formula>H497&lt;0</formula>
    </cfRule>
  </conditionalFormatting>
  <conditionalFormatting sqref="M548">
    <cfRule type="expression" dxfId="2132" priority="86">
      <formula>M548&gt;0</formula>
    </cfRule>
    <cfRule type="expression" dxfId="2131" priority="87">
      <formula>M548&lt;0</formula>
    </cfRule>
  </conditionalFormatting>
  <conditionalFormatting sqref="F113:F124">
    <cfRule type="expression" dxfId="2130" priority="82">
      <formula>F113&gt;0</formula>
    </cfRule>
    <cfRule type="expression" dxfId="2129" priority="83">
      <formula>F113&lt;0</formula>
    </cfRule>
  </conditionalFormatting>
  <conditionalFormatting sqref="H113:H124">
    <cfRule type="expression" dxfId="2128" priority="80">
      <formula>H113&gt;0</formula>
    </cfRule>
    <cfRule type="expression" dxfId="2127" priority="81">
      <formula>H113&lt;0</formula>
    </cfRule>
  </conditionalFormatting>
  <conditionalFormatting sqref="F107:F112 H107:H112">
    <cfRule type="expression" dxfId="2126" priority="78">
      <formula>F107&gt;0</formula>
    </cfRule>
    <cfRule type="expression" dxfId="2125" priority="79">
      <formula>F107&lt;0</formula>
    </cfRule>
  </conditionalFormatting>
  <conditionalFormatting sqref="J109">
    <cfRule type="expression" dxfId="2124" priority="76">
      <formula>J109&gt;0</formula>
    </cfRule>
    <cfRule type="expression" dxfId="2123" priority="77">
      <formula>J109&lt;0</formula>
    </cfRule>
  </conditionalFormatting>
  <conditionalFormatting sqref="J110:J116">
    <cfRule type="expression" dxfId="2122" priority="74">
      <formula>J110&gt;0</formula>
    </cfRule>
    <cfRule type="expression" dxfId="2121" priority="75">
      <formula>J110&lt;0</formula>
    </cfRule>
  </conditionalFormatting>
  <conditionalFormatting sqref="L109:L191 L198 L200">
    <cfRule type="expression" dxfId="2120" priority="70">
      <formula>L109&gt;0</formula>
    </cfRule>
    <cfRule type="expression" dxfId="2119" priority="71">
      <formula>L109&lt;0</formula>
    </cfRule>
  </conditionalFormatting>
  <conditionalFormatting sqref="Q10">
    <cfRule type="expression" dxfId="2118" priority="68">
      <formula>Q10&gt;0</formula>
    </cfRule>
    <cfRule type="expression" dxfId="2117" priority="69">
      <formula>Q10&lt;0</formula>
    </cfRule>
  </conditionalFormatting>
  <conditionalFormatting sqref="H220:H222 F220:F222">
    <cfRule type="expression" dxfId="2116" priority="65">
      <formula>F220&gt;0</formula>
    </cfRule>
    <cfRule type="expression" dxfId="2115" priority="66">
      <formula>F220&lt;0</formula>
    </cfRule>
  </conditionalFormatting>
  <conditionalFormatting sqref="H216:H218 F216:F218">
    <cfRule type="expression" dxfId="2114" priority="63">
      <formula>F216&gt;0</formula>
    </cfRule>
    <cfRule type="expression" dxfId="2113" priority="64">
      <formula>F216&lt;0</formula>
    </cfRule>
  </conditionalFormatting>
  <conditionalFormatting sqref="H215 F215">
    <cfRule type="expression" dxfId="2112" priority="61">
      <formula>F215&gt;0</formula>
    </cfRule>
    <cfRule type="expression" dxfId="2111" priority="62">
      <formula>F215&lt;0</formula>
    </cfRule>
  </conditionalFormatting>
  <conditionalFormatting sqref="H219 F219">
    <cfRule type="expression" dxfId="2110" priority="59">
      <formula>F219&gt;0</formula>
    </cfRule>
    <cfRule type="expression" dxfId="2109" priority="60">
      <formula>F219&lt;0</formula>
    </cfRule>
  </conditionalFormatting>
  <conditionalFormatting sqref="H225:H228 F225:F228">
    <cfRule type="expression" dxfId="2108" priority="55">
      <formula>F225&gt;0</formula>
    </cfRule>
    <cfRule type="expression" dxfId="2107" priority="56">
      <formula>F225&lt;0</formula>
    </cfRule>
  </conditionalFormatting>
  <conditionalFormatting sqref="H223:H224 F223:F224">
    <cfRule type="expression" dxfId="2106" priority="53">
      <formula>F223&gt;0</formula>
    </cfRule>
    <cfRule type="expression" dxfId="2105" priority="54">
      <formula>F223&lt;0</formula>
    </cfRule>
  </conditionalFormatting>
  <conditionalFormatting sqref="H250 F250">
    <cfRule type="expression" dxfId="2104" priority="51">
      <formula>F250&gt;0</formula>
    </cfRule>
    <cfRule type="expression" dxfId="2103" priority="52">
      <formula>F250&lt;0</formula>
    </cfRule>
  </conditionalFormatting>
  <conditionalFormatting sqref="H231:H233 F231:F233">
    <cfRule type="expression" dxfId="2102" priority="49">
      <formula>F231&gt;0</formula>
    </cfRule>
    <cfRule type="expression" dxfId="2101" priority="50">
      <formula>F231&lt;0</formula>
    </cfRule>
  </conditionalFormatting>
  <conditionalFormatting sqref="H229:H230 F229:F230">
    <cfRule type="expression" dxfId="2100" priority="47">
      <formula>F229&gt;0</formula>
    </cfRule>
    <cfRule type="expression" dxfId="2099" priority="48">
      <formula>F229&lt;0</formula>
    </cfRule>
  </conditionalFormatting>
  <conditionalFormatting sqref="H243:H245 F243:F245">
    <cfRule type="expression" dxfId="2098" priority="45">
      <formula>F243&gt;0</formula>
    </cfRule>
    <cfRule type="expression" dxfId="2097" priority="46">
      <formula>F243&lt;0</formula>
    </cfRule>
  </conditionalFormatting>
  <conditionalFormatting sqref="H242 F242">
    <cfRule type="expression" dxfId="2096" priority="43">
      <formula>F242&gt;0</formula>
    </cfRule>
    <cfRule type="expression" dxfId="2095" priority="44">
      <formula>F242&lt;0</formula>
    </cfRule>
  </conditionalFormatting>
  <conditionalFormatting sqref="H239:H241 F239:F241">
    <cfRule type="expression" dxfId="2094" priority="41">
      <formula>F239&gt;0</formula>
    </cfRule>
    <cfRule type="expression" dxfId="2093" priority="42">
      <formula>F239&lt;0</formula>
    </cfRule>
  </conditionalFormatting>
  <conditionalFormatting sqref="H238 F238">
    <cfRule type="expression" dxfId="2092" priority="39">
      <formula>F238&gt;0</formula>
    </cfRule>
    <cfRule type="expression" dxfId="2091" priority="40">
      <formula>F238&lt;0</formula>
    </cfRule>
  </conditionalFormatting>
  <conditionalFormatting sqref="H235:H237 F235:F237">
    <cfRule type="expression" dxfId="2090" priority="37">
      <formula>F235&gt;0</formula>
    </cfRule>
    <cfRule type="expression" dxfId="2089" priority="38">
      <formula>F235&lt;0</formula>
    </cfRule>
  </conditionalFormatting>
  <conditionalFormatting sqref="H234 F234">
    <cfRule type="expression" dxfId="2088" priority="35">
      <formula>F234&gt;0</formula>
    </cfRule>
    <cfRule type="expression" dxfId="2087" priority="36">
      <formula>F234&lt;0</formula>
    </cfRule>
  </conditionalFormatting>
  <conditionalFormatting sqref="H247:H249 F247:F249">
    <cfRule type="expression" dxfId="2086" priority="33">
      <formula>F247&gt;0</formula>
    </cfRule>
    <cfRule type="expression" dxfId="2085" priority="34">
      <formula>F247&lt;0</formula>
    </cfRule>
  </conditionalFormatting>
  <conditionalFormatting sqref="H246 F246">
    <cfRule type="expression" dxfId="2084" priority="31">
      <formula>F246&gt;0</formula>
    </cfRule>
    <cfRule type="expression" dxfId="2083" priority="32">
      <formula>F246&lt;0</formula>
    </cfRule>
  </conditionalFormatting>
  <conditionalFormatting sqref="H254 F254">
    <cfRule type="expression" dxfId="2082" priority="27">
      <formula>F254&gt;0</formula>
    </cfRule>
    <cfRule type="expression" dxfId="2081" priority="28">
      <formula>F254&lt;0</formula>
    </cfRule>
  </conditionalFormatting>
  <conditionalFormatting sqref="H251:H253 F251:F253">
    <cfRule type="expression" dxfId="2080" priority="25">
      <formula>F251&gt;0</formula>
    </cfRule>
    <cfRule type="expression" dxfId="2079" priority="26">
      <formula>F251&lt;0</formula>
    </cfRule>
  </conditionalFormatting>
  <conditionalFormatting sqref="H265:H266 F265:F266">
    <cfRule type="expression" dxfId="2078" priority="23">
      <formula>F265&gt;0</formula>
    </cfRule>
    <cfRule type="expression" dxfId="2077" priority="24">
      <formula>F265&lt;0</formula>
    </cfRule>
  </conditionalFormatting>
  <conditionalFormatting sqref="H261:H264 F261:F264">
    <cfRule type="expression" dxfId="2076" priority="19">
      <formula>F261&gt;0</formula>
    </cfRule>
    <cfRule type="expression" dxfId="2075" priority="20">
      <formula>F261&lt;0</formula>
    </cfRule>
  </conditionalFormatting>
  <conditionalFormatting sqref="H259:H260 F259:F260">
    <cfRule type="expression" dxfId="2074" priority="17">
      <formula>F259&gt;0</formula>
    </cfRule>
    <cfRule type="expression" dxfId="2073" priority="18">
      <formula>F259&lt;0</formula>
    </cfRule>
  </conditionalFormatting>
  <conditionalFormatting sqref="H255:H258 F255:F258">
    <cfRule type="expression" dxfId="2072" priority="13">
      <formula>F255&gt;0</formula>
    </cfRule>
    <cfRule type="expression" dxfId="2071" priority="14">
      <formula>F255&lt;0</formula>
    </cfRule>
  </conditionalFormatting>
  <conditionalFormatting sqref="F274:F277 H274:H277">
    <cfRule type="expression" dxfId="2070" priority="11">
      <formula>F274&gt;0</formula>
    </cfRule>
    <cfRule type="expression" dxfId="2069" priority="12">
      <formula>F274&lt;0</formula>
    </cfRule>
  </conditionalFormatting>
  <conditionalFormatting sqref="F272:F273 H272:H273">
    <cfRule type="expression" dxfId="2068" priority="9">
      <formula>F272&gt;0</formula>
    </cfRule>
    <cfRule type="expression" dxfId="2067" priority="10">
      <formula>F272&lt;0</formula>
    </cfRule>
  </conditionalFormatting>
  <conditionalFormatting sqref="F281:F283 H281:H283 K281:K283">
    <cfRule type="expression" dxfId="2066" priority="5">
      <formula>F281&gt;0</formula>
    </cfRule>
    <cfRule type="expression" dxfId="2065" priority="6">
      <formula>F281&lt;0</formula>
    </cfRule>
  </conditionalFormatting>
  <conditionalFormatting sqref="F278:F280 H278:H280 K278:K280">
    <cfRule type="expression" dxfId="2064" priority="3">
      <formula>F278&gt;0</formula>
    </cfRule>
    <cfRule type="expression" dxfId="2063" priority="4">
      <formula>F278&lt;0</formula>
    </cfRule>
  </conditionalFormatting>
  <hyperlinks>
    <hyperlink ref="A3" location="ACTIVE!A1" display="Back"/>
    <hyperlink ref="A55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246</v>
      </c>
      <c r="AJ2">
        <f>$Q$2*$Q$4</f>
        <v>5188</v>
      </c>
      <c r="AK2">
        <f ca="1">AJ2*EXP(-$X$2 * AI2/365.25)</f>
        <v>5188</v>
      </c>
      <c r="AM2" s="2">
        <f>Q10</f>
        <v>0</v>
      </c>
      <c r="AO2">
        <f ca="1" xml:space="preserve"> (SUM(AB:AB) - SUM(AE:AE) - SUM(AH:AH) - SUM(AK:AK))/SUM(AB:AB)</f>
        <v>4.1899291208975876E-2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12.97</v>
      </c>
      <c r="R4" s="495">
        <v>1.6500000000000001E-2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5188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>H6*I6-J6</f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244</v>
      </c>
      <c r="AD6" s="2">
        <f t="shared" si="5"/>
        <v>2543.9699999999998</v>
      </c>
      <c r="AE6">
        <f t="shared" si="6"/>
        <v>2543.9699999999998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-623.65000000000146</v>
      </c>
      <c r="R7">
        <v>100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-623.65000000000146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-0.10731031634733704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3.7008481110254433E-2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1264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13.65263157894737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861">
        <v>43337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1255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7" t="s">
        <v>78</v>
      </c>
      <c r="P20" s="867"/>
      <c r="W20" s="134"/>
    </row>
    <row r="21" spans="1:34" ht="15.75" thickTop="1" x14ac:dyDescent="0.25">
      <c r="O21" s="81">
        <v>1.1000000000000001</v>
      </c>
      <c r="P21" s="81">
        <f>O21*$Q$4</f>
        <v>14.267000000000001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14.137300000000002</v>
      </c>
      <c r="W22" s="134"/>
    </row>
    <row r="23" spans="1:34" x14ac:dyDescent="0.25">
      <c r="O23" s="81">
        <v>1.08</v>
      </c>
      <c r="P23" s="81">
        <f t="shared" si="10"/>
        <v>14.007600000000002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13.877900000000002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13.748200000000001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13.618500000000001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13.488800000000001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13.359100000000002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13.2294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13.0997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12.97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12.840300000000001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4">C33*(E33-D33)</f>
        <v>-920.00000000000023</v>
      </c>
      <c r="G33" s="39">
        <f t="shared" ref="G33:G47" si="15">D33*C33</f>
        <v>6296</v>
      </c>
      <c r="H33" s="222">
        <f t="shared" ref="H33:H47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12.710600000000001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12.5809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12.4512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12.3215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12.191800000000001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12.062100000000001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11.932400000000001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11.802700000000002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11.673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4"/>
        <v>-703.6400000000001</v>
      </c>
      <c r="G46" s="39">
        <f t="shared" si="15"/>
        <v>5811.6399999999994</v>
      </c>
      <c r="H46" s="222">
        <f t="shared" si="16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4"/>
        <v>-623.99999999999955</v>
      </c>
      <c r="G47" s="39">
        <f t="shared" si="15"/>
        <v>5812</v>
      </c>
      <c r="H47" s="222">
        <f t="shared" si="16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62" priority="25">
      <formula>F56&gt;0</formula>
    </cfRule>
    <cfRule type="expression" dxfId="2061" priority="26">
      <formula>F56&lt;0</formula>
    </cfRule>
  </conditionalFormatting>
  <conditionalFormatting sqref="Q7">
    <cfRule type="expression" dxfId="2060" priority="23">
      <formula>Q7&gt;0</formula>
    </cfRule>
    <cfRule type="expression" dxfId="2059" priority="24">
      <formula>Q7&lt;0</formula>
    </cfRule>
  </conditionalFormatting>
  <conditionalFormatting sqref="Q8">
    <cfRule type="expression" dxfId="2058" priority="21">
      <formula>Q8&gt;0</formula>
    </cfRule>
    <cfRule type="expression" dxfId="2057" priority="22">
      <formula>Q8&lt;0</formula>
    </cfRule>
  </conditionalFormatting>
  <conditionalFormatting sqref="F25:F30 F34:F55">
    <cfRule type="expression" dxfId="2056" priority="19">
      <formula>F25&gt;0</formula>
    </cfRule>
    <cfRule type="expression" dxfId="2055" priority="20">
      <formula>F25&lt;0</formula>
    </cfRule>
  </conditionalFormatting>
  <conditionalFormatting sqref="H25:H30 H34:H55">
    <cfRule type="expression" dxfId="2054" priority="17">
      <formula>H25&gt;0</formula>
    </cfRule>
    <cfRule type="expression" dxfId="2053" priority="18">
      <formula>H25&lt;0</formula>
    </cfRule>
  </conditionalFormatting>
  <conditionalFormatting sqref="F89:F110">
    <cfRule type="expression" dxfId="2052" priority="15">
      <formula>F89&gt;0</formula>
    </cfRule>
    <cfRule type="expression" dxfId="2051" priority="16">
      <formula>F89&lt;0</formula>
    </cfRule>
  </conditionalFormatting>
  <conditionalFormatting sqref="H89:H110">
    <cfRule type="expression" dxfId="2050" priority="13">
      <formula>H89&gt;0</formula>
    </cfRule>
    <cfRule type="expression" dxfId="2049" priority="14">
      <formula>H89&lt;0</formula>
    </cfRule>
  </conditionalFormatting>
  <conditionalFormatting sqref="Q10">
    <cfRule type="expression" dxfId="2048" priority="11">
      <formula>Q10&gt;0</formula>
    </cfRule>
    <cfRule type="expression" dxfId="2047" priority="12">
      <formula>Q10&lt;0</formula>
    </cfRule>
  </conditionalFormatting>
  <conditionalFormatting sqref="J25:J38">
    <cfRule type="expression" dxfId="2046" priority="9">
      <formula>J25&gt;0</formula>
    </cfRule>
    <cfRule type="expression" dxfId="2045" priority="10">
      <formula>J25&lt;0</formula>
    </cfRule>
  </conditionalFormatting>
  <conditionalFormatting sqref="K25:K38">
    <cfRule type="expression" dxfId="2044" priority="7">
      <formula>K25&gt;0</formula>
    </cfRule>
    <cfRule type="expression" dxfId="2043" priority="8">
      <formula>K25&lt;0</formula>
    </cfRule>
  </conditionalFormatting>
  <conditionalFormatting sqref="L25:L38">
    <cfRule type="expression" dxfId="2042" priority="5">
      <formula>L25&gt;0</formula>
    </cfRule>
    <cfRule type="expression" dxfId="204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40" priority="3">
      <formula>F31&gt;0</formula>
    </cfRule>
    <cfRule type="expression" dxfId="2039" priority="4">
      <formula>F31&lt;0</formula>
    </cfRule>
  </conditionalFormatting>
  <conditionalFormatting sqref="H31:H33">
    <cfRule type="expression" dxfId="2038" priority="1">
      <formula>H31&gt;0</formula>
    </cfRule>
    <cfRule type="expression" dxfId="203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1120</v>
      </c>
      <c r="U2" t="s">
        <v>1263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39.559899999999999</v>
      </c>
      <c r="R4" s="495">
        <v>9.7000000000000003E-3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13845.965</v>
      </c>
      <c r="T5" s="770"/>
      <c r="U5" s="30"/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-1130.8450000000012</v>
      </c>
      <c r="R7">
        <v>150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-1130.8450000000012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-7.5506399560387086E-2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1143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1276</v>
      </c>
    </row>
    <row r="13" spans="1:21" x14ac:dyDescent="0.25">
      <c r="H13" s="70"/>
      <c r="O13" s="11" t="s">
        <v>952</v>
      </c>
      <c r="Q13" s="2">
        <f>Q4/2.075</f>
        <v>19.06501204819277</v>
      </c>
      <c r="T13" s="1">
        <v>43319</v>
      </c>
      <c r="U13" t="s">
        <v>1227</v>
      </c>
    </row>
    <row r="14" spans="1:21" x14ac:dyDescent="0.25">
      <c r="H14" s="70"/>
      <c r="O14" s="11" t="s">
        <v>1039</v>
      </c>
      <c r="Q14" s="1">
        <v>43331</v>
      </c>
      <c r="U14" t="s">
        <v>1228</v>
      </c>
    </row>
    <row r="15" spans="1:21" x14ac:dyDescent="0.25">
      <c r="H15" s="70"/>
      <c r="U15" t="s">
        <v>1229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43.515889999999999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43.120291000000002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42.724692000000005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42.329093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41.933494000000003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41.537894999999999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41.142296000000002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40.746696999999998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40.351098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39.955498999999996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39.559899999999999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39.164301000000002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38.768701999999998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38.373103</v>
      </c>
    </row>
    <row r="37" spans="1:17" x14ac:dyDescent="0.25">
      <c r="A37" s="33" t="s">
        <v>1177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37.977503999999996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37.581904999999999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37.186305999999995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36.790706999999998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36.395108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35.999509000000003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35.603909999999999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ref="F50" si="11">C50*(E50-D50)</f>
        <v>-1263.4999999999998</v>
      </c>
      <c r="G50" s="39">
        <f t="shared" ref="G50" si="12">D50*C50</f>
        <v>14976.5</v>
      </c>
      <c r="H50" s="222">
        <f t="shared" ref="H50" si="13">(E50-D50)/D50</f>
        <v>-8.4365505959336284E-2</v>
      </c>
      <c r="I50" s="39"/>
      <c r="J50" s="39"/>
      <c r="K50" s="39">
        <v>18.88</v>
      </c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36" priority="35">
      <formula>F60&gt;0</formula>
    </cfRule>
    <cfRule type="expression" dxfId="2035" priority="36">
      <formula>F60&lt;0</formula>
    </cfRule>
  </conditionalFormatting>
  <conditionalFormatting sqref="Q7">
    <cfRule type="expression" dxfId="2034" priority="33">
      <formula>Q7&gt;0</formula>
    </cfRule>
    <cfRule type="expression" dxfId="2033" priority="34">
      <formula>Q7&lt;0</formula>
    </cfRule>
  </conditionalFormatting>
  <conditionalFormatting sqref="Q8">
    <cfRule type="expression" dxfId="2032" priority="31">
      <formula>Q8&gt;0</formula>
    </cfRule>
    <cfRule type="expression" dxfId="2031" priority="32">
      <formula>Q8&lt;0</formula>
    </cfRule>
  </conditionalFormatting>
  <conditionalFormatting sqref="F31:F49 F51:F59">
    <cfRule type="expression" dxfId="2030" priority="29">
      <formula>F31&gt;0</formula>
    </cfRule>
    <cfRule type="expression" dxfId="2029" priority="30">
      <formula>F31&lt;0</formula>
    </cfRule>
  </conditionalFormatting>
  <conditionalFormatting sqref="H31:H49 H51:H59">
    <cfRule type="expression" dxfId="2028" priority="27">
      <formula>H31&gt;0</formula>
    </cfRule>
    <cfRule type="expression" dxfId="2027" priority="28">
      <formula>H31&lt;0</formula>
    </cfRule>
  </conditionalFormatting>
  <conditionalFormatting sqref="Q10">
    <cfRule type="expression" dxfId="2026" priority="25">
      <formula>Q10&gt;0</formula>
    </cfRule>
    <cfRule type="expression" dxfId="2025" priority="26">
      <formula>Q10&lt;0</formula>
    </cfRule>
  </conditionalFormatting>
  <conditionalFormatting sqref="J25:J38">
    <cfRule type="expression" dxfId="2024" priority="23">
      <formula>J25&gt;0</formula>
    </cfRule>
    <cfRule type="expression" dxfId="2023" priority="24">
      <formula>J25&lt;0</formula>
    </cfRule>
  </conditionalFormatting>
  <conditionalFormatting sqref="K38">
    <cfRule type="expression" dxfId="2022" priority="21">
      <formula>K38&gt;0</formula>
    </cfRule>
    <cfRule type="expression" dxfId="2021" priority="22">
      <formula>K38&lt;0</formula>
    </cfRule>
  </conditionalFormatting>
  <conditionalFormatting sqref="L25:L38">
    <cfRule type="expression" dxfId="2020" priority="19">
      <formula>L25&gt;0</formula>
    </cfRule>
    <cfRule type="expression" dxfId="2019" priority="20">
      <formula>L25&lt;0</formula>
    </cfRule>
  </conditionalFormatting>
  <conditionalFormatting sqref="F89:F110">
    <cfRule type="expression" dxfId="2018" priority="17">
      <formula>F89&gt;0</formula>
    </cfRule>
    <cfRule type="expression" dxfId="2017" priority="18">
      <formula>F89&lt;0</formula>
    </cfRule>
  </conditionalFormatting>
  <conditionalFormatting sqref="H89:H110">
    <cfRule type="expression" dxfId="2016" priority="15">
      <formula>H89&gt;0</formula>
    </cfRule>
    <cfRule type="expression" dxfId="2015" priority="16">
      <formula>H89&lt;0</formula>
    </cfRule>
  </conditionalFormatting>
  <conditionalFormatting sqref="J89:J102">
    <cfRule type="expression" dxfId="2014" priority="13">
      <formula>J89&gt;0</formula>
    </cfRule>
    <cfRule type="expression" dxfId="2013" priority="14">
      <formula>J89&lt;0</formula>
    </cfRule>
  </conditionalFormatting>
  <conditionalFormatting sqref="K89:K102">
    <cfRule type="expression" dxfId="2012" priority="11">
      <formula>K89&gt;0</formula>
    </cfRule>
    <cfRule type="expression" dxfId="2011" priority="12">
      <formula>K89&lt;0</formula>
    </cfRule>
  </conditionalFormatting>
  <conditionalFormatting sqref="L89:L102">
    <cfRule type="expression" dxfId="2010" priority="9">
      <formula>L89&gt;0</formula>
    </cfRule>
    <cfRule type="expression" dxfId="2009" priority="10">
      <formula>L89&lt;0</formula>
    </cfRule>
  </conditionalFormatting>
  <conditionalFormatting sqref="F25:F30">
    <cfRule type="expression" dxfId="2008" priority="7">
      <formula>F25&gt;0</formula>
    </cfRule>
    <cfRule type="expression" dxfId="2007" priority="8">
      <formula>F25&lt;0</formula>
    </cfRule>
  </conditionalFormatting>
  <conditionalFormatting sqref="H25:H30">
    <cfRule type="expression" dxfId="2006" priority="5">
      <formula>H25&gt;0</formula>
    </cfRule>
    <cfRule type="expression" dxfId="2005" priority="6">
      <formula>H25&lt;0</formula>
    </cfRule>
  </conditionalFormatting>
  <conditionalFormatting sqref="F50">
    <cfRule type="expression" dxfId="2004" priority="3">
      <formula>F50&gt;0</formula>
    </cfRule>
    <cfRule type="expression" dxfId="2003" priority="4">
      <formula>F50&lt;0</formula>
    </cfRule>
  </conditionalFormatting>
  <conditionalFormatting sqref="H50">
    <cfRule type="expression" dxfId="2002" priority="1">
      <formula>H50&gt;0</formula>
    </cfRule>
    <cfRule type="expression" dxfId="2001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0" priority="35">
      <formula>F47&gt;0</formula>
    </cfRule>
    <cfRule type="expression" dxfId="1999" priority="36">
      <formula>F47&lt;0</formula>
    </cfRule>
  </conditionalFormatting>
  <conditionalFormatting sqref="Q7">
    <cfRule type="expression" dxfId="1998" priority="33">
      <formula>Q7&gt;0</formula>
    </cfRule>
    <cfRule type="expression" dxfId="1997" priority="34">
      <formula>Q7&lt;0</formula>
    </cfRule>
  </conditionalFormatting>
  <conditionalFormatting sqref="Q8">
    <cfRule type="expression" dxfId="1996" priority="31">
      <formula>Q8&gt;0</formula>
    </cfRule>
    <cfRule type="expression" dxfId="1995" priority="32">
      <formula>Q8&lt;0</formula>
    </cfRule>
  </conditionalFormatting>
  <conditionalFormatting sqref="F30:F46">
    <cfRule type="expression" dxfId="1994" priority="29">
      <formula>F30&gt;0</formula>
    </cfRule>
    <cfRule type="expression" dxfId="1993" priority="30">
      <formula>F30&lt;0</formula>
    </cfRule>
  </conditionalFormatting>
  <conditionalFormatting sqref="H30:H46">
    <cfRule type="expression" dxfId="1992" priority="27">
      <formula>H30&gt;0</formula>
    </cfRule>
    <cfRule type="expression" dxfId="1991" priority="28">
      <formula>H30&lt;0</formula>
    </cfRule>
  </conditionalFormatting>
  <conditionalFormatting sqref="Q10">
    <cfRule type="expression" dxfId="1990" priority="25">
      <formula>Q10&gt;0</formula>
    </cfRule>
    <cfRule type="expression" dxfId="1989" priority="26">
      <formula>Q10&lt;0</formula>
    </cfRule>
  </conditionalFormatting>
  <conditionalFormatting sqref="J25:J38">
    <cfRule type="expression" dxfId="1988" priority="23">
      <formula>J25&gt;0</formula>
    </cfRule>
    <cfRule type="expression" dxfId="1987" priority="24">
      <formula>J25&lt;0</formula>
    </cfRule>
  </conditionalFormatting>
  <conditionalFormatting sqref="K25:K38">
    <cfRule type="expression" dxfId="1986" priority="21">
      <formula>K25&gt;0</formula>
    </cfRule>
    <cfRule type="expression" dxfId="1985" priority="22">
      <formula>K25&lt;0</formula>
    </cfRule>
  </conditionalFormatting>
  <conditionalFormatting sqref="L25 L38">
    <cfRule type="expression" dxfId="1984" priority="19">
      <formula>L25&gt;0</formula>
    </cfRule>
    <cfRule type="expression" dxfId="1983" priority="20">
      <formula>L25&lt;0</formula>
    </cfRule>
  </conditionalFormatting>
  <conditionalFormatting sqref="F89:F110">
    <cfRule type="expression" dxfId="1982" priority="17">
      <formula>F89&gt;0</formula>
    </cfRule>
    <cfRule type="expression" dxfId="1981" priority="18">
      <formula>F89&lt;0</formula>
    </cfRule>
  </conditionalFormatting>
  <conditionalFormatting sqref="H89:H110">
    <cfRule type="expression" dxfId="1980" priority="15">
      <formula>H89&gt;0</formula>
    </cfRule>
    <cfRule type="expression" dxfId="1979" priority="16">
      <formula>H89&lt;0</formula>
    </cfRule>
  </conditionalFormatting>
  <conditionalFormatting sqref="J89:J102">
    <cfRule type="expression" dxfId="1978" priority="13">
      <formula>J89&gt;0</formula>
    </cfRule>
    <cfRule type="expression" dxfId="1977" priority="14">
      <formula>J89&lt;0</formula>
    </cfRule>
  </conditionalFormatting>
  <conditionalFormatting sqref="K89:K102">
    <cfRule type="expression" dxfId="1976" priority="11">
      <formula>K89&gt;0</formula>
    </cfRule>
    <cfRule type="expression" dxfId="1975" priority="12">
      <formula>K89&lt;0</formula>
    </cfRule>
  </conditionalFormatting>
  <conditionalFormatting sqref="L89:L102">
    <cfRule type="expression" dxfId="1974" priority="9">
      <formula>L89&gt;0</formula>
    </cfRule>
    <cfRule type="expression" dxfId="1973" priority="10">
      <formula>L89&lt;0</formula>
    </cfRule>
  </conditionalFormatting>
  <conditionalFormatting sqref="F25 F29">
    <cfRule type="expression" dxfId="1972" priority="7">
      <formula>F25&gt;0</formula>
    </cfRule>
    <cfRule type="expression" dxfId="1971" priority="8">
      <formula>F25&lt;0</formula>
    </cfRule>
  </conditionalFormatting>
  <conditionalFormatting sqref="H29 H25:H27">
    <cfRule type="expression" dxfId="1970" priority="5">
      <formula>H25&gt;0</formula>
    </cfRule>
    <cfRule type="expression" dxfId="1969" priority="6">
      <formula>H25&lt;0</formula>
    </cfRule>
  </conditionalFormatting>
  <conditionalFormatting sqref="F26:F28">
    <cfRule type="expression" dxfId="1968" priority="3">
      <formula>F26&gt;0</formula>
    </cfRule>
    <cfRule type="expression" dxfId="1967" priority="4">
      <formula>F26&lt;0</formula>
    </cfRule>
  </conditionalFormatting>
  <conditionalFormatting sqref="H28">
    <cfRule type="expression" dxfId="1966" priority="1">
      <formula>H28&gt;0</formula>
    </cfRule>
    <cfRule type="expression" dxfId="1965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9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16.071166666666667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30.68</v>
      </c>
      <c r="R4" s="222">
        <v>-1.38E-2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9204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4821.3500000000004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6130.6200000000172</v>
      </c>
      <c r="R7" s="29">
        <v>43353</v>
      </c>
      <c r="T7" s="813" t="s">
        <v>1120</v>
      </c>
      <c r="U7" t="s">
        <v>1121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4382.6500000000233</v>
      </c>
      <c r="T8" s="813" t="s">
        <v>1252</v>
      </c>
      <c r="U8" t="s">
        <v>1269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0.9090088875522464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M260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1.8252933507170797E-2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1278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14.785542168674697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7" t="s">
        <v>78</v>
      </c>
      <c r="P22" s="867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33.748000000000005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33.441200000000002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33.134399999999999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32.827600000000004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32.520800000000001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32.213999999999999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31.9072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31.6004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31.293600000000001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30.986799999999999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30.68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30.373200000000001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30.066399999999998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29.759599999999999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29.4528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29.145999999999997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28.839199999999998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28.532400000000003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28.2256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27.918800000000001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27.612000000000002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1114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1218.4000000000001</v>
      </c>
      <c r="U57" t="s">
        <v>1130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1115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1116</v>
      </c>
      <c r="AA61" s="2"/>
      <c r="AD61" s="2"/>
      <c r="AG61" s="2"/>
      <c r="AI61" s="2"/>
    </row>
    <row r="62" spans="1:39" x14ac:dyDescent="0.25">
      <c r="U62" t="s">
        <v>1117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1127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1128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1206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1233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1161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65" si="22">C164*(E164-D164)</f>
        <v>4584</v>
      </c>
      <c r="G164" s="39">
        <f t="shared" ref="G164:G165" si="23">D164*C164</f>
        <v>4821</v>
      </c>
      <c r="H164" s="222">
        <f t="shared" ref="H164:H165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>F165+$Q$10</f>
        <v>6130.9699999999939</v>
      </c>
      <c r="L165" s="39">
        <v>14.79</v>
      </c>
    </row>
    <row r="166" spans="1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1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8" spans="1:12" x14ac:dyDescent="0.25">
      <c r="B168" s="10"/>
      <c r="C168" s="10"/>
      <c r="D168" s="39"/>
      <c r="E168" s="39"/>
      <c r="F168" s="39"/>
      <c r="G168" s="39"/>
      <c r="H168" s="222"/>
      <c r="I168" s="39"/>
      <c r="J168" s="39"/>
      <c r="K168" s="39"/>
      <c r="L168" s="39"/>
    </row>
    <row r="169" spans="1:12" x14ac:dyDescent="0.25">
      <c r="B169" s="10"/>
      <c r="C169" s="10"/>
      <c r="D169" s="39"/>
      <c r="E169" s="39"/>
      <c r="F169" s="39"/>
      <c r="G169" s="39"/>
      <c r="H169" s="222"/>
      <c r="I169" s="39"/>
      <c r="J169" s="39"/>
      <c r="K169" s="39"/>
      <c r="L169" s="39"/>
    </row>
    <row r="170" spans="1:12" x14ac:dyDescent="0.25">
      <c r="B170" s="10"/>
      <c r="C170" s="10"/>
      <c r="D170" s="39"/>
      <c r="E170" s="39"/>
      <c r="F170" s="39"/>
      <c r="G170" s="39"/>
      <c r="H170" s="222"/>
      <c r="I170" s="39"/>
      <c r="J170" s="39"/>
      <c r="K170" s="39"/>
      <c r="L170" s="39"/>
    </row>
    <row r="172" spans="1:12" x14ac:dyDescent="0.25">
      <c r="B172" s="361">
        <v>42484</v>
      </c>
      <c r="C172" s="362">
        <v>100</v>
      </c>
      <c r="D172" s="363">
        <v>35.917999999999999</v>
      </c>
      <c r="E172" s="363">
        <v>35.58</v>
      </c>
      <c r="F172" s="363">
        <f t="shared" ref="F172:F185" si="25">C172*(E172-D172)</f>
        <v>-33.800000000000097</v>
      </c>
      <c r="G172" s="363">
        <f t="shared" ref="G172:G185" si="26">D172*C172</f>
        <v>3591.7999999999997</v>
      </c>
      <c r="H172" s="364">
        <f t="shared" ref="H172:H185" si="27">(E172-D172)/D172</f>
        <v>-9.410323514672336E-3</v>
      </c>
      <c r="I172" s="363"/>
    </row>
    <row r="173" spans="1:12" x14ac:dyDescent="0.25">
      <c r="B173" s="361">
        <v>42485</v>
      </c>
      <c r="C173" s="362">
        <v>100</v>
      </c>
      <c r="D173" s="363">
        <v>35.917999999999999</v>
      </c>
      <c r="E173" s="363">
        <v>36.770000000000003</v>
      </c>
      <c r="F173" s="363">
        <f t="shared" si="25"/>
        <v>85.200000000000387</v>
      </c>
      <c r="G173" s="363">
        <f t="shared" si="26"/>
        <v>3591.7999999999997</v>
      </c>
      <c r="H173" s="364">
        <f t="shared" si="27"/>
        <v>2.3720697143493622E-2</v>
      </c>
      <c r="I173" s="363"/>
    </row>
    <row r="174" spans="1:12" x14ac:dyDescent="0.25">
      <c r="B174" s="361">
        <v>42498</v>
      </c>
      <c r="C174" s="362">
        <v>100</v>
      </c>
      <c r="D174" s="363">
        <v>35.917999999999999</v>
      </c>
      <c r="E174" s="363">
        <v>34.549999999999997</v>
      </c>
      <c r="F174" s="363">
        <f t="shared" si="25"/>
        <v>-136.80000000000021</v>
      </c>
      <c r="G174" s="363">
        <f t="shared" si="26"/>
        <v>3591.7999999999997</v>
      </c>
      <c r="H174" s="364">
        <f t="shared" si="27"/>
        <v>-3.8086753159975562E-2</v>
      </c>
      <c r="I174" s="363"/>
    </row>
    <row r="175" spans="1:12" x14ac:dyDescent="0.25">
      <c r="B175" s="361">
        <v>42508</v>
      </c>
      <c r="C175" s="362">
        <v>140</v>
      </c>
      <c r="D175" s="363">
        <v>35.423999999999999</v>
      </c>
      <c r="E175" s="363">
        <v>34.369999999999997</v>
      </c>
      <c r="F175" s="363">
        <f t="shared" si="25"/>
        <v>-147.56000000000029</v>
      </c>
      <c r="G175" s="363">
        <f t="shared" si="26"/>
        <v>4959.3599999999997</v>
      </c>
      <c r="H175" s="364">
        <f t="shared" si="27"/>
        <v>-2.9753839205058776E-2</v>
      </c>
      <c r="I175" s="363"/>
    </row>
    <row r="176" spans="1:12" x14ac:dyDescent="0.25">
      <c r="B176" s="361">
        <v>42509</v>
      </c>
      <c r="C176" s="362">
        <v>240</v>
      </c>
      <c r="D176" s="363">
        <v>35.034999999999997</v>
      </c>
      <c r="E176" s="363">
        <v>34.83</v>
      </c>
      <c r="F176" s="363">
        <f t="shared" si="25"/>
        <v>-49.199999999999591</v>
      </c>
      <c r="G176" s="363">
        <f t="shared" si="26"/>
        <v>8408.4</v>
      </c>
      <c r="H176" s="364">
        <f t="shared" si="27"/>
        <v>-5.8512915655772315E-3</v>
      </c>
      <c r="I176" s="363"/>
    </row>
    <row r="177" spans="2:9" x14ac:dyDescent="0.25">
      <c r="B177" s="361">
        <v>42514</v>
      </c>
      <c r="C177" s="362">
        <v>200</v>
      </c>
      <c r="D177" s="363">
        <v>34.972000000000001</v>
      </c>
      <c r="E177" s="363">
        <v>35.520000000000003</v>
      </c>
      <c r="F177" s="363">
        <f t="shared" si="25"/>
        <v>109.60000000000036</v>
      </c>
      <c r="G177" s="363">
        <f t="shared" si="26"/>
        <v>6994.4000000000005</v>
      </c>
      <c r="H177" s="364">
        <f t="shared" si="27"/>
        <v>1.5669678600022927E-2</v>
      </c>
      <c r="I177" s="363"/>
    </row>
    <row r="178" spans="2:9" x14ac:dyDescent="0.25">
      <c r="B178" s="361">
        <v>42515</v>
      </c>
      <c r="C178" s="362">
        <v>200</v>
      </c>
      <c r="D178" s="363">
        <v>34.972000000000001</v>
      </c>
      <c r="E178" s="363">
        <v>34.94</v>
      </c>
      <c r="F178" s="363">
        <f t="shared" si="25"/>
        <v>-6.4000000000007162</v>
      </c>
      <c r="G178" s="363">
        <f t="shared" si="26"/>
        <v>6994.4000000000005</v>
      </c>
      <c r="H178" s="364">
        <f t="shared" si="27"/>
        <v>-9.150177284685914E-4</v>
      </c>
      <c r="I178" s="363"/>
    </row>
    <row r="179" spans="2:9" x14ac:dyDescent="0.25">
      <c r="B179" s="361">
        <v>42521</v>
      </c>
      <c r="C179" s="362">
        <v>160</v>
      </c>
      <c r="D179" s="363">
        <v>34.718000000000004</v>
      </c>
      <c r="E179" s="363">
        <v>35.76</v>
      </c>
      <c r="F179" s="363">
        <f t="shared" si="25"/>
        <v>166.71999999999912</v>
      </c>
      <c r="G179" s="363">
        <f t="shared" si="26"/>
        <v>5554.880000000001</v>
      </c>
      <c r="H179" s="364">
        <f t="shared" si="27"/>
        <v>3.0013249611152554E-2</v>
      </c>
      <c r="I179" s="363"/>
    </row>
    <row r="180" spans="2:9" x14ac:dyDescent="0.25">
      <c r="B180" s="361">
        <v>42527</v>
      </c>
      <c r="C180" s="362">
        <v>160</v>
      </c>
      <c r="D180" s="363">
        <v>34.652000000000001</v>
      </c>
      <c r="E180" s="363">
        <v>36.020000000000003</v>
      </c>
      <c r="F180" s="363">
        <f t="shared" si="25"/>
        <v>218.88000000000034</v>
      </c>
      <c r="G180" s="363">
        <f t="shared" si="26"/>
        <v>5544.32</v>
      </c>
      <c r="H180" s="364">
        <f t="shared" si="27"/>
        <v>3.9478240794182211E-2</v>
      </c>
      <c r="I180" s="363"/>
    </row>
    <row r="181" spans="2:9" x14ac:dyDescent="0.25">
      <c r="B181" s="361">
        <v>42498</v>
      </c>
      <c r="C181" s="362">
        <v>160</v>
      </c>
      <c r="D181" s="363">
        <v>34.652000000000001</v>
      </c>
      <c r="E181" s="363">
        <v>36.520000000000003</v>
      </c>
      <c r="F181" s="363">
        <f t="shared" si="25"/>
        <v>298.88000000000034</v>
      </c>
      <c r="G181" s="363">
        <f t="shared" si="26"/>
        <v>5544.32</v>
      </c>
      <c r="H181" s="364">
        <f t="shared" si="27"/>
        <v>5.3907422371003176E-2</v>
      </c>
      <c r="I181" s="363"/>
    </row>
    <row r="182" spans="2:9" x14ac:dyDescent="0.25">
      <c r="B182" s="361">
        <v>42531</v>
      </c>
      <c r="C182" s="362">
        <v>60</v>
      </c>
      <c r="D182" s="363">
        <v>30.757000000000001</v>
      </c>
      <c r="E182" s="363">
        <v>36.81</v>
      </c>
      <c r="F182" s="363">
        <f t="shared" si="25"/>
        <v>363.18000000000006</v>
      </c>
      <c r="G182" s="363">
        <f t="shared" si="26"/>
        <v>1845.42</v>
      </c>
      <c r="H182" s="364">
        <f t="shared" si="27"/>
        <v>0.1968007282894951</v>
      </c>
      <c r="I182" s="363"/>
    </row>
    <row r="183" spans="2:9" x14ac:dyDescent="0.25">
      <c r="B183" s="361">
        <v>42536</v>
      </c>
      <c r="C183" s="362">
        <v>160</v>
      </c>
      <c r="D183" s="363">
        <v>33.652999999999999</v>
      </c>
      <c r="E183" s="363">
        <v>35.71</v>
      </c>
      <c r="F183" s="363">
        <f t="shared" si="25"/>
        <v>329.12000000000035</v>
      </c>
      <c r="G183" s="363">
        <f t="shared" si="26"/>
        <v>5384.48</v>
      </c>
      <c r="H183" s="364">
        <f t="shared" si="27"/>
        <v>6.1123822541823976E-2</v>
      </c>
      <c r="I183" s="363"/>
    </row>
    <row r="184" spans="2:9" x14ac:dyDescent="0.25">
      <c r="B184" s="361">
        <v>42542</v>
      </c>
      <c r="C184" s="362">
        <v>160</v>
      </c>
      <c r="D184" s="363">
        <v>33.65</v>
      </c>
      <c r="E184" s="363">
        <v>34.71</v>
      </c>
      <c r="F184" s="363">
        <f t="shared" si="25"/>
        <v>169.60000000000036</v>
      </c>
      <c r="G184" s="363">
        <f t="shared" si="26"/>
        <v>5384</v>
      </c>
      <c r="H184" s="364">
        <f t="shared" si="27"/>
        <v>3.1500742942050589E-2</v>
      </c>
      <c r="I184" s="363"/>
    </row>
    <row r="185" spans="2:9" x14ac:dyDescent="0.25">
      <c r="B185" s="361">
        <v>42548</v>
      </c>
      <c r="C185" s="362">
        <v>160</v>
      </c>
      <c r="D185" s="363">
        <v>33.652999999999999</v>
      </c>
      <c r="E185" s="363">
        <v>36.619999999999997</v>
      </c>
      <c r="F185" s="363">
        <f t="shared" si="25"/>
        <v>474.7199999999998</v>
      </c>
      <c r="G185" s="363">
        <f t="shared" si="26"/>
        <v>5384.48</v>
      </c>
      <c r="H185" s="364">
        <f t="shared" si="27"/>
        <v>8.8164502421775148E-2</v>
      </c>
      <c r="I185" s="363"/>
    </row>
    <row r="186" spans="2:9" x14ac:dyDescent="0.25">
      <c r="B186" s="361">
        <v>42556</v>
      </c>
      <c r="C186" s="362">
        <v>160</v>
      </c>
      <c r="D186" s="363">
        <v>33.652999999999999</v>
      </c>
      <c r="E186" s="363">
        <v>37.33</v>
      </c>
      <c r="F186" s="363">
        <f t="shared" ref="F186:F228" si="28">C186*(E186-D186)</f>
        <v>588.31999999999994</v>
      </c>
      <c r="G186" s="363">
        <f t="shared" ref="G186:G199" si="29">D186*C186</f>
        <v>5384.48</v>
      </c>
      <c r="H186" s="364">
        <f t="shared" ref="H186:H228" si="30">(E186-D186)/D186</f>
        <v>0.10926217573470418</v>
      </c>
      <c r="I186" s="363"/>
    </row>
    <row r="187" spans="2:9" x14ac:dyDescent="0.25">
      <c r="B187" s="361">
        <v>42559</v>
      </c>
      <c r="C187" s="362">
        <v>160</v>
      </c>
      <c r="D187" s="363">
        <v>33.652999999999999</v>
      </c>
      <c r="E187" s="363">
        <v>37.86</v>
      </c>
      <c r="F187" s="363">
        <f t="shared" si="28"/>
        <v>673.12000000000012</v>
      </c>
      <c r="G187" s="363">
        <f t="shared" si="29"/>
        <v>5384.48</v>
      </c>
      <c r="H187" s="364">
        <f t="shared" si="30"/>
        <v>0.12501114313731318</v>
      </c>
      <c r="I187" s="363"/>
    </row>
    <row r="188" spans="2:9" x14ac:dyDescent="0.25">
      <c r="B188" s="361">
        <v>42563</v>
      </c>
      <c r="C188" s="362">
        <v>160</v>
      </c>
      <c r="D188" s="363">
        <v>33.652999999999999</v>
      </c>
      <c r="E188" s="363">
        <v>37.39</v>
      </c>
      <c r="F188" s="363">
        <f t="shared" si="28"/>
        <v>597.9200000000003</v>
      </c>
      <c r="G188" s="363">
        <f t="shared" si="29"/>
        <v>5384.48</v>
      </c>
      <c r="H188" s="364">
        <f t="shared" si="30"/>
        <v>0.11104507770481092</v>
      </c>
      <c r="I188" s="363"/>
    </row>
    <row r="189" spans="2:9" x14ac:dyDescent="0.25">
      <c r="B189" s="361">
        <v>42566</v>
      </c>
      <c r="C189" s="362">
        <v>160</v>
      </c>
      <c r="D189" s="363">
        <v>33.652999999999999</v>
      </c>
      <c r="E189" s="363">
        <v>36.71</v>
      </c>
      <c r="F189" s="363">
        <f t="shared" si="28"/>
        <v>489.12000000000035</v>
      </c>
      <c r="G189" s="363">
        <f t="shared" si="29"/>
        <v>5384.48</v>
      </c>
      <c r="H189" s="364">
        <f t="shared" si="30"/>
        <v>9.0838855376935257E-2</v>
      </c>
      <c r="I189" s="363"/>
    </row>
    <row r="190" spans="2:9" x14ac:dyDescent="0.25">
      <c r="B190" s="361">
        <v>42570</v>
      </c>
      <c r="C190" s="362">
        <v>160</v>
      </c>
      <c r="D190" s="363">
        <v>33.652999999999999</v>
      </c>
      <c r="E190" s="363">
        <v>36.21</v>
      </c>
      <c r="F190" s="363">
        <f t="shared" si="28"/>
        <v>409.12000000000035</v>
      </c>
      <c r="G190" s="363">
        <f t="shared" si="29"/>
        <v>5384.48</v>
      </c>
      <c r="H190" s="364">
        <f t="shared" si="30"/>
        <v>7.5981338959379613E-2</v>
      </c>
      <c r="I190" s="363"/>
    </row>
    <row r="191" spans="2:9" x14ac:dyDescent="0.25">
      <c r="B191" s="361">
        <v>42571</v>
      </c>
      <c r="C191" s="362">
        <v>160</v>
      </c>
      <c r="D191" s="363">
        <v>33.652999999999999</v>
      </c>
      <c r="E191" s="363">
        <v>36.4</v>
      </c>
      <c r="F191" s="363">
        <f t="shared" si="28"/>
        <v>439.52</v>
      </c>
      <c r="G191" s="363">
        <f t="shared" si="29"/>
        <v>5384.48</v>
      </c>
      <c r="H191" s="364">
        <f t="shared" si="30"/>
        <v>8.16271951980507E-2</v>
      </c>
      <c r="I191" s="363"/>
    </row>
    <row r="192" spans="2:9" x14ac:dyDescent="0.25">
      <c r="B192" s="361">
        <v>42572</v>
      </c>
      <c r="C192" s="362">
        <v>160</v>
      </c>
      <c r="D192" s="363">
        <v>33.652999999999999</v>
      </c>
      <c r="E192" s="363">
        <v>35.96</v>
      </c>
      <c r="F192" s="363">
        <f t="shared" si="28"/>
        <v>369.12000000000035</v>
      </c>
      <c r="G192" s="363">
        <f t="shared" si="29"/>
        <v>5384.48</v>
      </c>
      <c r="H192" s="364">
        <f t="shared" si="30"/>
        <v>6.8552580750601791E-2</v>
      </c>
      <c r="I192" s="363"/>
    </row>
    <row r="193" spans="2:9" x14ac:dyDescent="0.25">
      <c r="B193" s="361">
        <v>42576</v>
      </c>
      <c r="C193" s="362">
        <v>160</v>
      </c>
      <c r="D193" s="363">
        <v>33.652999999999999</v>
      </c>
      <c r="E193" s="363">
        <v>35.79</v>
      </c>
      <c r="F193" s="363">
        <f t="shared" si="28"/>
        <v>341.92000000000007</v>
      </c>
      <c r="G193" s="363">
        <f t="shared" si="29"/>
        <v>5384.48</v>
      </c>
      <c r="H193" s="364">
        <f t="shared" si="30"/>
        <v>6.3501025168632833E-2</v>
      </c>
      <c r="I193" s="363"/>
    </row>
    <row r="194" spans="2:9" x14ac:dyDescent="0.25">
      <c r="B194" s="361">
        <v>42577</v>
      </c>
      <c r="C194" s="362">
        <v>160</v>
      </c>
      <c r="D194" s="363">
        <v>33.652999999999999</v>
      </c>
      <c r="E194" s="363">
        <v>36.42</v>
      </c>
      <c r="F194" s="363">
        <f t="shared" si="28"/>
        <v>442.72000000000048</v>
      </c>
      <c r="G194" s="363">
        <f t="shared" si="29"/>
        <v>5384.48</v>
      </c>
      <c r="H194" s="364">
        <f t="shared" si="30"/>
        <v>8.222149585475301E-2</v>
      </c>
      <c r="I194" s="363"/>
    </row>
    <row r="195" spans="2:9" x14ac:dyDescent="0.25">
      <c r="B195" s="361">
        <v>42579</v>
      </c>
      <c r="C195" s="362">
        <v>230</v>
      </c>
      <c r="D195" s="363">
        <v>34.006</v>
      </c>
      <c r="E195" s="363">
        <v>34.4</v>
      </c>
      <c r="F195" s="363">
        <f t="shared" si="28"/>
        <v>90.619999999999621</v>
      </c>
      <c r="G195" s="363">
        <f t="shared" si="29"/>
        <v>7821.38</v>
      </c>
      <c r="H195" s="364">
        <f t="shared" si="30"/>
        <v>1.1586190672234263E-2</v>
      </c>
      <c r="I195" s="363"/>
    </row>
    <row r="196" spans="2:9" x14ac:dyDescent="0.25">
      <c r="B196" s="361">
        <v>42580</v>
      </c>
      <c r="C196" s="362">
        <v>260</v>
      </c>
      <c r="D196" s="363">
        <v>33.991999999999997</v>
      </c>
      <c r="E196" s="363">
        <v>34.19</v>
      </c>
      <c r="F196" s="363">
        <f t="shared" si="28"/>
        <v>51.480000000000103</v>
      </c>
      <c r="G196" s="363">
        <f t="shared" si="29"/>
        <v>8837.92</v>
      </c>
      <c r="H196" s="364">
        <f t="shared" si="30"/>
        <v>5.824899976465063E-3</v>
      </c>
      <c r="I196" s="363"/>
    </row>
    <row r="197" spans="2:9" x14ac:dyDescent="0.25">
      <c r="B197" s="361">
        <v>42584</v>
      </c>
      <c r="C197" s="362">
        <v>300</v>
      </c>
      <c r="D197" s="363">
        <v>33.866</v>
      </c>
      <c r="E197" s="363">
        <v>32.61</v>
      </c>
      <c r="F197" s="363">
        <f t="shared" si="28"/>
        <v>-376.80000000000007</v>
      </c>
      <c r="G197" s="363">
        <f t="shared" si="29"/>
        <v>10159.799999999999</v>
      </c>
      <c r="H197" s="364">
        <f t="shared" si="30"/>
        <v>-3.7087344239059829E-2</v>
      </c>
      <c r="I197" s="363"/>
    </row>
    <row r="198" spans="2:9" x14ac:dyDescent="0.25">
      <c r="B198" s="361">
        <v>42586</v>
      </c>
      <c r="C198" s="362">
        <v>400</v>
      </c>
      <c r="D198" s="363">
        <v>33.520000000000003</v>
      </c>
      <c r="E198" s="363">
        <v>32.549999999999997</v>
      </c>
      <c r="F198" s="363">
        <f t="shared" si="28"/>
        <v>-388.00000000000239</v>
      </c>
      <c r="G198" s="363">
        <f t="shared" si="29"/>
        <v>13408.000000000002</v>
      </c>
      <c r="H198" s="364">
        <f t="shared" si="30"/>
        <v>-2.8937947494033587E-2</v>
      </c>
      <c r="I198" s="363"/>
    </row>
    <row r="199" spans="2:9" x14ac:dyDescent="0.25">
      <c r="B199" s="361">
        <v>42587</v>
      </c>
      <c r="C199" s="362">
        <v>400</v>
      </c>
      <c r="D199" s="363">
        <v>33.387349999999998</v>
      </c>
      <c r="E199" s="363">
        <v>32.729999999999997</v>
      </c>
      <c r="F199" s="363">
        <f t="shared" si="28"/>
        <v>-262.9400000000004</v>
      </c>
      <c r="G199" s="363">
        <f t="shared" si="29"/>
        <v>13354.939999999999</v>
      </c>
      <c r="H199" s="364">
        <f t="shared" si="30"/>
        <v>-1.9688594632398231E-2</v>
      </c>
      <c r="I199" s="363"/>
    </row>
    <row r="200" spans="2:9" x14ac:dyDescent="0.25">
      <c r="B200" s="361">
        <v>42598</v>
      </c>
      <c r="C200" s="362">
        <v>400</v>
      </c>
      <c r="D200" s="363">
        <v>33.387349999999998</v>
      </c>
      <c r="E200" s="363">
        <v>32.1</v>
      </c>
      <c r="F200" s="363">
        <f t="shared" si="28"/>
        <v>-514.93999999999858</v>
      </c>
      <c r="G200" s="363">
        <f t="shared" ref="G200:G205" si="31">D200*C200</f>
        <v>13354.939999999999</v>
      </c>
      <c r="H200" s="364">
        <f t="shared" si="30"/>
        <v>-3.8558016733882636E-2</v>
      </c>
      <c r="I200" s="363"/>
    </row>
    <row r="201" spans="2:9" x14ac:dyDescent="0.25">
      <c r="B201" s="361">
        <v>42599</v>
      </c>
      <c r="C201" s="362">
        <v>500</v>
      </c>
      <c r="D201" s="363">
        <v>33.045879999999997</v>
      </c>
      <c r="E201" s="363">
        <v>31.88</v>
      </c>
      <c r="F201" s="363">
        <f t="shared" si="28"/>
        <v>-582.93999999999892</v>
      </c>
      <c r="G201" s="363">
        <f t="shared" si="31"/>
        <v>16522.939999999999</v>
      </c>
      <c r="H201" s="364">
        <f t="shared" si="30"/>
        <v>-3.5280646180401248E-2</v>
      </c>
      <c r="I201" s="363"/>
    </row>
    <row r="202" spans="2:9" x14ac:dyDescent="0.25">
      <c r="B202" s="361">
        <v>42600</v>
      </c>
      <c r="C202" s="362">
        <v>500</v>
      </c>
      <c r="D202" s="363">
        <v>33.045879999999997</v>
      </c>
      <c r="E202" s="363">
        <v>32.46</v>
      </c>
      <c r="F202" s="363">
        <f t="shared" si="28"/>
        <v>-292.93999999999801</v>
      </c>
      <c r="G202" s="363">
        <f t="shared" si="31"/>
        <v>16522.939999999999</v>
      </c>
      <c r="H202" s="364">
        <f t="shared" si="30"/>
        <v>-1.7729290307899079E-2</v>
      </c>
      <c r="I202" s="363"/>
    </row>
    <row r="203" spans="2:9" x14ac:dyDescent="0.25">
      <c r="B203" s="361">
        <v>42601</v>
      </c>
      <c r="C203" s="362">
        <v>500</v>
      </c>
      <c r="D203" s="363">
        <v>33.045879999999997</v>
      </c>
      <c r="E203" s="363">
        <v>32.61</v>
      </c>
      <c r="F203" s="363">
        <f t="shared" si="28"/>
        <v>-217.93999999999869</v>
      </c>
      <c r="G203" s="363">
        <f t="shared" si="31"/>
        <v>16522.939999999999</v>
      </c>
      <c r="H203" s="364">
        <f t="shared" si="30"/>
        <v>-1.3190146547769266E-2</v>
      </c>
      <c r="I203" s="363"/>
    </row>
    <row r="204" spans="2:9" x14ac:dyDescent="0.25">
      <c r="B204" s="361">
        <v>42604</v>
      </c>
      <c r="C204" s="362">
        <v>500</v>
      </c>
      <c r="D204" s="363">
        <v>33.045879999999997</v>
      </c>
      <c r="E204" s="363">
        <v>32.86</v>
      </c>
      <c r="F204" s="363">
        <f t="shared" si="28"/>
        <v>-92.93999999999869</v>
      </c>
      <c r="G204" s="363">
        <f t="shared" si="31"/>
        <v>16522.939999999999</v>
      </c>
      <c r="H204" s="364">
        <f t="shared" si="30"/>
        <v>-5.624906947552839E-3</v>
      </c>
      <c r="I204" s="363"/>
    </row>
    <row r="205" spans="2:9" x14ac:dyDescent="0.25">
      <c r="B205" s="361">
        <v>42605</v>
      </c>
      <c r="C205" s="362">
        <v>500</v>
      </c>
      <c r="D205" s="363">
        <v>33.045879999999997</v>
      </c>
      <c r="E205" s="363">
        <v>32.25</v>
      </c>
      <c r="F205" s="363">
        <f t="shared" si="28"/>
        <v>-397.93999999999841</v>
      </c>
      <c r="G205" s="363">
        <f t="shared" si="31"/>
        <v>16522.939999999999</v>
      </c>
      <c r="H205" s="364">
        <f t="shared" si="30"/>
        <v>-2.4084091572080902E-2</v>
      </c>
      <c r="I205" s="363"/>
    </row>
    <row r="206" spans="2:9" x14ac:dyDescent="0.25">
      <c r="B206" s="361">
        <v>42606</v>
      </c>
      <c r="C206" s="362">
        <v>500</v>
      </c>
      <c r="D206" s="363">
        <v>33.045879999999997</v>
      </c>
      <c r="E206" s="363">
        <v>32.99</v>
      </c>
      <c r="F206" s="363">
        <f t="shared" si="28"/>
        <v>-27.939999999997411</v>
      </c>
      <c r="G206" s="363">
        <f t="shared" ref="G206:G228" si="32">D206*C206</f>
        <v>16522.939999999999</v>
      </c>
      <c r="H206" s="364">
        <f t="shared" si="30"/>
        <v>-1.6909823554402191E-3</v>
      </c>
      <c r="I206" s="363"/>
    </row>
    <row r="207" spans="2:9" x14ac:dyDescent="0.25">
      <c r="B207" s="361">
        <v>42607</v>
      </c>
      <c r="C207" s="362">
        <v>500</v>
      </c>
      <c r="D207" s="363">
        <v>33.045879999999997</v>
      </c>
      <c r="E207" s="363">
        <v>32.76</v>
      </c>
      <c r="F207" s="363">
        <f t="shared" si="28"/>
        <v>-142.9399999999994</v>
      </c>
      <c r="G207" s="363">
        <f t="shared" si="32"/>
        <v>16522.939999999999</v>
      </c>
      <c r="H207" s="364">
        <f t="shared" si="30"/>
        <v>-8.6510027876394533E-3</v>
      </c>
      <c r="I207" s="363"/>
    </row>
    <row r="208" spans="2:9" x14ac:dyDescent="0.25">
      <c r="B208" s="361">
        <v>42611</v>
      </c>
      <c r="C208" s="362">
        <v>500</v>
      </c>
      <c r="D208" s="363">
        <v>33.045879999999997</v>
      </c>
      <c r="E208" s="363">
        <v>32.33</v>
      </c>
      <c r="F208" s="363">
        <f t="shared" si="28"/>
        <v>-357.93999999999926</v>
      </c>
      <c r="G208" s="363">
        <f t="shared" si="32"/>
        <v>16522.939999999999</v>
      </c>
      <c r="H208" s="364">
        <f t="shared" si="30"/>
        <v>-2.1663214900011697E-2</v>
      </c>
      <c r="I208" s="363"/>
    </row>
    <row r="209" spans="2:9" x14ac:dyDescent="0.25">
      <c r="B209" s="361">
        <v>42612</v>
      </c>
      <c r="C209" s="362">
        <v>500</v>
      </c>
      <c r="D209" s="363">
        <v>33.045879999999997</v>
      </c>
      <c r="E209" s="363">
        <v>32.159999999999997</v>
      </c>
      <c r="F209" s="363">
        <f t="shared" si="28"/>
        <v>-442.94000000000011</v>
      </c>
      <c r="G209" s="363">
        <f t="shared" si="32"/>
        <v>16522.939999999999</v>
      </c>
      <c r="H209" s="364">
        <f t="shared" si="30"/>
        <v>-2.6807577828158919E-2</v>
      </c>
      <c r="I209" s="363"/>
    </row>
    <row r="210" spans="2:9" x14ac:dyDescent="0.25">
      <c r="B210" s="361">
        <v>42614</v>
      </c>
      <c r="C210" s="362">
        <v>500</v>
      </c>
      <c r="D210" s="363">
        <v>33.045879999999997</v>
      </c>
      <c r="E210" s="363">
        <v>31.96</v>
      </c>
      <c r="F210" s="363">
        <f t="shared" si="28"/>
        <v>-542.93999999999801</v>
      </c>
      <c r="G210" s="363">
        <f t="shared" si="32"/>
        <v>16522.939999999999</v>
      </c>
      <c r="H210" s="364">
        <f t="shared" si="30"/>
        <v>-3.2859769508331936E-2</v>
      </c>
      <c r="I210" s="363"/>
    </row>
    <row r="211" spans="2:9" x14ac:dyDescent="0.25">
      <c r="B211" s="361">
        <v>42615</v>
      </c>
      <c r="C211" s="362">
        <v>500</v>
      </c>
      <c r="D211" s="363">
        <v>32.94988</v>
      </c>
      <c r="E211" s="363">
        <v>32.5</v>
      </c>
      <c r="F211" s="363">
        <f t="shared" si="28"/>
        <v>-224.94000000000014</v>
      </c>
      <c r="G211" s="363">
        <f t="shared" si="32"/>
        <v>16474.939999999999</v>
      </c>
      <c r="H211" s="364">
        <f t="shared" si="30"/>
        <v>-1.3653463988336233E-2</v>
      </c>
      <c r="I211" s="363" t="s">
        <v>185</v>
      </c>
    </row>
    <row r="212" spans="2:9" x14ac:dyDescent="0.25">
      <c r="B212" s="361">
        <v>42619</v>
      </c>
      <c r="C212" s="362">
        <v>500</v>
      </c>
      <c r="D212" s="363">
        <v>32.94988</v>
      </c>
      <c r="E212" s="363">
        <v>32.67</v>
      </c>
      <c r="F212" s="363">
        <f t="shared" si="28"/>
        <v>-139.93999999999929</v>
      </c>
      <c r="G212" s="363">
        <f t="shared" si="32"/>
        <v>16474.939999999999</v>
      </c>
      <c r="H212" s="364">
        <f t="shared" si="30"/>
        <v>-8.4941128768905548E-3</v>
      </c>
      <c r="I212" s="363"/>
    </row>
    <row r="213" spans="2:9" x14ac:dyDescent="0.25">
      <c r="B213" s="361">
        <v>42620</v>
      </c>
      <c r="C213" s="362">
        <v>600</v>
      </c>
      <c r="D213" s="363">
        <v>32.733229999999999</v>
      </c>
      <c r="E213" s="363">
        <v>31.32</v>
      </c>
      <c r="F213" s="363">
        <f t="shared" si="28"/>
        <v>-847.93799999999919</v>
      </c>
      <c r="G213" s="363">
        <f t="shared" si="32"/>
        <v>19639.937999999998</v>
      </c>
      <c r="H213" s="364">
        <f t="shared" si="30"/>
        <v>-4.3174168879759153E-2</v>
      </c>
      <c r="I213" s="363"/>
    </row>
    <row r="214" spans="2:9" x14ac:dyDescent="0.25">
      <c r="B214" s="361">
        <v>42620</v>
      </c>
      <c r="C214" s="362">
        <v>700</v>
      </c>
      <c r="D214" s="363">
        <v>32.511339999999997</v>
      </c>
      <c r="E214" s="363">
        <v>31.32</v>
      </c>
      <c r="F214" s="363">
        <f t="shared" si="28"/>
        <v>-833.93799999999771</v>
      </c>
      <c r="G214" s="363">
        <f t="shared" si="32"/>
        <v>22757.937999999998</v>
      </c>
      <c r="H214" s="364">
        <f t="shared" si="30"/>
        <v>-3.6643829506873504E-2</v>
      </c>
      <c r="I214" s="363"/>
    </row>
    <row r="215" spans="2:9" x14ac:dyDescent="0.25">
      <c r="B215" s="361">
        <v>42621</v>
      </c>
      <c r="C215" s="362">
        <v>700</v>
      </c>
      <c r="D215" s="363">
        <v>32.511339999999997</v>
      </c>
      <c r="E215" s="363">
        <v>31.31</v>
      </c>
      <c r="F215" s="363">
        <f t="shared" si="28"/>
        <v>-840.93799999999885</v>
      </c>
      <c r="G215" s="363">
        <f t="shared" si="32"/>
        <v>22757.937999999998</v>
      </c>
      <c r="H215" s="364">
        <f t="shared" si="30"/>
        <v>-3.6951414491066759E-2</v>
      </c>
      <c r="I215" s="363"/>
    </row>
    <row r="216" spans="2:9" x14ac:dyDescent="0.25">
      <c r="B216" s="361">
        <v>42622</v>
      </c>
      <c r="C216" s="362">
        <v>700</v>
      </c>
      <c r="D216" s="363">
        <v>32.511339999999997</v>
      </c>
      <c r="E216" s="363">
        <v>31.51</v>
      </c>
      <c r="F216" s="363">
        <f t="shared" si="28"/>
        <v>-700.9379999999968</v>
      </c>
      <c r="G216" s="363">
        <f t="shared" si="32"/>
        <v>22757.937999999998</v>
      </c>
      <c r="H216" s="364">
        <f t="shared" si="30"/>
        <v>-3.0799714807202519E-2</v>
      </c>
      <c r="I216" s="363"/>
    </row>
    <row r="217" spans="2:9" x14ac:dyDescent="0.25">
      <c r="B217" s="361">
        <v>42625</v>
      </c>
      <c r="C217" s="362">
        <v>800</v>
      </c>
      <c r="D217" s="363">
        <v>32.297429999999999</v>
      </c>
      <c r="E217" s="363">
        <v>30.89</v>
      </c>
      <c r="F217" s="363">
        <f t="shared" si="28"/>
        <v>-1125.9439999999984</v>
      </c>
      <c r="G217" s="363">
        <f t="shared" si="32"/>
        <v>25837.944</v>
      </c>
      <c r="H217" s="364">
        <f t="shared" si="30"/>
        <v>-4.3577151494716394E-2</v>
      </c>
      <c r="I217" s="363"/>
    </row>
    <row r="218" spans="2:9" x14ac:dyDescent="0.25">
      <c r="B218" s="361">
        <v>42632</v>
      </c>
      <c r="C218" s="362">
        <v>800</v>
      </c>
      <c r="D218" s="363">
        <v>32.297429999999999</v>
      </c>
      <c r="E218" s="363">
        <v>30.79</v>
      </c>
      <c r="F218" s="363">
        <f t="shared" si="28"/>
        <v>-1205.9439999999995</v>
      </c>
      <c r="G218" s="363">
        <f t="shared" si="32"/>
        <v>25837.944</v>
      </c>
      <c r="H218" s="364">
        <f t="shared" si="30"/>
        <v>-4.6673373082626063E-2</v>
      </c>
      <c r="I218" s="363"/>
    </row>
    <row r="219" spans="2:9" x14ac:dyDescent="0.25">
      <c r="B219" s="361">
        <v>42633</v>
      </c>
      <c r="C219" s="362">
        <v>800</v>
      </c>
      <c r="D219" s="363">
        <v>32.297429999999999</v>
      </c>
      <c r="E219" s="363">
        <v>31.09</v>
      </c>
      <c r="F219" s="363">
        <f t="shared" si="28"/>
        <v>-965.94399999999894</v>
      </c>
      <c r="G219" s="363">
        <f t="shared" si="32"/>
        <v>25837.944</v>
      </c>
      <c r="H219" s="364">
        <f t="shared" si="30"/>
        <v>-3.7384708318897161E-2</v>
      </c>
      <c r="I219" s="363"/>
    </row>
    <row r="220" spans="2:9" x14ac:dyDescent="0.25">
      <c r="B220" s="361">
        <v>42605</v>
      </c>
      <c r="C220" s="362">
        <v>800</v>
      </c>
      <c r="D220" s="363">
        <v>32.297429999999999</v>
      </c>
      <c r="E220" s="363">
        <v>30.45</v>
      </c>
      <c r="F220" s="363">
        <f t="shared" si="28"/>
        <v>-1477.9439999999995</v>
      </c>
      <c r="G220" s="363">
        <f t="shared" si="32"/>
        <v>25837.944</v>
      </c>
      <c r="H220" s="364">
        <f t="shared" si="30"/>
        <v>-5.7200526481518785E-2</v>
      </c>
      <c r="I220" s="363"/>
    </row>
    <row r="221" spans="2:9" x14ac:dyDescent="0.25">
      <c r="B221" s="361">
        <v>42639</v>
      </c>
      <c r="C221" s="362">
        <v>900</v>
      </c>
      <c r="D221" s="363">
        <v>32.05104</v>
      </c>
      <c r="E221" s="363">
        <v>30.08</v>
      </c>
      <c r="F221" s="363">
        <f t="shared" si="28"/>
        <v>-1773.936000000002</v>
      </c>
      <c r="G221" s="363">
        <f t="shared" si="32"/>
        <v>28845.936000000002</v>
      </c>
      <c r="H221" s="364">
        <f t="shared" si="30"/>
        <v>-6.14969124246827E-2</v>
      </c>
      <c r="I221" s="363"/>
    </row>
    <row r="222" spans="2:9" x14ac:dyDescent="0.25">
      <c r="B222" s="361">
        <v>42640</v>
      </c>
      <c r="C222" s="362">
        <v>900</v>
      </c>
      <c r="D222" s="363">
        <v>32.05104</v>
      </c>
      <c r="E222" s="363">
        <v>29.9</v>
      </c>
      <c r="F222" s="363">
        <f t="shared" si="28"/>
        <v>-1935.9360000000017</v>
      </c>
      <c r="G222" s="363">
        <f t="shared" si="32"/>
        <v>28845.936000000002</v>
      </c>
      <c r="H222" s="364">
        <f t="shared" si="30"/>
        <v>-6.7112954837034985E-2</v>
      </c>
      <c r="I222" s="363"/>
    </row>
    <row r="223" spans="2:9" x14ac:dyDescent="0.25">
      <c r="B223" s="361">
        <v>42641</v>
      </c>
      <c r="C223" s="362">
        <v>900</v>
      </c>
      <c r="D223" s="363">
        <v>32.05104</v>
      </c>
      <c r="E223" s="363">
        <v>29.84</v>
      </c>
      <c r="F223" s="363">
        <f t="shared" si="28"/>
        <v>-1989.9360000000006</v>
      </c>
      <c r="G223" s="363">
        <f t="shared" si="32"/>
        <v>28845.936000000002</v>
      </c>
      <c r="H223" s="364">
        <f t="shared" si="30"/>
        <v>-6.8984968974485708E-2</v>
      </c>
      <c r="I223" s="363"/>
    </row>
    <row r="224" spans="2:9" x14ac:dyDescent="0.25">
      <c r="B224" s="361">
        <v>42643</v>
      </c>
      <c r="C224" s="362">
        <v>900</v>
      </c>
      <c r="D224" s="363">
        <v>32.05104</v>
      </c>
      <c r="E224" s="363">
        <v>29.68</v>
      </c>
      <c r="F224" s="363">
        <f t="shared" si="28"/>
        <v>-2133.9360000000006</v>
      </c>
      <c r="G224" s="363">
        <f t="shared" si="32"/>
        <v>28845.936000000002</v>
      </c>
      <c r="H224" s="364">
        <f t="shared" si="30"/>
        <v>-7.3977006674354431E-2</v>
      </c>
      <c r="I224" s="363"/>
    </row>
    <row r="225" spans="2:9" x14ac:dyDescent="0.25">
      <c r="B225" s="361">
        <v>42646</v>
      </c>
      <c r="C225" s="362">
        <v>1000</v>
      </c>
      <c r="D225" s="363">
        <v>31.78594</v>
      </c>
      <c r="E225" s="363">
        <v>29.28</v>
      </c>
      <c r="F225" s="363">
        <f t="shared" si="28"/>
        <v>-2505.9399999999991</v>
      </c>
      <c r="G225" s="363">
        <f t="shared" si="32"/>
        <v>31785.94</v>
      </c>
      <c r="H225" s="364">
        <f t="shared" si="30"/>
        <v>-7.8838001959356835E-2</v>
      </c>
      <c r="I225" s="363"/>
    </row>
    <row r="226" spans="2:9" x14ac:dyDescent="0.25">
      <c r="B226" s="361">
        <v>42648</v>
      </c>
      <c r="C226" s="362">
        <v>1000</v>
      </c>
      <c r="D226" s="363">
        <v>31.78594</v>
      </c>
      <c r="E226" s="363">
        <v>28.84</v>
      </c>
      <c r="F226" s="363">
        <f t="shared" si="28"/>
        <v>-2945.94</v>
      </c>
      <c r="G226" s="363">
        <f t="shared" si="32"/>
        <v>31785.94</v>
      </c>
      <c r="H226" s="364">
        <f t="shared" si="30"/>
        <v>-9.2680600290568724E-2</v>
      </c>
      <c r="I226" s="363"/>
    </row>
    <row r="227" spans="2:9" x14ac:dyDescent="0.25">
      <c r="B227" s="361">
        <v>42649</v>
      </c>
      <c r="C227" s="362">
        <v>1000</v>
      </c>
      <c r="D227" s="363">
        <v>31.78594</v>
      </c>
      <c r="E227" s="363">
        <v>29.37</v>
      </c>
      <c r="F227" s="363">
        <f t="shared" si="28"/>
        <v>-2415.9399999999991</v>
      </c>
      <c r="G227" s="363">
        <f t="shared" si="32"/>
        <v>31785.94</v>
      </c>
      <c r="H227" s="364">
        <f t="shared" si="30"/>
        <v>-7.6006561391608968E-2</v>
      </c>
      <c r="I227" s="363"/>
    </row>
    <row r="228" spans="2:9" x14ac:dyDescent="0.25">
      <c r="B228" s="361">
        <v>42650</v>
      </c>
      <c r="C228" s="362">
        <v>1000</v>
      </c>
      <c r="D228" s="363">
        <v>31.78594</v>
      </c>
      <c r="E228" s="363">
        <v>29</v>
      </c>
      <c r="F228" s="363">
        <f t="shared" si="28"/>
        <v>-2785.94</v>
      </c>
      <c r="G228" s="363">
        <f t="shared" si="32"/>
        <v>31785.94</v>
      </c>
      <c r="H228" s="364">
        <f t="shared" si="30"/>
        <v>-8.7646928170128049E-2</v>
      </c>
      <c r="I228" s="363"/>
    </row>
    <row r="229" spans="2:9" x14ac:dyDescent="0.25">
      <c r="B229" s="361">
        <v>42661</v>
      </c>
      <c r="C229" s="362">
        <v>1000</v>
      </c>
      <c r="D229" s="363">
        <v>31.78594</v>
      </c>
      <c r="E229" s="363">
        <v>30.64</v>
      </c>
      <c r="F229" s="363">
        <f t="shared" ref="F229:F234" si="33">C229*(E229-D229)</f>
        <v>-1145.9399999999996</v>
      </c>
      <c r="G229" s="363">
        <f t="shared" ref="G229:G234" si="34">D229*C229</f>
        <v>31785.94</v>
      </c>
      <c r="H229" s="364">
        <f t="shared" ref="H229:H234" si="35">(E229-D229)/D229</f>
        <v>-3.6051788935611138E-2</v>
      </c>
      <c r="I229" s="363"/>
    </row>
    <row r="230" spans="2:9" x14ac:dyDescent="0.25">
      <c r="B230" s="361">
        <v>42671</v>
      </c>
      <c r="C230" s="362">
        <v>900</v>
      </c>
      <c r="D230" s="363">
        <v>31.837789999999998</v>
      </c>
      <c r="E230" s="363">
        <v>31.26</v>
      </c>
      <c r="F230" s="363">
        <f t="shared" si="33"/>
        <v>-520.01099999999701</v>
      </c>
      <c r="G230" s="363">
        <f t="shared" si="34"/>
        <v>28654.010999999999</v>
      </c>
      <c r="H230" s="364">
        <f t="shared" si="35"/>
        <v>-1.8147930493919232E-2</v>
      </c>
      <c r="I230" s="363"/>
    </row>
    <row r="231" spans="2:9" x14ac:dyDescent="0.25">
      <c r="B231" s="361">
        <v>42674</v>
      </c>
      <c r="C231" s="362">
        <v>1000</v>
      </c>
      <c r="D231" s="363">
        <v>31.763999999999999</v>
      </c>
      <c r="E231" s="363">
        <v>30.98</v>
      </c>
      <c r="F231" s="363">
        <f t="shared" si="33"/>
        <v>-783.99999999999886</v>
      </c>
      <c r="G231" s="363">
        <f t="shared" si="34"/>
        <v>31764</v>
      </c>
      <c r="H231" s="364">
        <f t="shared" si="35"/>
        <v>-2.468202997103636E-2</v>
      </c>
      <c r="I231" s="363"/>
    </row>
    <row r="232" spans="2:9" x14ac:dyDescent="0.25">
      <c r="B232" s="361">
        <v>42676</v>
      </c>
      <c r="C232" s="362">
        <v>500</v>
      </c>
      <c r="D232" s="363">
        <v>31.518719999999998</v>
      </c>
      <c r="E232" s="363">
        <v>32.22</v>
      </c>
      <c r="F232" s="363">
        <f t="shared" si="33"/>
        <v>350.64000000000027</v>
      </c>
      <c r="G232" s="363">
        <f t="shared" si="34"/>
        <v>15759.359999999999</v>
      </c>
      <c r="H232" s="364">
        <f t="shared" si="35"/>
        <v>2.2249634502923995E-2</v>
      </c>
      <c r="I232" s="363">
        <v>31</v>
      </c>
    </row>
    <row r="233" spans="2:9" x14ac:dyDescent="0.25">
      <c r="B233" s="361">
        <v>42677</v>
      </c>
      <c r="C233" s="362">
        <v>800</v>
      </c>
      <c r="D233" s="363">
        <v>31.51858</v>
      </c>
      <c r="E233" s="363">
        <v>31.02</v>
      </c>
      <c r="F233" s="363">
        <f t="shared" si="33"/>
        <v>-398.86400000000037</v>
      </c>
      <c r="G233" s="363">
        <f t="shared" si="34"/>
        <v>25214.864000000001</v>
      </c>
      <c r="H233" s="364">
        <f t="shared" si="35"/>
        <v>-1.5818606041262027E-2</v>
      </c>
      <c r="I233" s="363"/>
    </row>
    <row r="234" spans="2:9" x14ac:dyDescent="0.25">
      <c r="B234" s="361">
        <v>42701</v>
      </c>
      <c r="C234" s="362">
        <v>400</v>
      </c>
      <c r="D234" s="363">
        <v>30.677849999999999</v>
      </c>
      <c r="E234" s="363">
        <v>33.880000000000003</v>
      </c>
      <c r="F234" s="363">
        <f t="shared" si="33"/>
        <v>1280.8600000000013</v>
      </c>
      <c r="G234" s="363">
        <f t="shared" si="34"/>
        <v>12271.14</v>
      </c>
      <c r="H234" s="364">
        <f t="shared" si="35"/>
        <v>0.10437987016691207</v>
      </c>
      <c r="I234" s="363"/>
    </row>
    <row r="235" spans="2:9" x14ac:dyDescent="0.25">
      <c r="B235" s="361">
        <v>42704</v>
      </c>
      <c r="C235" s="362">
        <v>400</v>
      </c>
      <c r="D235" s="363">
        <v>30.677849999999999</v>
      </c>
      <c r="E235" s="363">
        <v>32.299999999999997</v>
      </c>
      <c r="F235" s="363">
        <f t="shared" ref="F235:F241" si="36">C235*(E235-D235)</f>
        <v>648.8599999999991</v>
      </c>
      <c r="G235" s="363">
        <f t="shared" ref="G235:G241" si="37">D235*C235</f>
        <v>12271.14</v>
      </c>
      <c r="H235" s="364">
        <f t="shared" ref="H235:H241" si="38">(E235-D235)/D235</f>
        <v>5.2876912821465581E-2</v>
      </c>
      <c r="I235" s="363"/>
    </row>
    <row r="236" spans="2:9" x14ac:dyDescent="0.25">
      <c r="B236" s="361">
        <v>42706</v>
      </c>
      <c r="C236" s="362">
        <v>400</v>
      </c>
      <c r="D236" s="363">
        <v>30.527850000000001</v>
      </c>
      <c r="E236" s="363">
        <v>33.299999999999997</v>
      </c>
      <c r="F236" s="363">
        <f t="shared" si="36"/>
        <v>1108.8599999999985</v>
      </c>
      <c r="G236" s="363">
        <f t="shared" si="37"/>
        <v>12211.14</v>
      </c>
      <c r="H236" s="364">
        <f t="shared" si="38"/>
        <v>9.0807246497869851E-2</v>
      </c>
      <c r="I236" s="363"/>
    </row>
    <row r="237" spans="2:9" x14ac:dyDescent="0.25">
      <c r="B237" s="361">
        <v>42712</v>
      </c>
      <c r="C237" s="362">
        <v>300</v>
      </c>
      <c r="D237" s="363">
        <v>29.297370000000001</v>
      </c>
      <c r="E237" s="363">
        <v>34.19</v>
      </c>
      <c r="F237" s="363">
        <f t="shared" si="36"/>
        <v>1467.7889999999991</v>
      </c>
      <c r="G237" s="363">
        <f t="shared" si="37"/>
        <v>8789.2109999999993</v>
      </c>
      <c r="H237" s="364">
        <f t="shared" si="38"/>
        <v>0.16699894905242338</v>
      </c>
      <c r="I237" s="363"/>
    </row>
    <row r="238" spans="2:9" x14ac:dyDescent="0.25">
      <c r="B238" s="361">
        <v>42713</v>
      </c>
      <c r="C238" s="362">
        <v>200</v>
      </c>
      <c r="D238" s="363">
        <v>26.551449999999999</v>
      </c>
      <c r="E238" s="363">
        <v>34.78</v>
      </c>
      <c r="F238" s="363">
        <f t="shared" si="36"/>
        <v>1645.7100000000005</v>
      </c>
      <c r="G238" s="363">
        <f t="shared" si="37"/>
        <v>5310.29</v>
      </c>
      <c r="H238" s="364">
        <f t="shared" si="38"/>
        <v>0.30990962828772073</v>
      </c>
      <c r="I238" s="363"/>
    </row>
    <row r="239" spans="2:9" x14ac:dyDescent="0.25">
      <c r="B239" s="361">
        <v>42716</v>
      </c>
      <c r="C239" s="362">
        <v>300</v>
      </c>
      <c r="D239" s="363">
        <v>29.0943</v>
      </c>
      <c r="E239" s="363">
        <v>34.22</v>
      </c>
      <c r="F239" s="363">
        <f t="shared" si="36"/>
        <v>1537.7099999999996</v>
      </c>
      <c r="G239" s="363">
        <f t="shared" si="37"/>
        <v>8728.2900000000009</v>
      </c>
      <c r="H239" s="364">
        <f t="shared" si="38"/>
        <v>0.17617540205469795</v>
      </c>
      <c r="I239" s="363"/>
    </row>
    <row r="240" spans="2:9" x14ac:dyDescent="0.25">
      <c r="B240" s="361">
        <v>42718</v>
      </c>
      <c r="C240" s="362">
        <v>100</v>
      </c>
      <c r="D240" s="363">
        <v>17.179500000000001</v>
      </c>
      <c r="E240" s="363">
        <v>34.72</v>
      </c>
      <c r="F240" s="363">
        <f t="shared" si="36"/>
        <v>1754.0499999999997</v>
      </c>
      <c r="G240" s="363">
        <f t="shared" si="37"/>
        <v>1717.95</v>
      </c>
      <c r="H240" s="364">
        <f t="shared" si="38"/>
        <v>1.021013417154166</v>
      </c>
      <c r="I240" s="363"/>
    </row>
    <row r="241" spans="2:9" x14ac:dyDescent="0.25">
      <c r="B241" s="361">
        <v>42718</v>
      </c>
      <c r="C241" s="362">
        <v>300</v>
      </c>
      <c r="D241" s="363">
        <v>28.9132</v>
      </c>
      <c r="E241" s="363">
        <v>34.72</v>
      </c>
      <c r="F241" s="363">
        <f t="shared" si="36"/>
        <v>1742.0399999999997</v>
      </c>
      <c r="G241" s="363">
        <f t="shared" si="37"/>
        <v>8673.9599999999991</v>
      </c>
      <c r="H241" s="364">
        <f t="shared" si="38"/>
        <v>0.20083560449898313</v>
      </c>
      <c r="I241" s="363"/>
    </row>
    <row r="242" spans="2:9" x14ac:dyDescent="0.25">
      <c r="B242" s="361">
        <v>42729</v>
      </c>
      <c r="C242" s="362">
        <v>300</v>
      </c>
      <c r="D242" s="363">
        <v>28.9132</v>
      </c>
      <c r="E242" s="363">
        <v>35.08</v>
      </c>
      <c r="F242" s="363">
        <f>C242*(E242-D242)</f>
        <v>1850.0399999999995</v>
      </c>
      <c r="G242" s="363">
        <f>D242*C242</f>
        <v>8673.9599999999991</v>
      </c>
      <c r="H242" s="364">
        <f>(E242-D242)/D242</f>
        <v>0.21328666491429515</v>
      </c>
      <c r="I242" s="363"/>
    </row>
    <row r="243" spans="2:9" x14ac:dyDescent="0.25">
      <c r="B243" s="361">
        <v>42745</v>
      </c>
      <c r="C243" s="362">
        <v>400</v>
      </c>
      <c r="D243" s="363">
        <v>30.12988</v>
      </c>
      <c r="E243" s="363">
        <v>33.19</v>
      </c>
      <c r="F243" s="363">
        <f>C243*(E243-D243)</f>
        <v>1224.0479999999991</v>
      </c>
      <c r="G243" s="363">
        <f>D243*C243</f>
        <v>12051.951999999999</v>
      </c>
      <c r="H243" s="364">
        <f>(E243-D243)/D243</f>
        <v>0.1015642943151449</v>
      </c>
      <c r="I243" s="363"/>
    </row>
    <row r="244" spans="2:9" x14ac:dyDescent="0.25">
      <c r="B244" s="361">
        <v>42752</v>
      </c>
      <c r="C244" s="362">
        <v>300</v>
      </c>
      <c r="D244" s="363">
        <v>28.620100000000001</v>
      </c>
      <c r="E244" s="363">
        <v>34.840000000000003</v>
      </c>
      <c r="F244" s="363">
        <f>C244*(E244-D244)</f>
        <v>1865.9700000000007</v>
      </c>
      <c r="G244" s="363">
        <f>D244*C244</f>
        <v>8586.0300000000007</v>
      </c>
      <c r="H244" s="364">
        <f>(E244-D244)/D244</f>
        <v>0.21732628467405782</v>
      </c>
      <c r="I244" s="363">
        <v>28.25</v>
      </c>
    </row>
    <row r="245" spans="2:9" x14ac:dyDescent="0.25">
      <c r="B245" s="361">
        <v>42754</v>
      </c>
      <c r="C245" s="362">
        <v>400</v>
      </c>
      <c r="D245" s="363">
        <v>30.032579999999999</v>
      </c>
      <c r="E245" s="363">
        <v>34.26</v>
      </c>
      <c r="F245" s="363">
        <f>C245*(E245-D245)</f>
        <v>1690.9679999999994</v>
      </c>
      <c r="G245" s="363">
        <f>D245*C245</f>
        <v>12013.031999999999</v>
      </c>
      <c r="H245" s="364">
        <f>(E245-D245)/D245</f>
        <v>0.14076113340911767</v>
      </c>
      <c r="I245" s="363"/>
    </row>
    <row r="260" spans="1:13" x14ac:dyDescent="0.25">
      <c r="M260" s="2">
        <f>M288+K291-F291</f>
        <v>1747.9699999999939</v>
      </c>
    </row>
    <row r="261" spans="1:13" x14ac:dyDescent="0.25">
      <c r="M261" s="252" t="s">
        <v>38</v>
      </c>
    </row>
    <row r="262" spans="1:13" x14ac:dyDescent="0.25">
      <c r="M262" s="251">
        <v>10.5</v>
      </c>
    </row>
    <row r="263" spans="1:13" x14ac:dyDescent="0.25">
      <c r="L263" t="s">
        <v>65</v>
      </c>
      <c r="M263" s="251">
        <v>48</v>
      </c>
    </row>
    <row r="264" spans="1:13" x14ac:dyDescent="0.25">
      <c r="A264" s="252" t="s">
        <v>1</v>
      </c>
      <c r="B264" s="252" t="s">
        <v>2</v>
      </c>
      <c r="C264" s="252" t="s">
        <v>4</v>
      </c>
      <c r="D264" s="253" t="s">
        <v>5</v>
      </c>
      <c r="E264" s="253" t="s">
        <v>94</v>
      </c>
      <c r="F264" s="253" t="s">
        <v>60</v>
      </c>
      <c r="G264" s="252" t="s">
        <v>3</v>
      </c>
      <c r="H264" s="252" t="s">
        <v>6</v>
      </c>
      <c r="I264" s="253" t="s">
        <v>7</v>
      </c>
      <c r="J264" s="253" t="s">
        <v>95</v>
      </c>
      <c r="K264" s="253" t="s">
        <v>61</v>
      </c>
      <c r="L264" s="252" t="s">
        <v>37</v>
      </c>
      <c r="M264" s="251">
        <v>60</v>
      </c>
    </row>
    <row r="265" spans="1:13" x14ac:dyDescent="0.25">
      <c r="A265" s="254" t="s">
        <v>195</v>
      </c>
      <c r="B265" s="255">
        <v>42482</v>
      </c>
      <c r="C265" s="250">
        <v>80</v>
      </c>
      <c r="D265" s="251">
        <v>36.01</v>
      </c>
      <c r="E265" s="251">
        <v>0</v>
      </c>
      <c r="F265" s="251">
        <f t="shared" ref="F265:F285" si="39">D265*C265+E265</f>
        <v>2880.7999999999997</v>
      </c>
      <c r="G265" s="255">
        <v>42514</v>
      </c>
      <c r="H265" s="250">
        <v>40</v>
      </c>
      <c r="I265" s="251">
        <v>35.35</v>
      </c>
      <c r="J265" s="251">
        <v>0.03</v>
      </c>
      <c r="K265" s="251">
        <f>I265*H265-J265</f>
        <v>1413.97</v>
      </c>
      <c r="L265" s="255">
        <v>42522</v>
      </c>
      <c r="M265" s="250"/>
    </row>
    <row r="266" spans="1:13" x14ac:dyDescent="0.25">
      <c r="A266" s="257" t="s">
        <v>71</v>
      </c>
      <c r="B266" s="255">
        <v>42482</v>
      </c>
      <c r="C266" s="250">
        <v>20</v>
      </c>
      <c r="D266" s="251">
        <v>35.549999999999997</v>
      </c>
      <c r="E266" s="251">
        <v>0</v>
      </c>
      <c r="F266" s="251">
        <f t="shared" si="39"/>
        <v>711</v>
      </c>
      <c r="G266" s="250"/>
      <c r="H266" s="250"/>
      <c r="I266" s="251"/>
      <c r="J266" s="251"/>
      <c r="K266" s="251"/>
      <c r="L266" s="255">
        <v>42614</v>
      </c>
      <c r="M266" s="250"/>
    </row>
    <row r="267" spans="1:13" x14ac:dyDescent="0.25">
      <c r="A267" s="250"/>
      <c r="B267" s="255">
        <v>42508</v>
      </c>
      <c r="C267" s="250">
        <v>40</v>
      </c>
      <c r="D267" s="251">
        <v>34.19</v>
      </c>
      <c r="E267" s="251">
        <v>0</v>
      </c>
      <c r="F267" s="251">
        <f t="shared" si="39"/>
        <v>1367.6</v>
      </c>
      <c r="G267" s="255">
        <v>42521</v>
      </c>
      <c r="H267" s="256">
        <v>40</v>
      </c>
      <c r="I267" s="251">
        <v>35.99</v>
      </c>
      <c r="J267" s="251">
        <v>0.03</v>
      </c>
      <c r="K267" s="251">
        <f t="shared" ref="K267:K282" si="40">I267*H267-J267</f>
        <v>1439.5700000000002</v>
      </c>
      <c r="L267" s="255">
        <v>42706</v>
      </c>
      <c r="M267" s="250"/>
    </row>
    <row r="268" spans="1:13" x14ac:dyDescent="0.25">
      <c r="A268" s="250"/>
      <c r="B268" s="255">
        <v>42509</v>
      </c>
      <c r="C268" s="250">
        <v>100</v>
      </c>
      <c r="D268" s="251">
        <v>34.49</v>
      </c>
      <c r="E268" s="251">
        <v>0</v>
      </c>
      <c r="F268" s="251">
        <f t="shared" si="39"/>
        <v>3449</v>
      </c>
      <c r="G268" s="255">
        <v>42531</v>
      </c>
      <c r="H268" s="256">
        <v>100</v>
      </c>
      <c r="I268" s="251">
        <v>36.99</v>
      </c>
      <c r="J268" s="251">
        <v>0.08</v>
      </c>
      <c r="K268" s="251">
        <f t="shared" si="40"/>
        <v>3698.92</v>
      </c>
      <c r="L268" s="250"/>
      <c r="M268" s="250"/>
    </row>
    <row r="269" spans="1:13" x14ac:dyDescent="0.25">
      <c r="A269" s="250"/>
      <c r="B269" s="255">
        <v>42536</v>
      </c>
      <c r="C269" s="250">
        <v>100</v>
      </c>
      <c r="D269" s="251">
        <v>35.39</v>
      </c>
      <c r="E269" s="251">
        <v>0</v>
      </c>
      <c r="F269" s="251">
        <f t="shared" si="39"/>
        <v>3539</v>
      </c>
      <c r="G269" s="255">
        <v>42594</v>
      </c>
      <c r="H269" s="256">
        <v>100</v>
      </c>
      <c r="I269" s="251">
        <v>32.58</v>
      </c>
      <c r="J269" s="251">
        <v>7.0000000000000007E-2</v>
      </c>
      <c r="K269" s="251">
        <f t="shared" si="40"/>
        <v>3257.93</v>
      </c>
      <c r="L269" s="250"/>
      <c r="M269" s="250"/>
    </row>
    <row r="270" spans="1:13" x14ac:dyDescent="0.25">
      <c r="A270" s="250"/>
      <c r="B270" s="255">
        <v>42579</v>
      </c>
      <c r="C270" s="250">
        <v>40</v>
      </c>
      <c r="D270" s="251">
        <v>35</v>
      </c>
      <c r="E270" s="251">
        <v>0</v>
      </c>
      <c r="F270" s="251">
        <f t="shared" si="39"/>
        <v>1400</v>
      </c>
      <c r="G270" s="255">
        <v>42671</v>
      </c>
      <c r="H270" s="256">
        <v>100</v>
      </c>
      <c r="I270" s="251">
        <v>31.32</v>
      </c>
      <c r="J270" s="251">
        <v>7.0000000000000007E-2</v>
      </c>
      <c r="K270" s="251">
        <f t="shared" si="40"/>
        <v>3131.93</v>
      </c>
      <c r="L270" s="250"/>
      <c r="M270" s="250"/>
    </row>
    <row r="271" spans="1:13" x14ac:dyDescent="0.25">
      <c r="A271" s="250"/>
      <c r="B271" s="255">
        <v>42579</v>
      </c>
      <c r="C271" s="250">
        <v>30</v>
      </c>
      <c r="D271" s="251">
        <v>34.57</v>
      </c>
      <c r="E271" s="251">
        <v>-7.0000000000000007E-2</v>
      </c>
      <c r="F271" s="251">
        <f t="shared" si="39"/>
        <v>1037.03</v>
      </c>
      <c r="G271" s="255">
        <v>42676</v>
      </c>
      <c r="H271" s="256">
        <v>200</v>
      </c>
      <c r="I271" s="251">
        <v>31.83</v>
      </c>
      <c r="J271" s="251">
        <v>0.14000000000000001</v>
      </c>
      <c r="K271" s="251">
        <f t="shared" si="40"/>
        <v>6365.86</v>
      </c>
      <c r="L271" s="250"/>
      <c r="M271" s="250"/>
    </row>
    <row r="272" spans="1:13" x14ac:dyDescent="0.25">
      <c r="A272" s="250"/>
      <c r="B272" s="255">
        <v>42580</v>
      </c>
      <c r="C272" s="250">
        <v>30</v>
      </c>
      <c r="D272" s="251">
        <v>33.880000000000003</v>
      </c>
      <c r="E272" s="251">
        <v>0</v>
      </c>
      <c r="F272" s="251">
        <f t="shared" si="39"/>
        <v>1016.4000000000001</v>
      </c>
      <c r="G272" s="255">
        <v>42676</v>
      </c>
      <c r="H272" s="256">
        <v>100</v>
      </c>
      <c r="I272" s="251">
        <v>31.98</v>
      </c>
      <c r="J272" s="251">
        <v>7.0000000000000007E-2</v>
      </c>
      <c r="K272" s="251">
        <f t="shared" si="40"/>
        <v>3197.93</v>
      </c>
      <c r="L272" s="250"/>
      <c r="M272" s="250"/>
    </row>
    <row r="273" spans="1:13" x14ac:dyDescent="0.25">
      <c r="A273" s="250"/>
      <c r="B273" s="255">
        <v>42584</v>
      </c>
      <c r="C273" s="250">
        <v>40</v>
      </c>
      <c r="D273" s="251">
        <v>33.049999999999997</v>
      </c>
      <c r="E273" s="251">
        <v>0</v>
      </c>
      <c r="F273" s="251">
        <f t="shared" si="39"/>
        <v>1322</v>
      </c>
      <c r="G273" s="255">
        <v>42676</v>
      </c>
      <c r="H273" s="256">
        <v>100</v>
      </c>
      <c r="I273" s="251">
        <v>32.18</v>
      </c>
      <c r="J273" s="251">
        <v>7.0000000000000007E-2</v>
      </c>
      <c r="K273" s="251">
        <f t="shared" si="40"/>
        <v>3217.93</v>
      </c>
      <c r="L273" s="250"/>
      <c r="M273" s="250"/>
    </row>
    <row r="274" spans="1:13" x14ac:dyDescent="0.25">
      <c r="A274" s="250"/>
      <c r="B274" s="255">
        <v>42586</v>
      </c>
      <c r="C274" s="250">
        <v>100</v>
      </c>
      <c r="D274" s="251">
        <v>32.479999999999997</v>
      </c>
      <c r="E274" s="251">
        <v>0</v>
      </c>
      <c r="F274" s="251">
        <f t="shared" si="39"/>
        <v>3247.9999999999995</v>
      </c>
      <c r="G274" s="255">
        <v>42676</v>
      </c>
      <c r="H274" s="256">
        <v>100</v>
      </c>
      <c r="I274" s="251">
        <v>32.229999999999997</v>
      </c>
      <c r="J274" s="251">
        <v>7.0000000000000007E-2</v>
      </c>
      <c r="K274" s="251">
        <f t="shared" si="40"/>
        <v>3222.9299999999994</v>
      </c>
      <c r="L274" s="250"/>
      <c r="M274" s="250"/>
    </row>
    <row r="275" spans="1:13" x14ac:dyDescent="0.25">
      <c r="A275" s="250"/>
      <c r="B275" s="255">
        <v>42593</v>
      </c>
      <c r="C275" s="250">
        <v>100</v>
      </c>
      <c r="D275" s="251">
        <v>32.049999999999997</v>
      </c>
      <c r="E275" s="251">
        <v>0</v>
      </c>
      <c r="F275" s="251">
        <f t="shared" si="39"/>
        <v>3204.9999999999995</v>
      </c>
      <c r="G275" s="255">
        <v>42683</v>
      </c>
      <c r="H275" s="256">
        <v>100</v>
      </c>
      <c r="I275" s="251">
        <v>32.33</v>
      </c>
      <c r="J275" s="251">
        <v>7.0000000000000007E-2</v>
      </c>
      <c r="K275" s="251">
        <f t="shared" si="40"/>
        <v>3232.93</v>
      </c>
      <c r="L275" s="250"/>
      <c r="M275" s="250"/>
    </row>
    <row r="276" spans="1:13" x14ac:dyDescent="0.25">
      <c r="A276" s="250"/>
      <c r="B276" s="255">
        <v>42599</v>
      </c>
      <c r="C276" s="250">
        <v>100</v>
      </c>
      <c r="D276" s="251">
        <v>31.68</v>
      </c>
      <c r="E276" s="251">
        <v>0</v>
      </c>
      <c r="F276" s="251">
        <f t="shared" si="39"/>
        <v>3168</v>
      </c>
      <c r="G276" s="255">
        <v>42683</v>
      </c>
      <c r="H276" s="256">
        <v>200</v>
      </c>
      <c r="I276" s="251">
        <v>32.08</v>
      </c>
      <c r="J276" s="251">
        <v>0.14000000000000001</v>
      </c>
      <c r="K276" s="251">
        <f t="shared" si="40"/>
        <v>6415.86</v>
      </c>
      <c r="L276" s="250"/>
      <c r="M276" s="250"/>
    </row>
    <row r="277" spans="1:13" x14ac:dyDescent="0.25">
      <c r="A277" s="250"/>
      <c r="B277" s="255">
        <v>42620</v>
      </c>
      <c r="C277" s="250">
        <v>100</v>
      </c>
      <c r="D277" s="251">
        <v>31.65</v>
      </c>
      <c r="E277" s="251">
        <v>0</v>
      </c>
      <c r="F277" s="251">
        <f t="shared" si="39"/>
        <v>3165</v>
      </c>
      <c r="G277" s="255">
        <v>42684</v>
      </c>
      <c r="H277" s="256">
        <v>100</v>
      </c>
      <c r="I277" s="251">
        <v>32.950000000000003</v>
      </c>
      <c r="J277" s="251">
        <v>7.0000000000000007E-2</v>
      </c>
      <c r="K277" s="251">
        <f t="shared" si="40"/>
        <v>3294.9300000000003</v>
      </c>
      <c r="L277" s="250"/>
      <c r="M277" s="250"/>
    </row>
    <row r="278" spans="1:13" x14ac:dyDescent="0.25">
      <c r="A278" s="250"/>
      <c r="B278" s="255">
        <v>42620</v>
      </c>
      <c r="C278" s="250">
        <v>100</v>
      </c>
      <c r="D278" s="251">
        <v>31.18</v>
      </c>
      <c r="E278" s="251">
        <v>0</v>
      </c>
      <c r="F278" s="251">
        <f t="shared" si="39"/>
        <v>3118</v>
      </c>
      <c r="G278" s="255">
        <v>42712</v>
      </c>
      <c r="H278" s="256">
        <v>100</v>
      </c>
      <c r="I278" s="251">
        <v>34.22</v>
      </c>
      <c r="J278" s="251">
        <v>7.0000000000000007E-2</v>
      </c>
      <c r="K278" s="251">
        <f t="shared" si="40"/>
        <v>3421.93</v>
      </c>
      <c r="L278" s="250"/>
      <c r="M278" s="250"/>
    </row>
    <row r="279" spans="1:13" x14ac:dyDescent="0.25">
      <c r="A279" s="250"/>
      <c r="B279" s="255">
        <v>42625</v>
      </c>
      <c r="C279" s="250">
        <v>100</v>
      </c>
      <c r="D279" s="251">
        <v>30.8</v>
      </c>
      <c r="E279" s="251">
        <v>0</v>
      </c>
      <c r="F279" s="251">
        <f t="shared" si="39"/>
        <v>3080</v>
      </c>
      <c r="G279" s="255">
        <v>42713</v>
      </c>
      <c r="H279" s="256">
        <v>100</v>
      </c>
      <c r="I279" s="251">
        <v>34.79</v>
      </c>
      <c r="J279" s="251">
        <v>0.08</v>
      </c>
      <c r="K279" s="251">
        <f t="shared" si="40"/>
        <v>3478.92</v>
      </c>
      <c r="L279" s="250"/>
      <c r="M279" s="250"/>
    </row>
    <row r="280" spans="1:13" x14ac:dyDescent="0.25">
      <c r="A280" s="250"/>
      <c r="B280" s="255">
        <v>42639</v>
      </c>
      <c r="C280" s="250">
        <v>100</v>
      </c>
      <c r="D280" s="251">
        <v>30.08</v>
      </c>
      <c r="E280" s="251">
        <v>0</v>
      </c>
      <c r="F280" s="251">
        <f t="shared" si="39"/>
        <v>3008</v>
      </c>
      <c r="G280" s="255">
        <v>42718</v>
      </c>
      <c r="H280" s="256">
        <v>100</v>
      </c>
      <c r="I280" s="251">
        <v>35.21</v>
      </c>
      <c r="J280" s="251">
        <v>0.57999999999999996</v>
      </c>
      <c r="K280" s="251">
        <f t="shared" si="40"/>
        <v>3520.42</v>
      </c>
      <c r="L280" s="250"/>
      <c r="M280" s="250"/>
    </row>
    <row r="281" spans="1:13" x14ac:dyDescent="0.25">
      <c r="A281" s="250"/>
      <c r="B281" s="255">
        <v>42646</v>
      </c>
      <c r="C281" s="250">
        <v>100</v>
      </c>
      <c r="D281" s="251">
        <v>29.4</v>
      </c>
      <c r="E281" s="251">
        <v>0</v>
      </c>
      <c r="F281" s="251">
        <f t="shared" si="39"/>
        <v>2940</v>
      </c>
      <c r="G281" s="255">
        <v>42718</v>
      </c>
      <c r="H281" s="256">
        <v>100</v>
      </c>
      <c r="I281" s="251">
        <v>34.9</v>
      </c>
      <c r="J281" s="251">
        <v>0.08</v>
      </c>
      <c r="K281" s="251">
        <f t="shared" si="40"/>
        <v>3489.92</v>
      </c>
      <c r="L281" s="250"/>
      <c r="M281" s="250"/>
    </row>
    <row r="282" spans="1:13" x14ac:dyDescent="0.25">
      <c r="A282" s="250"/>
      <c r="B282" s="255">
        <v>42674</v>
      </c>
      <c r="C282" s="250">
        <v>100</v>
      </c>
      <c r="D282" s="251">
        <v>31.1</v>
      </c>
      <c r="E282" s="251">
        <v>0</v>
      </c>
      <c r="F282" s="251">
        <f t="shared" si="39"/>
        <v>3110</v>
      </c>
      <c r="G282" s="255">
        <v>42752</v>
      </c>
      <c r="H282" s="256">
        <v>100</v>
      </c>
      <c r="I282" s="251">
        <v>34.659999999999997</v>
      </c>
      <c r="J282" s="251">
        <v>0.08</v>
      </c>
      <c r="K282" s="251">
        <f t="shared" si="40"/>
        <v>3465.9199999999996</v>
      </c>
      <c r="L282" s="250"/>
      <c r="M282" s="250"/>
    </row>
    <row r="283" spans="1:13" x14ac:dyDescent="0.25">
      <c r="A283" s="250"/>
      <c r="B283" s="255">
        <v>42677</v>
      </c>
      <c r="C283" s="250">
        <v>200</v>
      </c>
      <c r="D283" s="251">
        <v>31.68</v>
      </c>
      <c r="E283" s="251">
        <v>0</v>
      </c>
      <c r="F283" s="251">
        <f t="shared" si="39"/>
        <v>6336</v>
      </c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>
        <v>42677</v>
      </c>
      <c r="C284" s="250">
        <v>100</v>
      </c>
      <c r="D284" s="251">
        <v>31.2</v>
      </c>
      <c r="E284" s="251">
        <v>-0.5</v>
      </c>
      <c r="F284" s="251">
        <f t="shared" si="39"/>
        <v>3119.5</v>
      </c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>
        <v>42716</v>
      </c>
      <c r="C285" s="250">
        <v>100</v>
      </c>
      <c r="D285" s="251">
        <v>34.18</v>
      </c>
      <c r="E285" s="251">
        <v>0</v>
      </c>
      <c r="F285" s="251">
        <f t="shared" si="39"/>
        <v>3418</v>
      </c>
      <c r="G285" s="250"/>
      <c r="H285" s="250"/>
      <c r="I285" s="251"/>
      <c r="J285" s="251"/>
      <c r="K285" s="251"/>
      <c r="L285" s="250"/>
      <c r="M285" s="250"/>
    </row>
    <row r="286" spans="1:13" x14ac:dyDescent="0.25">
      <c r="A286" s="250"/>
      <c r="B286" s="255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  <c r="M286" s="250"/>
    </row>
    <row r="287" spans="1:13" x14ac:dyDescent="0.25">
      <c r="A287" s="250"/>
      <c r="B287" s="255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  <c r="M287" s="250"/>
    </row>
    <row r="288" spans="1:13" x14ac:dyDescent="0.25">
      <c r="A288" s="250"/>
      <c r="B288" s="255"/>
      <c r="C288" s="250"/>
      <c r="D288" s="251"/>
      <c r="E288" s="251"/>
      <c r="F288" s="251"/>
      <c r="G288" s="250"/>
      <c r="H288" s="250"/>
      <c r="I288" s="251"/>
      <c r="J288" s="251"/>
      <c r="K288" s="251"/>
      <c r="L288" s="250"/>
      <c r="M288" s="18">
        <f>SUM(M262:M287)</f>
        <v>118.5</v>
      </c>
    </row>
    <row r="289" spans="1:12" x14ac:dyDescent="0.25">
      <c r="A289" s="250"/>
      <c r="B289" s="250"/>
      <c r="C289" s="250"/>
      <c r="D289" s="251"/>
      <c r="E289" s="251"/>
      <c r="F289" s="251"/>
      <c r="G289" s="250"/>
      <c r="H289" s="250"/>
      <c r="I289" s="251"/>
      <c r="J289" s="251"/>
      <c r="K289" s="251"/>
      <c r="L289" s="250"/>
    </row>
    <row r="290" spans="1:12" x14ac:dyDescent="0.25">
      <c r="A290" s="250"/>
      <c r="B290" s="250"/>
      <c r="C290" s="250"/>
      <c r="D290" s="251"/>
      <c r="E290" s="251"/>
      <c r="F290" s="251"/>
      <c r="G290" s="250"/>
      <c r="H290" s="250"/>
      <c r="I290" s="251"/>
      <c r="J290" s="251"/>
      <c r="K290" s="251"/>
      <c r="L290" s="250"/>
    </row>
    <row r="291" spans="1:12" x14ac:dyDescent="0.25">
      <c r="A291" s="31" t="s">
        <v>81</v>
      </c>
      <c r="B291" s="14"/>
      <c r="C291" s="14">
        <f>SUM(C265:C288)</f>
        <v>1780</v>
      </c>
      <c r="D291" s="18"/>
      <c r="E291" s="18"/>
      <c r="F291" s="18">
        <f>SUM(F265:F288)</f>
        <v>57638.33</v>
      </c>
      <c r="G291" s="14"/>
      <c r="H291" s="14">
        <f>SUM(H265:H290)</f>
        <v>1780</v>
      </c>
      <c r="I291" s="18"/>
      <c r="J291" s="18"/>
      <c r="K291" s="18">
        <f>SUM(K265:K290)</f>
        <v>59267.799999999996</v>
      </c>
      <c r="L291" s="14"/>
    </row>
  </sheetData>
  <mergeCells count="1">
    <mergeCell ref="O22:P22"/>
  </mergeCells>
  <conditionalFormatting sqref="O23:O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6:F180 F139:F142 H139:H142 F169:F170 H169:H170 H150:H152 F150:F152 K168:K170">
    <cfRule type="expression" dxfId="1964" priority="111">
      <formula>F139&gt;0</formula>
    </cfRule>
    <cfRule type="expression" dxfId="1963" priority="112">
      <formula>F139&lt;0</formula>
    </cfRule>
  </conditionalFormatting>
  <conditionalFormatting sqref="F181:F194 F197:F241 F244:F245">
    <cfRule type="expression" dxfId="1962" priority="107">
      <formula>F181&gt;0</formula>
    </cfRule>
    <cfRule type="expression" dxfId="1961" priority="108">
      <formula>F181&lt;0</formula>
    </cfRule>
  </conditionalFormatting>
  <conditionalFormatting sqref="F181:F194 F197:F241 F244:F245">
    <cfRule type="expression" dxfId="1960" priority="109">
      <formula>F181&gt;0</formula>
    </cfRule>
    <cfRule type="expression" dxfId="1959" priority="110">
      <formula>F181&lt;0</formula>
    </cfRule>
  </conditionalFormatting>
  <conditionalFormatting sqref="H176:H194 H197:H241 H244:H245">
    <cfRule type="expression" dxfId="1958" priority="105">
      <formula>H176&gt;0</formula>
    </cfRule>
    <cfRule type="expression" dxfId="1957" priority="106">
      <formula>H176&lt;0</formula>
    </cfRule>
  </conditionalFormatting>
  <conditionalFormatting sqref="F172:F175">
    <cfRule type="expression" dxfId="1956" priority="99">
      <formula>F172&gt;0</formula>
    </cfRule>
    <cfRule type="expression" dxfId="1955" priority="100">
      <formula>F172&lt;0</formula>
    </cfRule>
  </conditionalFormatting>
  <conditionalFormatting sqref="H172:H175">
    <cfRule type="expression" dxfId="1954" priority="97">
      <formula>H172&gt;0</formula>
    </cfRule>
    <cfRule type="expression" dxfId="1953" priority="98">
      <formula>H172&lt;0</formula>
    </cfRule>
  </conditionalFormatting>
  <conditionalFormatting sqref="Q8">
    <cfRule type="expression" dxfId="1952" priority="93">
      <formula>Q8&gt;0</formula>
    </cfRule>
    <cfRule type="expression" dxfId="1951" priority="94">
      <formula>Q8&lt;0</formula>
    </cfRule>
  </conditionalFormatting>
  <conditionalFormatting sqref="Q7">
    <cfRule type="expression" dxfId="1950" priority="95">
      <formula>Q7&gt;0</formula>
    </cfRule>
    <cfRule type="expression" dxfId="1949" priority="96">
      <formula>Q7&lt;0</formula>
    </cfRule>
  </conditionalFormatting>
  <conditionalFormatting sqref="F195">
    <cfRule type="expression" dxfId="1948" priority="89">
      <formula>F195&gt;0</formula>
    </cfRule>
    <cfRule type="expression" dxfId="1947" priority="90">
      <formula>F195&lt;0</formula>
    </cfRule>
  </conditionalFormatting>
  <conditionalFormatting sqref="F195">
    <cfRule type="expression" dxfId="1946" priority="91">
      <formula>F195&gt;0</formula>
    </cfRule>
    <cfRule type="expression" dxfId="1945" priority="92">
      <formula>F195&lt;0</formula>
    </cfRule>
  </conditionalFormatting>
  <conditionalFormatting sqref="H195">
    <cfRule type="expression" dxfId="1944" priority="87">
      <formula>H195&gt;0</formula>
    </cfRule>
    <cfRule type="expression" dxfId="1943" priority="88">
      <formula>H195&lt;0</formula>
    </cfRule>
  </conditionalFormatting>
  <conditionalFormatting sqref="F196">
    <cfRule type="expression" dxfId="1942" priority="83">
      <formula>F196&gt;0</formula>
    </cfRule>
    <cfRule type="expression" dxfId="1941" priority="84">
      <formula>F196&lt;0</formula>
    </cfRule>
  </conditionalFormatting>
  <conditionalFormatting sqref="F196">
    <cfRule type="expression" dxfId="1940" priority="85">
      <formula>F196&gt;0</formula>
    </cfRule>
    <cfRule type="expression" dxfId="1939" priority="86">
      <formula>F196&lt;0</formula>
    </cfRule>
  </conditionalFormatting>
  <conditionalFormatting sqref="H196">
    <cfRule type="expression" dxfId="1938" priority="81">
      <formula>H196&gt;0</formula>
    </cfRule>
    <cfRule type="expression" dxfId="1937" priority="82">
      <formula>H196&lt;0</formula>
    </cfRule>
  </conditionalFormatting>
  <conditionalFormatting sqref="F242:F243">
    <cfRule type="expression" dxfId="1936" priority="77">
      <formula>F242&gt;0</formula>
    </cfRule>
    <cfRule type="expression" dxfId="1935" priority="78">
      <formula>F242&lt;0</formula>
    </cfRule>
  </conditionalFormatting>
  <conditionalFormatting sqref="F242:F243">
    <cfRule type="expression" dxfId="1934" priority="79">
      <formula>F242&gt;0</formula>
    </cfRule>
    <cfRule type="expression" dxfId="1933" priority="80">
      <formula>F242&lt;0</formula>
    </cfRule>
  </conditionalFormatting>
  <conditionalFormatting sqref="H242:H243">
    <cfRule type="expression" dxfId="1932" priority="75">
      <formula>H242&gt;0</formula>
    </cfRule>
    <cfRule type="expression" dxfId="1931" priority="76">
      <formula>H242&lt;0</formula>
    </cfRule>
  </conditionalFormatting>
  <conditionalFormatting sqref="F64:F79">
    <cfRule type="expression" dxfId="1930" priority="73">
      <formula>F64&gt;0</formula>
    </cfRule>
    <cfRule type="expression" dxfId="1929" priority="74">
      <formula>F64&lt;0</formula>
    </cfRule>
  </conditionalFormatting>
  <conditionalFormatting sqref="H64:H79">
    <cfRule type="expression" dxfId="1928" priority="71">
      <formula>H64&gt;0</formula>
    </cfRule>
    <cfRule type="expression" dxfId="1927" priority="72">
      <formula>H64&lt;0</formula>
    </cfRule>
  </conditionalFormatting>
  <conditionalFormatting sqref="Q10">
    <cfRule type="expression" dxfId="1926" priority="69">
      <formula>Q10&gt;0</formula>
    </cfRule>
    <cfRule type="expression" dxfId="1925" priority="70">
      <formula>Q10&lt;0</formula>
    </cfRule>
  </conditionalFormatting>
  <conditionalFormatting sqref="J74">
    <cfRule type="expression" dxfId="1924" priority="67">
      <formula>J74&gt;0</formula>
    </cfRule>
    <cfRule type="expression" dxfId="1923" priority="68">
      <formula>J74&lt;0</formula>
    </cfRule>
  </conditionalFormatting>
  <conditionalFormatting sqref="F81:F89">
    <cfRule type="expression" dxfId="1922" priority="61">
      <formula>F81&gt;0</formula>
    </cfRule>
    <cfRule type="expression" dxfId="1921" priority="62">
      <formula>F81&lt;0</formula>
    </cfRule>
  </conditionalFormatting>
  <conditionalFormatting sqref="H81:H89">
    <cfRule type="expression" dxfId="1920" priority="59">
      <formula>H81&gt;0</formula>
    </cfRule>
    <cfRule type="expression" dxfId="1919" priority="60">
      <formula>H81&lt;0</formula>
    </cfRule>
  </conditionalFormatting>
  <conditionalFormatting sqref="R4">
    <cfRule type="expression" dxfId="1918" priority="57">
      <formula>R4&gt;0</formula>
    </cfRule>
    <cfRule type="expression" dxfId="1917" priority="58">
      <formula>R4&lt;0</formula>
    </cfRule>
  </conditionalFormatting>
  <conditionalFormatting sqref="Q9">
    <cfRule type="expression" dxfId="1916" priority="55">
      <formula>Q9&gt;0</formula>
    </cfRule>
    <cfRule type="expression" dxfId="1915" priority="56">
      <formula>Q9&lt;0</formula>
    </cfRule>
  </conditionalFormatting>
  <conditionalFormatting sqref="F90:F113">
    <cfRule type="expression" dxfId="1914" priority="51">
      <formula>F90&gt;0</formula>
    </cfRule>
    <cfRule type="expression" dxfId="1913" priority="52">
      <formula>F90&lt;0</formula>
    </cfRule>
  </conditionalFormatting>
  <conditionalFormatting sqref="H90:H113">
    <cfRule type="expression" dxfId="1912" priority="49">
      <formula>H90&gt;0</formula>
    </cfRule>
    <cfRule type="expression" dxfId="1911" priority="50">
      <formula>H90&lt;0</formula>
    </cfRule>
  </conditionalFormatting>
  <conditionalFormatting sqref="W1:W3 W5:W6">
    <cfRule type="iconSet" priority="4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0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10" priority="45">
      <formula>F114&gt;0</formula>
    </cfRule>
    <cfRule type="expression" dxfId="1909" priority="46">
      <formula>F114&lt;0</formula>
    </cfRule>
  </conditionalFormatting>
  <conditionalFormatting sqref="H114:H138">
    <cfRule type="expression" dxfId="1908" priority="43">
      <formula>H114&gt;0</formula>
    </cfRule>
    <cfRule type="expression" dxfId="1907" priority="44">
      <formula>H114&lt;0</formula>
    </cfRule>
  </conditionalFormatting>
  <conditionalFormatting sqref="H148:H149 F148:F149">
    <cfRule type="expression" dxfId="1906" priority="25">
      <formula>F148&gt;0</formula>
    </cfRule>
    <cfRule type="expression" dxfId="1905" priority="26">
      <formula>F148&lt;0</formula>
    </cfRule>
  </conditionalFormatting>
  <conditionalFormatting sqref="H143:H147 F143:F147">
    <cfRule type="expression" dxfId="1904" priority="23">
      <formula>F143&gt;0</formula>
    </cfRule>
    <cfRule type="expression" dxfId="1903" priority="24">
      <formula>F143&lt;0</formula>
    </cfRule>
  </conditionalFormatting>
  <conditionalFormatting sqref="F80">
    <cfRule type="expression" dxfId="1902" priority="21">
      <formula>F80&gt;0</formula>
    </cfRule>
    <cfRule type="expression" dxfId="1901" priority="22">
      <formula>F80&lt;0</formula>
    </cfRule>
  </conditionalFormatting>
  <conditionalFormatting sqref="H80">
    <cfRule type="expression" dxfId="1900" priority="19">
      <formula>H80&gt;0</formula>
    </cfRule>
    <cfRule type="expression" dxfId="1899" priority="20">
      <formula>H80&lt;0</formula>
    </cfRule>
  </conditionalFormatting>
  <conditionalFormatting sqref="F168 H168">
    <cfRule type="expression" dxfId="1898" priority="17">
      <formula>F168&gt;0</formula>
    </cfRule>
    <cfRule type="expression" dxfId="1897" priority="18">
      <formula>F168&lt;0</formula>
    </cfRule>
  </conditionalFormatting>
  <conditionalFormatting sqref="F160:F164 H160:H164">
    <cfRule type="expression" dxfId="1896" priority="13">
      <formula>F160&gt;0</formula>
    </cfRule>
    <cfRule type="expression" dxfId="1895" priority="14">
      <formula>F160&lt;0</formula>
    </cfRule>
  </conditionalFormatting>
  <conditionalFormatting sqref="F157:F159 H157:H159">
    <cfRule type="expression" dxfId="1894" priority="9">
      <formula>F157&gt;0</formula>
    </cfRule>
    <cfRule type="expression" dxfId="1893" priority="10">
      <formula>F157&lt;0</formula>
    </cfRule>
  </conditionalFormatting>
  <conditionalFormatting sqref="F154:F156 H154:H156">
    <cfRule type="expression" dxfId="1892" priority="7">
      <formula>F154&gt;0</formula>
    </cfRule>
    <cfRule type="expression" dxfId="1891" priority="8">
      <formula>F154&lt;0</formula>
    </cfRule>
  </conditionalFormatting>
  <conditionalFormatting sqref="F153 H153">
    <cfRule type="expression" dxfId="1890" priority="5">
      <formula>F153&gt;0</formula>
    </cfRule>
    <cfRule type="expression" dxfId="1889" priority="6">
      <formula>F153&lt;0</formula>
    </cfRule>
  </conditionalFormatting>
  <conditionalFormatting sqref="F166:F167 H166:H167 K64:K167">
    <cfRule type="expression" dxfId="1888" priority="3">
      <formula>F64&gt;0</formula>
    </cfRule>
    <cfRule type="expression" dxfId="1887" priority="4">
      <formula>F64&lt;0</formula>
    </cfRule>
  </conditionalFormatting>
  <conditionalFormatting sqref="F165 H165">
    <cfRule type="expression" dxfId="1886" priority="1">
      <formula>F165&gt;0</formula>
    </cfRule>
    <cfRule type="expression" dxfId="1885" priority="2">
      <formula>F165&lt;0</formula>
    </cfRule>
  </conditionalFormatting>
  <hyperlinks>
    <hyperlink ref="A3" location="ACTIVE!A1" display="Back"/>
    <hyperlink ref="A266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84" priority="31">
      <formula>Q7&gt;0</formula>
    </cfRule>
    <cfRule type="expression" dxfId="1883" priority="32">
      <formula>Q7&lt;0</formula>
    </cfRule>
  </conditionalFormatting>
  <conditionalFormatting sqref="Q8">
    <cfRule type="expression" dxfId="1882" priority="29">
      <formula>Q8&gt;0</formula>
    </cfRule>
    <cfRule type="expression" dxfId="1881" priority="30">
      <formula>Q8&lt;0</formula>
    </cfRule>
  </conditionalFormatting>
  <conditionalFormatting sqref="F62:F65">
    <cfRule type="expression" dxfId="1880" priority="21">
      <formula>F62&gt;0</formula>
    </cfRule>
    <cfRule type="expression" dxfId="1879" priority="22">
      <formula>F62&lt;0</formula>
    </cfRule>
  </conditionalFormatting>
  <conditionalFormatting sqref="F66:F74 F78:F98 F102:F106">
    <cfRule type="expression" dxfId="1878" priority="17">
      <formula>F66&gt;0</formula>
    </cfRule>
    <cfRule type="expression" dxfId="1877" priority="18">
      <formula>F66&lt;0</formula>
    </cfRule>
  </conditionalFormatting>
  <conditionalFormatting sqref="F66:F74 F78:F98 F102:F106">
    <cfRule type="expression" dxfId="1876" priority="19">
      <formula>F66&gt;0</formula>
    </cfRule>
    <cfRule type="expression" dxfId="1875" priority="20">
      <formula>F66&lt;0</formula>
    </cfRule>
  </conditionalFormatting>
  <conditionalFormatting sqref="H62:H74 H78:H98 H102:H106">
    <cfRule type="expression" dxfId="1874" priority="15">
      <formula>H62&gt;0</formula>
    </cfRule>
    <cfRule type="expression" dxfId="1873" priority="16">
      <formula>H62&lt;0</formula>
    </cfRule>
  </conditionalFormatting>
  <conditionalFormatting sqref="F57:F61">
    <cfRule type="expression" dxfId="1872" priority="13">
      <formula>F57&gt;0</formula>
    </cfRule>
    <cfRule type="expression" dxfId="1871" priority="14">
      <formula>F57&lt;0</formula>
    </cfRule>
  </conditionalFormatting>
  <conditionalFormatting sqref="H57:H61">
    <cfRule type="expression" dxfId="1870" priority="11">
      <formula>H57&gt;0</formula>
    </cfRule>
    <cfRule type="expression" dxfId="1869" priority="12">
      <formula>H57&lt;0</formula>
    </cfRule>
  </conditionalFormatting>
  <conditionalFormatting sqref="F75:F77">
    <cfRule type="expression" dxfId="1868" priority="7">
      <formula>F75&gt;0</formula>
    </cfRule>
    <cfRule type="expression" dxfId="1867" priority="8">
      <formula>F75&lt;0</formula>
    </cfRule>
  </conditionalFormatting>
  <conditionalFormatting sqref="F75:F77">
    <cfRule type="expression" dxfId="1866" priority="9">
      <formula>F75&gt;0</formula>
    </cfRule>
    <cfRule type="expression" dxfId="1865" priority="10">
      <formula>F75&lt;0</formula>
    </cfRule>
  </conditionalFormatting>
  <conditionalFormatting sqref="H75:H77">
    <cfRule type="expression" dxfId="1864" priority="5">
      <formula>H75&gt;0</formula>
    </cfRule>
    <cfRule type="expression" dxfId="1863" priority="6">
      <formula>H75&lt;0</formula>
    </cfRule>
  </conditionalFormatting>
  <conditionalFormatting sqref="F22:F30">
    <cfRule type="expression" dxfId="1862" priority="3">
      <formula>F22&gt;0</formula>
    </cfRule>
    <cfRule type="expression" dxfId="1861" priority="4">
      <formula>F22&lt;0</formula>
    </cfRule>
  </conditionalFormatting>
  <conditionalFormatting sqref="F99:F101">
    <cfRule type="expression" dxfId="1860" priority="1">
      <formula>F99&gt;0</formula>
    </cfRule>
    <cfRule type="expression" dxfId="185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1171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1191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58" priority="25">
      <formula>F30&gt;0</formula>
    </cfRule>
    <cfRule type="expression" dxfId="1857" priority="26">
      <formula>F30&lt;0</formula>
    </cfRule>
  </conditionalFormatting>
  <conditionalFormatting sqref="Q7">
    <cfRule type="expression" dxfId="1856" priority="23">
      <formula>Q7&gt;0</formula>
    </cfRule>
    <cfRule type="expression" dxfId="1855" priority="24">
      <formula>Q7&lt;0</formula>
    </cfRule>
  </conditionalFormatting>
  <conditionalFormatting sqref="Q8">
    <cfRule type="expression" dxfId="1854" priority="21">
      <formula>Q8&gt;0</formula>
    </cfRule>
    <cfRule type="expression" dxfId="1853" priority="22">
      <formula>Q8&lt;0</formula>
    </cfRule>
  </conditionalFormatting>
  <conditionalFormatting sqref="M74">
    <cfRule type="expression" dxfId="1852" priority="15">
      <formula>M74&gt;0</formula>
    </cfRule>
    <cfRule type="expression" dxfId="1851" priority="16">
      <formula>M74&lt;0</formula>
    </cfRule>
  </conditionalFormatting>
  <conditionalFormatting sqref="F113:F149 H113:H149">
    <cfRule type="expression" dxfId="1850" priority="13">
      <formula>F113&gt;0</formula>
    </cfRule>
    <cfRule type="expression" dxfId="1849" priority="14">
      <formula>F113&lt;0</formula>
    </cfRule>
  </conditionalFormatting>
  <conditionalFormatting sqref="F105:F112">
    <cfRule type="expression" dxfId="1848" priority="11">
      <formula>F105&gt;0</formula>
    </cfRule>
    <cfRule type="expression" dxfId="1847" priority="12">
      <formula>F105&lt;0</formula>
    </cfRule>
  </conditionalFormatting>
  <conditionalFormatting sqref="H105:H112">
    <cfRule type="expression" dxfId="1846" priority="9">
      <formula>H105&gt;0</formula>
    </cfRule>
    <cfRule type="expression" dxfId="1845" priority="10">
      <formula>H105&lt;0</formula>
    </cfRule>
  </conditionalFormatting>
  <conditionalFormatting sqref="Q10">
    <cfRule type="expression" dxfId="1844" priority="7">
      <formula>Q10&gt;0</formula>
    </cfRule>
    <cfRule type="expression" dxfId="1843" priority="8">
      <formula>Q10&lt;0</formula>
    </cfRule>
  </conditionalFormatting>
  <conditionalFormatting sqref="F25:F29">
    <cfRule type="expression" dxfId="1842" priority="5">
      <formula>F25&gt;0</formula>
    </cfRule>
    <cfRule type="expression" dxfId="1841" priority="6">
      <formula>F25&lt;0</formula>
    </cfRule>
  </conditionalFormatting>
  <conditionalFormatting sqref="H25:H29">
    <cfRule type="expression" dxfId="1840" priority="3">
      <formula>H25&gt;0</formula>
    </cfRule>
    <cfRule type="expression" dxfId="1839" priority="4">
      <formula>H25&lt;0</formula>
    </cfRule>
  </conditionalFormatting>
  <conditionalFormatting sqref="J26:J35">
    <cfRule type="expression" dxfId="1838" priority="1">
      <formula>J26&gt;0</formula>
    </cfRule>
    <cfRule type="expression" dxfId="1837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241.72989999999999</v>
      </c>
      <c r="R4" s="495">
        <v>-3.0999999999999999E-3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10877.845499999999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4242.4154999999882</v>
      </c>
      <c r="R7">
        <v>30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4017.6454999999878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0.58564553511559148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1141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24.686468545751634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H17" s="176"/>
      <c r="I17" s="3"/>
      <c r="J17" s="3"/>
      <c r="K17" s="3"/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7" t="s">
        <v>78</v>
      </c>
      <c r="P19" s="867"/>
      <c r="T19" s="1">
        <v>43285</v>
      </c>
      <c r="U19" t="s">
        <v>1142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265.90289000000001</v>
      </c>
      <c r="T20" s="1">
        <v>43288</v>
      </c>
      <c r="U20" t="s">
        <v>1168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1.0900000000000001</v>
      </c>
      <c r="P21" s="81">
        <f t="shared" ref="P21:P40" si="4">O21*$Q$4</f>
        <v>263.485591</v>
      </c>
    </row>
    <row r="22" spans="1:21" x14ac:dyDescent="0.25">
      <c r="B22" s="72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1.08</v>
      </c>
      <c r="P22" s="81">
        <f t="shared" si="4"/>
        <v>261.06829199999999</v>
      </c>
      <c r="T22" s="770">
        <v>43314</v>
      </c>
      <c r="U22" t="s">
        <v>1251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258.65099300000003</v>
      </c>
    </row>
    <row r="24" spans="1:21" x14ac:dyDescent="0.25">
      <c r="C24" s="4"/>
      <c r="O24" s="81">
        <v>1.06</v>
      </c>
      <c r="P24" s="81">
        <f t="shared" si="4"/>
        <v>256.23369400000001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253.816395</v>
      </c>
    </row>
    <row r="26" spans="1:21" x14ac:dyDescent="0.25">
      <c r="O26" s="81">
        <v>1.04</v>
      </c>
      <c r="P26" s="81">
        <f t="shared" si="4"/>
        <v>251.39909599999999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248.981797</v>
      </c>
    </row>
    <row r="28" spans="1:21" x14ac:dyDescent="0.25">
      <c r="O28" s="81">
        <v>1.02</v>
      </c>
      <c r="P28" s="81">
        <f t="shared" si="4"/>
        <v>246.56449799999999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1.01</v>
      </c>
      <c r="P29" s="81">
        <f t="shared" si="4"/>
        <v>244.147199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1</v>
      </c>
      <c r="P30" s="81">
        <f t="shared" si="4"/>
        <v>241.72989999999999</v>
      </c>
    </row>
    <row r="31" spans="1:21" x14ac:dyDescent="0.25">
      <c r="O31" s="81">
        <v>0.99</v>
      </c>
      <c r="P31" s="81">
        <f t="shared" si="4"/>
        <v>239.31260099999997</v>
      </c>
    </row>
    <row r="32" spans="1:21" x14ac:dyDescent="0.25">
      <c r="O32" s="81">
        <v>0.98</v>
      </c>
      <c r="P32" s="81">
        <f t="shared" si="4"/>
        <v>236.89530199999999</v>
      </c>
    </row>
    <row r="33" spans="1:17" x14ac:dyDescent="0.25">
      <c r="O33" s="81">
        <v>0.97</v>
      </c>
      <c r="P33" s="81">
        <f t="shared" si="4"/>
        <v>234.47800299999997</v>
      </c>
    </row>
    <row r="34" spans="1:17" x14ac:dyDescent="0.25">
      <c r="O34" s="81">
        <v>0.96</v>
      </c>
      <c r="P34" s="81">
        <f t="shared" si="4"/>
        <v>232.06070399999999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229.64340499999997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227.22610599999999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224.808807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222.39150799999999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219.974209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217.55690999999999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" si="22">D83*C83</f>
        <v>6860.2499999999991</v>
      </c>
      <c r="H83" s="222">
        <f t="shared" ref="H83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36" priority="47">
      <formula>F7&gt;0</formula>
    </cfRule>
    <cfRule type="expression" dxfId="1835" priority="48">
      <formula>F7&lt;0</formula>
    </cfRule>
  </conditionalFormatting>
  <conditionalFormatting sqref="Q8">
    <cfRule type="expression" dxfId="1834" priority="45">
      <formula>Q8&gt;0</formula>
    </cfRule>
    <cfRule type="expression" dxfId="1833" priority="46">
      <formula>Q8&lt;0</formula>
    </cfRule>
  </conditionalFormatting>
  <conditionalFormatting sqref="F41:F60">
    <cfRule type="expression" dxfId="1832" priority="43">
      <formula>F41&gt;0</formula>
    </cfRule>
    <cfRule type="expression" dxfId="1831" priority="44">
      <formula>F41&lt;0</formula>
    </cfRule>
  </conditionalFormatting>
  <conditionalFormatting sqref="H41:H60">
    <cfRule type="expression" dxfId="1830" priority="41">
      <formula>H41&gt;0</formula>
    </cfRule>
    <cfRule type="expression" dxfId="1829" priority="42">
      <formula>H41&lt;0</formula>
    </cfRule>
  </conditionalFormatting>
  <conditionalFormatting sqref="Q10">
    <cfRule type="expression" dxfId="1828" priority="35">
      <formula>Q10&gt;0</formula>
    </cfRule>
    <cfRule type="expression" dxfId="1827" priority="36">
      <formula>Q10&lt;0</formula>
    </cfRule>
  </conditionalFormatting>
  <conditionalFormatting sqref="J36:J60">
    <cfRule type="expression" dxfId="1826" priority="33">
      <formula>J36&gt;0</formula>
    </cfRule>
    <cfRule type="expression" dxfId="1825" priority="34">
      <formula>J36&lt;0</formula>
    </cfRule>
  </conditionalFormatting>
  <conditionalFormatting sqref="K36:K49">
    <cfRule type="expression" dxfId="1824" priority="31">
      <formula>K36&gt;0</formula>
    </cfRule>
    <cfRule type="expression" dxfId="1823" priority="32">
      <formula>K36&lt;0</formula>
    </cfRule>
  </conditionalFormatting>
  <conditionalFormatting sqref="L36:L49">
    <cfRule type="expression" dxfId="1822" priority="29">
      <formula>L36&gt;0</formula>
    </cfRule>
    <cfRule type="expression" dxfId="1821" priority="30">
      <formula>L36&lt;0</formula>
    </cfRule>
  </conditionalFormatting>
  <conditionalFormatting sqref="F114:F135">
    <cfRule type="expression" dxfId="1820" priority="27">
      <formula>F114&gt;0</formula>
    </cfRule>
    <cfRule type="expression" dxfId="1819" priority="28">
      <formula>F114&lt;0</formula>
    </cfRule>
  </conditionalFormatting>
  <conditionalFormatting sqref="H114:H135">
    <cfRule type="expression" dxfId="1818" priority="25">
      <formula>H114&gt;0</formula>
    </cfRule>
    <cfRule type="expression" dxfId="1817" priority="26">
      <formula>H114&lt;0</formula>
    </cfRule>
  </conditionalFormatting>
  <conditionalFormatting sqref="J114:J127">
    <cfRule type="expression" dxfId="1816" priority="23">
      <formula>J114&gt;0</formula>
    </cfRule>
    <cfRule type="expression" dxfId="1815" priority="24">
      <formula>J114&lt;0</formula>
    </cfRule>
  </conditionalFormatting>
  <conditionalFormatting sqref="K114:K127">
    <cfRule type="expression" dxfId="1814" priority="21">
      <formula>K114&gt;0</formula>
    </cfRule>
    <cfRule type="expression" dxfId="1813" priority="22">
      <formula>K114&lt;0</formula>
    </cfRule>
  </conditionalFormatting>
  <conditionalFormatting sqref="L114:L127">
    <cfRule type="expression" dxfId="1812" priority="19">
      <formula>L114&gt;0</formula>
    </cfRule>
    <cfRule type="expression" dxfId="1811" priority="20">
      <formula>L114&lt;0</formula>
    </cfRule>
  </conditionalFormatting>
  <conditionalFormatting sqref="F36:F40">
    <cfRule type="expression" dxfId="1810" priority="17">
      <formula>F36&gt;0</formula>
    </cfRule>
    <cfRule type="expression" dxfId="1809" priority="18">
      <formula>F36&lt;0</formula>
    </cfRule>
  </conditionalFormatting>
  <conditionalFormatting sqref="H36:H40">
    <cfRule type="expression" dxfId="1808" priority="15">
      <formula>H36&gt;0</formula>
    </cfRule>
    <cfRule type="expression" dxfId="1807" priority="16">
      <formula>H36&lt;0</formula>
    </cfRule>
  </conditionalFormatting>
  <conditionalFormatting sqref="F61:F62">
    <cfRule type="expression" dxfId="1806" priority="13">
      <formula>F61&gt;0</formula>
    </cfRule>
    <cfRule type="expression" dxfId="1805" priority="14">
      <formula>F61&lt;0</formula>
    </cfRule>
  </conditionalFormatting>
  <conditionalFormatting sqref="H61:H62">
    <cfRule type="expression" dxfId="1804" priority="11">
      <formula>H61&gt;0</formula>
    </cfRule>
    <cfRule type="expression" dxfId="1803" priority="12">
      <formula>H61&lt;0</formula>
    </cfRule>
  </conditionalFormatting>
  <conditionalFormatting sqref="J61:J62">
    <cfRule type="expression" dxfId="1802" priority="9">
      <formula>J61&gt;0</formula>
    </cfRule>
    <cfRule type="expression" dxfId="1801" priority="10">
      <formula>J61&lt;0</formula>
    </cfRule>
  </conditionalFormatting>
  <conditionalFormatting sqref="J74:J75 H74:H75 F74:F75">
    <cfRule type="expression" dxfId="1800" priority="7">
      <formula>F74&gt;0</formula>
    </cfRule>
    <cfRule type="expression" dxfId="1799" priority="8">
      <formula>F74&lt;0</formula>
    </cfRule>
  </conditionalFormatting>
  <conditionalFormatting sqref="J79:J82 F79:F83 H79:H83">
    <cfRule type="expression" dxfId="1798" priority="3">
      <formula>F79&gt;0</formula>
    </cfRule>
    <cfRule type="expression" dxfId="1797" priority="4">
      <formula>F79&lt;0</formula>
    </cfRule>
  </conditionalFormatting>
  <conditionalFormatting sqref="F84:F86 H84:H86 J84:J86">
    <cfRule type="expression" dxfId="1796" priority="1">
      <formula>F84&gt;0</formula>
    </cfRule>
    <cfRule type="expression" dxfId="1795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104.2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104.2</v>
      </c>
      <c r="R4" s="495">
        <v>-6.6E-3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6.5259117082533593E-3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21.936842105263157</v>
      </c>
      <c r="W13" s="134"/>
    </row>
    <row r="14" spans="1:23" x14ac:dyDescent="0.25">
      <c r="H14" s="70"/>
      <c r="T14" s="1">
        <v>43294</v>
      </c>
      <c r="U14" t="s">
        <v>1174</v>
      </c>
      <c r="W14" s="134"/>
    </row>
    <row r="15" spans="1:23" ht="20.25" thickBot="1" x14ac:dyDescent="0.35">
      <c r="H15" s="70"/>
      <c r="O15" s="867" t="s">
        <v>78</v>
      </c>
      <c r="P15" s="867"/>
      <c r="W15" s="134"/>
    </row>
    <row r="16" spans="1:23" ht="15.75" thickTop="1" x14ac:dyDescent="0.25">
      <c r="H16" s="70"/>
      <c r="O16" s="81">
        <v>1.1000000000000001</v>
      </c>
      <c r="P16" s="81">
        <f>O16*$Q$4</f>
        <v>114.62000000000002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113.57800000000002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112.53600000000002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111.49400000000001</v>
      </c>
      <c r="W19" s="134"/>
    </row>
    <row r="20" spans="1:23" x14ac:dyDescent="0.25">
      <c r="O20" s="81">
        <v>1.06</v>
      </c>
      <c r="P20" s="81">
        <f t="shared" si="0"/>
        <v>110.45200000000001</v>
      </c>
      <c r="W20" s="134"/>
    </row>
    <row r="21" spans="1:23" x14ac:dyDescent="0.25">
      <c r="O21" s="81">
        <v>1.05</v>
      </c>
      <c r="P21" s="81">
        <f t="shared" si="0"/>
        <v>109.41000000000001</v>
      </c>
      <c r="W21" s="134"/>
    </row>
    <row r="22" spans="1:23" x14ac:dyDescent="0.25">
      <c r="O22" s="81">
        <v>1.04</v>
      </c>
      <c r="P22" s="81">
        <f t="shared" si="0"/>
        <v>108.36800000000001</v>
      </c>
      <c r="W22" s="134"/>
    </row>
    <row r="23" spans="1:23" x14ac:dyDescent="0.25">
      <c r="O23" s="81">
        <v>1.03</v>
      </c>
      <c r="P23" s="81">
        <f t="shared" si="0"/>
        <v>107.32600000000001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106.28400000000001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105.242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104.2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103.158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102.116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101.074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100.032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98.99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97.947999999999993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96.906000000000006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95.864000000000004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94.822000000000003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93.78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94" priority="21">
      <formula>F47&gt;0</formula>
    </cfRule>
    <cfRule type="expression" dxfId="1793" priority="22">
      <formula>F47&lt;0</formula>
    </cfRule>
  </conditionalFormatting>
  <conditionalFormatting sqref="Q7">
    <cfRule type="expression" dxfId="1792" priority="19">
      <formula>Q7&gt;0</formula>
    </cfRule>
    <cfRule type="expression" dxfId="1791" priority="20">
      <formula>Q7&lt;0</formula>
    </cfRule>
  </conditionalFormatting>
  <conditionalFormatting sqref="Q8">
    <cfRule type="expression" dxfId="1790" priority="17">
      <formula>Q8&gt;0</formula>
    </cfRule>
    <cfRule type="expression" dxfId="1789" priority="18">
      <formula>Q8&lt;0</formula>
    </cfRule>
  </conditionalFormatting>
  <conditionalFormatting sqref="F25:F46">
    <cfRule type="expression" dxfId="1788" priority="15">
      <formula>F25&gt;0</formula>
    </cfRule>
    <cfRule type="expression" dxfId="1787" priority="16">
      <formula>F25&lt;0</formula>
    </cfRule>
  </conditionalFormatting>
  <conditionalFormatting sqref="H25:H46">
    <cfRule type="expression" dxfId="1786" priority="13">
      <formula>H25&gt;0</formula>
    </cfRule>
    <cfRule type="expression" dxfId="1785" priority="14">
      <formula>H25&lt;0</formula>
    </cfRule>
  </conditionalFormatting>
  <conditionalFormatting sqref="F89:F110">
    <cfRule type="expression" dxfId="1784" priority="11">
      <formula>F89&gt;0</formula>
    </cfRule>
    <cfRule type="expression" dxfId="1783" priority="12">
      <formula>F89&lt;0</formula>
    </cfRule>
  </conditionalFormatting>
  <conditionalFormatting sqref="H89:H110">
    <cfRule type="expression" dxfId="1782" priority="9">
      <formula>H89&gt;0</formula>
    </cfRule>
    <cfRule type="expression" dxfId="1781" priority="10">
      <formula>H89&lt;0</formula>
    </cfRule>
  </conditionalFormatting>
  <conditionalFormatting sqref="Q10">
    <cfRule type="expression" dxfId="1780" priority="7">
      <formula>Q10&gt;0</formula>
    </cfRule>
    <cfRule type="expression" dxfId="1779" priority="8">
      <formula>Q10&lt;0</formula>
    </cfRule>
  </conditionalFormatting>
  <conditionalFormatting sqref="J25:J38">
    <cfRule type="expression" dxfId="1778" priority="5">
      <formula>J25&gt;0</formula>
    </cfRule>
    <cfRule type="expression" dxfId="1777" priority="6">
      <formula>J25&lt;0</formula>
    </cfRule>
  </conditionalFormatting>
  <conditionalFormatting sqref="K25:K38">
    <cfRule type="expression" dxfId="1776" priority="3">
      <formula>K25&gt;0</formula>
    </cfRule>
    <cfRule type="expression" dxfId="1775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7" t="s">
        <v>78</v>
      </c>
      <c r="P17" s="86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74" priority="25">
      <formula>F7&gt;0</formula>
    </cfRule>
    <cfRule type="expression" dxfId="1773" priority="26">
      <formula>F7&lt;0</formula>
    </cfRule>
  </conditionalFormatting>
  <conditionalFormatting sqref="Q8">
    <cfRule type="expression" dxfId="1772" priority="23">
      <formula>Q8&gt;0</formula>
    </cfRule>
    <cfRule type="expression" dxfId="1771" priority="24">
      <formula>Q8&lt;0</formula>
    </cfRule>
  </conditionalFormatting>
  <conditionalFormatting sqref="F93:F114">
    <cfRule type="expression" dxfId="1770" priority="17">
      <formula>F93&gt;0</formula>
    </cfRule>
    <cfRule type="expression" dxfId="1769" priority="18">
      <formula>F93&lt;0</formula>
    </cfRule>
  </conditionalFormatting>
  <conditionalFormatting sqref="H93:H114">
    <cfRule type="expression" dxfId="1768" priority="15">
      <formula>H93&gt;0</formula>
    </cfRule>
    <cfRule type="expression" dxfId="1767" priority="16">
      <formula>H93&lt;0</formula>
    </cfRule>
  </conditionalFormatting>
  <conditionalFormatting sqref="Q10">
    <cfRule type="expression" dxfId="1766" priority="13">
      <formula>Q10&gt;0</formula>
    </cfRule>
    <cfRule type="expression" dxfId="1765" priority="14">
      <formula>Q10&lt;0</formula>
    </cfRule>
  </conditionalFormatting>
  <conditionalFormatting sqref="J25:J38">
    <cfRule type="expression" dxfId="1764" priority="11">
      <formula>J25&gt;0</formula>
    </cfRule>
    <cfRule type="expression" dxfId="1763" priority="12">
      <formula>J25&lt;0</formula>
    </cfRule>
  </conditionalFormatting>
  <conditionalFormatting sqref="K25:K38">
    <cfRule type="expression" dxfId="1762" priority="9">
      <formula>K25&gt;0</formula>
    </cfRule>
    <cfRule type="expression" dxfId="1761" priority="10">
      <formula>K25&lt;0</formula>
    </cfRule>
  </conditionalFormatting>
  <conditionalFormatting sqref="L25:L34">
    <cfRule type="expression" dxfId="1760" priority="7">
      <formula>L25&gt;0</formula>
    </cfRule>
    <cfRule type="expression" dxfId="1759" priority="8">
      <formula>L25&lt;0</formula>
    </cfRule>
  </conditionalFormatting>
  <conditionalFormatting sqref="J43">
    <cfRule type="expression" dxfId="1758" priority="5">
      <formula>J43&gt;0</formula>
    </cfRule>
    <cfRule type="expression" dxfId="1757" priority="6">
      <formula>J43&lt;0</formula>
    </cfRule>
  </conditionalFormatting>
  <conditionalFormatting sqref="M25:M34">
    <cfRule type="expression" dxfId="1756" priority="3">
      <formula>M25&gt;0</formula>
    </cfRule>
    <cfRule type="expression" dxfId="1755" priority="4">
      <formula>M25&lt;0</formula>
    </cfRule>
  </conditionalFormatting>
  <conditionalFormatting sqref="H61:H64 F61:F64">
    <cfRule type="expression" dxfId="1754" priority="1">
      <formula>F61&gt;0</formula>
    </cfRule>
    <cfRule type="expression" dxfId="175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36.75</v>
      </c>
      <c r="R4" s="495">
        <v>1.0999999999999999E-2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3675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  <c r="T6" s="1">
        <v>43217</v>
      </c>
      <c r="U6" t="s">
        <v>1013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995.7599999999984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995.7599999999984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0.37165763425448928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2.0680272108843538E-2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1111</v>
      </c>
      <c r="T12" s="67"/>
    </row>
    <row r="13" spans="1:21" x14ac:dyDescent="0.25">
      <c r="H13" s="70"/>
      <c r="O13" s="11" t="s">
        <v>952</v>
      </c>
      <c r="Q13">
        <f>Q4/2.5</f>
        <v>14.7</v>
      </c>
      <c r="T13" s="156">
        <v>43263</v>
      </c>
      <c r="U13" t="s">
        <v>1092</v>
      </c>
    </row>
    <row r="14" spans="1:21" x14ac:dyDescent="0.25">
      <c r="H14" s="70"/>
      <c r="O14" s="11" t="s">
        <v>1017</v>
      </c>
      <c r="Q14" s="1">
        <v>43218</v>
      </c>
    </row>
    <row r="15" spans="1:21" x14ac:dyDescent="0.25">
      <c r="H15" s="70"/>
      <c r="T15" s="1">
        <v>43271</v>
      </c>
      <c r="U15" t="s">
        <v>1112</v>
      </c>
    </row>
    <row r="16" spans="1:21" x14ac:dyDescent="0.25">
      <c r="H16" s="70"/>
      <c r="T16" s="1">
        <v>43300</v>
      </c>
      <c r="U16" t="s">
        <v>1192</v>
      </c>
    </row>
    <row r="17" spans="1:21" x14ac:dyDescent="0.25">
      <c r="T17" s="156">
        <v>43308</v>
      </c>
      <c r="U17" t="s">
        <v>1144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40.425000000000004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40.057500000000005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39.690000000000005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39.322500000000005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38.955000000000005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38.587499999999999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38.22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37.852499999999999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37.484999999999999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37.1175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36.75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36.3825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36.015000000000001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35.647500000000001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35.28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34.912500000000001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34.544999999999995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34.177500000000002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1202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33.81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33.442500000000003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1203</v>
      </c>
      <c r="J43" s="39"/>
      <c r="K43" s="39"/>
      <c r="L43" s="39"/>
      <c r="O43" s="81">
        <v>0.9</v>
      </c>
      <c r="P43" s="81">
        <f t="shared" si="2"/>
        <v>33.075000000000003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39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52" priority="33">
      <formula>F54&gt;0</formula>
    </cfRule>
    <cfRule type="expression" dxfId="1751" priority="34">
      <formula>F54&lt;0</formula>
    </cfRule>
  </conditionalFormatting>
  <conditionalFormatting sqref="Q7">
    <cfRule type="expression" dxfId="1750" priority="31">
      <formula>Q7&gt;0</formula>
    </cfRule>
    <cfRule type="expression" dxfId="1749" priority="32">
      <formula>Q7&lt;0</formula>
    </cfRule>
  </conditionalFormatting>
  <conditionalFormatting sqref="Q8">
    <cfRule type="expression" dxfId="1748" priority="29">
      <formula>Q8&gt;0</formula>
    </cfRule>
    <cfRule type="expression" dxfId="1747" priority="30">
      <formula>Q8&lt;0</formula>
    </cfRule>
  </conditionalFormatting>
  <conditionalFormatting sqref="F30:F53">
    <cfRule type="expression" dxfId="1746" priority="27">
      <formula>F30&gt;0</formula>
    </cfRule>
    <cfRule type="expression" dxfId="1745" priority="28">
      <formula>F30&lt;0</formula>
    </cfRule>
  </conditionalFormatting>
  <conditionalFormatting sqref="H30:H53">
    <cfRule type="expression" dxfId="1744" priority="25">
      <formula>H30&gt;0</formula>
    </cfRule>
    <cfRule type="expression" dxfId="1743" priority="26">
      <formula>H30&lt;0</formula>
    </cfRule>
  </conditionalFormatting>
  <conditionalFormatting sqref="Q10">
    <cfRule type="expression" dxfId="1742" priority="23">
      <formula>Q10&gt;0</formula>
    </cfRule>
    <cfRule type="expression" dxfId="1741" priority="24">
      <formula>Q10&lt;0</formula>
    </cfRule>
  </conditionalFormatting>
  <conditionalFormatting sqref="J25:J38">
    <cfRule type="expression" dxfId="1740" priority="21">
      <formula>J25&gt;0</formula>
    </cfRule>
    <cfRule type="expression" dxfId="1739" priority="22">
      <formula>J25&lt;0</formula>
    </cfRule>
  </conditionalFormatting>
  <conditionalFormatting sqref="K25:K33">
    <cfRule type="expression" dxfId="1738" priority="19">
      <formula>K25&gt;0</formula>
    </cfRule>
    <cfRule type="expression" dxfId="1737" priority="20">
      <formula>K25&lt;0</formula>
    </cfRule>
  </conditionalFormatting>
  <conditionalFormatting sqref="L25:L38">
    <cfRule type="expression" dxfId="1736" priority="17">
      <formula>L25&gt;0</formula>
    </cfRule>
    <cfRule type="expression" dxfId="1735" priority="18">
      <formula>L25&lt;0</formula>
    </cfRule>
  </conditionalFormatting>
  <conditionalFormatting sqref="F89:F110">
    <cfRule type="expression" dxfId="1734" priority="15">
      <formula>F89&gt;0</formula>
    </cfRule>
    <cfRule type="expression" dxfId="1733" priority="16">
      <formula>F89&lt;0</formula>
    </cfRule>
  </conditionalFormatting>
  <conditionalFormatting sqref="H89:H110">
    <cfRule type="expression" dxfId="1732" priority="13">
      <formula>H89&gt;0</formula>
    </cfRule>
    <cfRule type="expression" dxfId="1731" priority="14">
      <formula>H89&lt;0</formula>
    </cfRule>
  </conditionalFormatting>
  <conditionalFormatting sqref="J89:J102">
    <cfRule type="expression" dxfId="1730" priority="11">
      <formula>J89&gt;0</formula>
    </cfRule>
    <cfRule type="expression" dxfId="1729" priority="12">
      <formula>J89&lt;0</formula>
    </cfRule>
  </conditionalFormatting>
  <conditionalFormatting sqref="K89:K102">
    <cfRule type="expression" dxfId="1728" priority="9">
      <formula>K89&gt;0</formula>
    </cfRule>
    <cfRule type="expression" dxfId="1727" priority="10">
      <formula>K89&lt;0</formula>
    </cfRule>
  </conditionalFormatting>
  <conditionalFormatting sqref="L89:L102">
    <cfRule type="expression" dxfId="1726" priority="7">
      <formula>L89&gt;0</formula>
    </cfRule>
    <cfRule type="expression" dxfId="1725" priority="8">
      <formula>L89&lt;0</formula>
    </cfRule>
  </conditionalFormatting>
  <conditionalFormatting sqref="F25:F29">
    <cfRule type="expression" dxfId="1724" priority="5">
      <formula>F25&gt;0</formula>
    </cfRule>
    <cfRule type="expression" dxfId="1723" priority="6">
      <formula>F25&lt;0</formula>
    </cfRule>
  </conditionalFormatting>
  <conditionalFormatting sqref="H25:H29">
    <cfRule type="expression" dxfId="1722" priority="3">
      <formula>H25&gt;0</formula>
    </cfRule>
    <cfRule type="expression" dxfId="1721" priority="4">
      <formula>H25&lt;0</formula>
    </cfRule>
  </conditionalFormatting>
  <conditionalFormatting sqref="F29">
    <cfRule type="expression" dxfId="1720" priority="1">
      <formula>F29&gt;0</formula>
    </cfRule>
    <cfRule type="expression" dxfId="171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18" priority="31">
      <formula>F47&gt;0</formula>
    </cfRule>
    <cfRule type="expression" dxfId="1717" priority="32">
      <formula>F47&lt;0</formula>
    </cfRule>
  </conditionalFormatting>
  <conditionalFormatting sqref="Q7">
    <cfRule type="expression" dxfId="1716" priority="29">
      <formula>Q7&gt;0</formula>
    </cfRule>
    <cfRule type="expression" dxfId="1715" priority="30">
      <formula>Q7&lt;0</formula>
    </cfRule>
  </conditionalFormatting>
  <conditionalFormatting sqref="Q8">
    <cfRule type="expression" dxfId="1714" priority="27">
      <formula>Q8&gt;0</formula>
    </cfRule>
    <cfRule type="expression" dxfId="1713" priority="28">
      <formula>Q8&lt;0</formula>
    </cfRule>
  </conditionalFormatting>
  <conditionalFormatting sqref="F30:F46">
    <cfRule type="expression" dxfId="1712" priority="25">
      <formula>F30&gt;0</formula>
    </cfRule>
    <cfRule type="expression" dxfId="1711" priority="26">
      <formula>F30&lt;0</formula>
    </cfRule>
  </conditionalFormatting>
  <conditionalFormatting sqref="H30:H46">
    <cfRule type="expression" dxfId="1710" priority="23">
      <formula>H30&gt;0</formula>
    </cfRule>
    <cfRule type="expression" dxfId="1709" priority="24">
      <formula>H30&lt;0</formula>
    </cfRule>
  </conditionalFormatting>
  <conditionalFormatting sqref="Q10">
    <cfRule type="expression" dxfId="1708" priority="21">
      <formula>Q10&gt;0</formula>
    </cfRule>
    <cfRule type="expression" dxfId="1707" priority="22">
      <formula>Q10&lt;0</formula>
    </cfRule>
  </conditionalFormatting>
  <conditionalFormatting sqref="J25:J38">
    <cfRule type="expression" dxfId="1706" priority="19">
      <formula>J25&gt;0</formula>
    </cfRule>
    <cfRule type="expression" dxfId="1705" priority="20">
      <formula>J25&lt;0</formula>
    </cfRule>
  </conditionalFormatting>
  <conditionalFormatting sqref="K25:K38">
    <cfRule type="expression" dxfId="1704" priority="17">
      <formula>K25&gt;0</formula>
    </cfRule>
    <cfRule type="expression" dxfId="1703" priority="18">
      <formula>K25&lt;0</formula>
    </cfRule>
  </conditionalFormatting>
  <conditionalFormatting sqref="L25:L38">
    <cfRule type="expression" dxfId="1702" priority="15">
      <formula>L25&gt;0</formula>
    </cfRule>
    <cfRule type="expression" dxfId="1701" priority="16">
      <formula>L25&lt;0</formula>
    </cfRule>
  </conditionalFormatting>
  <conditionalFormatting sqref="F89:F110">
    <cfRule type="expression" dxfId="1700" priority="13">
      <formula>F89&gt;0</formula>
    </cfRule>
    <cfRule type="expression" dxfId="1699" priority="14">
      <formula>F89&lt;0</formula>
    </cfRule>
  </conditionalFormatting>
  <conditionalFormatting sqref="H89:H110">
    <cfRule type="expression" dxfId="1698" priority="11">
      <formula>H89&gt;0</formula>
    </cfRule>
    <cfRule type="expression" dxfId="1697" priority="12">
      <formula>H89&lt;0</formula>
    </cfRule>
  </conditionalFormatting>
  <conditionalFormatting sqref="J89:J102">
    <cfRule type="expression" dxfId="1696" priority="9">
      <formula>J89&gt;0</formula>
    </cfRule>
    <cfRule type="expression" dxfId="1695" priority="10">
      <formula>J89&lt;0</formula>
    </cfRule>
  </conditionalFormatting>
  <conditionalFormatting sqref="K89:K102">
    <cfRule type="expression" dxfId="1694" priority="7">
      <formula>K89&gt;0</formula>
    </cfRule>
    <cfRule type="expression" dxfId="1693" priority="8">
      <formula>K89&lt;0</formula>
    </cfRule>
  </conditionalFormatting>
  <conditionalFormatting sqref="L89:L102">
    <cfRule type="expression" dxfId="1692" priority="5">
      <formula>L89&gt;0</formula>
    </cfRule>
    <cfRule type="expression" dxfId="1691" priority="6">
      <formula>L89&lt;0</formula>
    </cfRule>
  </conditionalFormatting>
  <conditionalFormatting sqref="F25:F29">
    <cfRule type="expression" dxfId="1690" priority="3">
      <formula>F25&gt;0</formula>
    </cfRule>
    <cfRule type="expression" dxfId="1689" priority="4">
      <formula>F25&lt;0</formula>
    </cfRule>
  </conditionalFormatting>
  <conditionalFormatting sqref="H25:H29">
    <cfRule type="expression" dxfId="1688" priority="1">
      <formula>H25&gt;0</formula>
    </cfRule>
    <cfRule type="expression" dxfId="16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1256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1120</v>
      </c>
      <c r="U2" s="837" t="s">
        <v>1271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1270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55.94</v>
      </c>
      <c r="R4" s="495">
        <v>4.1000000000000003E-3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5594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146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146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2.6798825256975037E-2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3.0747229174115123E-2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1213</v>
      </c>
    </row>
    <row r="13" spans="1:21" x14ac:dyDescent="0.25">
      <c r="H13" s="70"/>
      <c r="O13" s="11" t="s">
        <v>952</v>
      </c>
      <c r="Q13" s="2">
        <f>Q4/(3.94+4.03)*2</f>
        <v>14.037641154328732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0" ht="15.75" thickTop="1" x14ac:dyDescent="0.25">
      <c r="O17" s="81">
        <v>1.1000000000000001</v>
      </c>
      <c r="P17" s="81">
        <f>O17*$Q$4</f>
        <v>61.533999999999999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60.974600000000002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60.415199999999999</v>
      </c>
    </row>
    <row r="20" spans="1:20" x14ac:dyDescent="0.25">
      <c r="O20" s="81">
        <v>1.07</v>
      </c>
      <c r="P20" s="81">
        <f t="shared" si="0"/>
        <v>59.855800000000002</v>
      </c>
    </row>
    <row r="21" spans="1:20" x14ac:dyDescent="0.25">
      <c r="O21" s="81">
        <v>1.06</v>
      </c>
      <c r="P21" s="81">
        <f t="shared" si="0"/>
        <v>59.296399999999998</v>
      </c>
    </row>
    <row r="22" spans="1:20" x14ac:dyDescent="0.25">
      <c r="O22" s="81">
        <v>1.05</v>
      </c>
      <c r="P22" s="81">
        <f t="shared" si="0"/>
        <v>58.737000000000002</v>
      </c>
    </row>
    <row r="23" spans="1:20" x14ac:dyDescent="0.25">
      <c r="O23" s="81">
        <v>1.04</v>
      </c>
      <c r="P23" s="81">
        <f t="shared" si="0"/>
        <v>58.177599999999998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57.618200000000002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57.058799999999998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56.499400000000001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55.94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55.380599999999994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54.821199999999997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54.261799999999994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53.702399999999997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53.142999999999994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52.583599999999997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52.0242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51.464799999999997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50.9054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50.345999999999997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6" priority="35">
      <formula>F54&gt;0</formula>
    </cfRule>
    <cfRule type="expression" dxfId="1685" priority="36">
      <formula>F54&lt;0</formula>
    </cfRule>
  </conditionalFormatting>
  <conditionalFormatting sqref="Q7">
    <cfRule type="expression" dxfId="1684" priority="33">
      <formula>Q7&gt;0</formula>
    </cfRule>
    <cfRule type="expression" dxfId="1683" priority="34">
      <formula>Q7&lt;0</formula>
    </cfRule>
  </conditionalFormatting>
  <conditionalFormatting sqref="Q8">
    <cfRule type="expression" dxfId="1682" priority="31">
      <formula>Q8&gt;0</formula>
    </cfRule>
    <cfRule type="expression" dxfId="1681" priority="32">
      <formula>Q8&lt;0</formula>
    </cfRule>
  </conditionalFormatting>
  <conditionalFormatting sqref="F30:F53">
    <cfRule type="expression" dxfId="1680" priority="29">
      <formula>F30&gt;0</formula>
    </cfRule>
    <cfRule type="expression" dxfId="1679" priority="30">
      <formula>F30&lt;0</formula>
    </cfRule>
  </conditionalFormatting>
  <conditionalFormatting sqref="H30:H53">
    <cfRule type="expression" dxfId="1678" priority="27">
      <formula>H30&gt;0</formula>
    </cfRule>
    <cfRule type="expression" dxfId="1677" priority="28">
      <formula>H30&lt;0</formula>
    </cfRule>
  </conditionalFormatting>
  <conditionalFormatting sqref="Q10">
    <cfRule type="expression" dxfId="1676" priority="25">
      <formula>Q10&gt;0</formula>
    </cfRule>
    <cfRule type="expression" dxfId="1675" priority="26">
      <formula>Q10&lt;0</formula>
    </cfRule>
  </conditionalFormatting>
  <conditionalFormatting sqref="J25:J39">
    <cfRule type="expression" dxfId="1674" priority="23">
      <formula>J25&gt;0</formula>
    </cfRule>
    <cfRule type="expression" dxfId="1673" priority="24">
      <formula>J25&lt;0</formula>
    </cfRule>
  </conditionalFormatting>
  <conditionalFormatting sqref="K25:K39">
    <cfRule type="expression" dxfId="1672" priority="21">
      <formula>K25&gt;0</formula>
    </cfRule>
    <cfRule type="expression" dxfId="1671" priority="22">
      <formula>K25&lt;0</formula>
    </cfRule>
  </conditionalFormatting>
  <conditionalFormatting sqref="L25">
    <cfRule type="expression" dxfId="1670" priority="19">
      <formula>L25&gt;0</formula>
    </cfRule>
    <cfRule type="expression" dxfId="1669" priority="20">
      <formula>L25&lt;0</formula>
    </cfRule>
  </conditionalFormatting>
  <conditionalFormatting sqref="F89:F110">
    <cfRule type="expression" dxfId="1668" priority="17">
      <formula>F89&gt;0</formula>
    </cfRule>
    <cfRule type="expression" dxfId="1667" priority="18">
      <formula>F89&lt;0</formula>
    </cfRule>
  </conditionalFormatting>
  <conditionalFormatting sqref="H89:H110">
    <cfRule type="expression" dxfId="1666" priority="15">
      <formula>H89&gt;0</formula>
    </cfRule>
    <cfRule type="expression" dxfId="1665" priority="16">
      <formula>H89&lt;0</formula>
    </cfRule>
  </conditionalFormatting>
  <conditionalFormatting sqref="J89:J102">
    <cfRule type="expression" dxfId="1664" priority="13">
      <formula>J89&gt;0</formula>
    </cfRule>
    <cfRule type="expression" dxfId="1663" priority="14">
      <formula>J89&lt;0</formula>
    </cfRule>
  </conditionalFormatting>
  <conditionalFormatting sqref="K89:K102">
    <cfRule type="expression" dxfId="1662" priority="11">
      <formula>K89&gt;0</formula>
    </cfRule>
    <cfRule type="expression" dxfId="1661" priority="12">
      <formula>K89&lt;0</formula>
    </cfRule>
  </conditionalFormatting>
  <conditionalFormatting sqref="L89:L102">
    <cfRule type="expression" dxfId="1660" priority="9">
      <formula>L89&gt;0</formula>
    </cfRule>
    <cfRule type="expression" dxfId="1659" priority="10">
      <formula>L89&lt;0</formula>
    </cfRule>
  </conditionalFormatting>
  <conditionalFormatting sqref="F29 F25:F26">
    <cfRule type="expression" dxfId="1658" priority="7">
      <formula>F25&gt;0</formula>
    </cfRule>
    <cfRule type="expression" dxfId="1657" priority="8">
      <formula>F25&lt;0</formula>
    </cfRule>
  </conditionalFormatting>
  <conditionalFormatting sqref="H29 H25:H26">
    <cfRule type="expression" dxfId="1656" priority="5">
      <formula>H25&gt;0</formula>
    </cfRule>
    <cfRule type="expression" dxfId="1655" priority="6">
      <formula>H25&lt;0</formula>
    </cfRule>
  </conditionalFormatting>
  <conditionalFormatting sqref="F27:F28">
    <cfRule type="expression" dxfId="1654" priority="3">
      <formula>F27&gt;0</formula>
    </cfRule>
    <cfRule type="expression" dxfId="1653" priority="4">
      <formula>F27&lt;0</formula>
    </cfRule>
  </conditionalFormatting>
  <conditionalFormatting sqref="H27:H28">
    <cfRule type="expression" dxfId="1652" priority="1">
      <formula>H27&gt;0</formula>
    </cfRule>
    <cfRule type="expression" dxfId="1651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1140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58.42</v>
      </c>
      <c r="R4" s="495">
        <v>-5.0000000000000001E-4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11684</v>
      </c>
      <c r="T5" s="1">
        <v>43209</v>
      </c>
      <c r="U5" t="s">
        <v>986</v>
      </c>
    </row>
    <row r="6" spans="1:21" x14ac:dyDescent="0.25">
      <c r="B6" s="72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360.84000000000015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360.84000000000015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3.1867429233535527E-2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4.7928791509756929E-2</v>
      </c>
      <c r="R11">
        <v>0.7</v>
      </c>
      <c r="T11" s="1">
        <v>43285</v>
      </c>
      <c r="U11" t="s">
        <v>1139</v>
      </c>
    </row>
    <row r="12" spans="1:21" x14ac:dyDescent="0.25">
      <c r="H12" s="70"/>
      <c r="O12" s="11" t="s">
        <v>925</v>
      </c>
      <c r="Q12" s="1" t="s">
        <v>1213</v>
      </c>
    </row>
    <row r="13" spans="1:21" x14ac:dyDescent="0.25">
      <c r="H13" s="70"/>
      <c r="O13" s="11" t="s">
        <v>952</v>
      </c>
      <c r="Q13" s="2">
        <f>Q4/(3.94+4.03)*2</f>
        <v>14.659974905897114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1163</v>
      </c>
    </row>
    <row r="15" spans="1:21" x14ac:dyDescent="0.25">
      <c r="H15" s="70"/>
      <c r="U15" t="s">
        <v>1190</v>
      </c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64.262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63.677800000000005</v>
      </c>
      <c r="T18" s="1">
        <v>43307</v>
      </c>
      <c r="U18" t="s">
        <v>1204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63.093600000000009</v>
      </c>
    </row>
    <row r="20" spans="1:21" x14ac:dyDescent="0.25">
      <c r="O20" s="81">
        <v>1.07</v>
      </c>
      <c r="P20" s="81">
        <f t="shared" si="0"/>
        <v>62.509400000000007</v>
      </c>
    </row>
    <row r="21" spans="1:21" x14ac:dyDescent="0.25">
      <c r="O21" s="81">
        <v>1.06</v>
      </c>
      <c r="P21" s="81">
        <f t="shared" si="0"/>
        <v>61.925200000000004</v>
      </c>
    </row>
    <row r="22" spans="1:21" x14ac:dyDescent="0.25">
      <c r="O22" s="81">
        <v>1.05</v>
      </c>
      <c r="P22" s="81">
        <f t="shared" si="0"/>
        <v>61.341000000000001</v>
      </c>
    </row>
    <row r="23" spans="1:21" x14ac:dyDescent="0.25">
      <c r="O23" s="81">
        <v>1.04</v>
      </c>
      <c r="P23" s="81">
        <f t="shared" si="0"/>
        <v>60.756800000000005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60.172600000000003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59.5884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59.004200000000004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58.42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57.835799999999999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57.251600000000003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56.667400000000001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56.083199999999998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55.499000000000002</v>
      </c>
    </row>
    <row r="33" spans="1:17" x14ac:dyDescent="0.25">
      <c r="A33" t="s">
        <v>1172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54.9148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54.330600000000004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53.746400000000001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53.162200000000006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52.578000000000003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/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/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39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/>
      <c r="K46" s="39"/>
      <c r="L46" s="39">
        <v>15.31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50" priority="35">
      <formula>F54&gt;0</formula>
    </cfRule>
    <cfRule type="expression" dxfId="1649" priority="36">
      <formula>F54&lt;0</formula>
    </cfRule>
  </conditionalFormatting>
  <conditionalFormatting sqref="Q7">
    <cfRule type="expression" dxfId="1648" priority="33">
      <formula>Q7&gt;0</formula>
    </cfRule>
    <cfRule type="expression" dxfId="1647" priority="34">
      <formula>Q7&lt;0</formula>
    </cfRule>
  </conditionalFormatting>
  <conditionalFormatting sqref="Q8">
    <cfRule type="expression" dxfId="1646" priority="31">
      <formula>Q8&gt;0</formula>
    </cfRule>
    <cfRule type="expression" dxfId="1645" priority="32">
      <formula>Q8&lt;0</formula>
    </cfRule>
  </conditionalFormatting>
  <conditionalFormatting sqref="F30:F53">
    <cfRule type="expression" dxfId="1644" priority="29">
      <formula>F30&gt;0</formula>
    </cfRule>
    <cfRule type="expression" dxfId="1643" priority="30">
      <formula>F30&lt;0</formula>
    </cfRule>
  </conditionalFormatting>
  <conditionalFormatting sqref="H30:H53">
    <cfRule type="expression" dxfId="1642" priority="27">
      <formula>H30&gt;0</formula>
    </cfRule>
    <cfRule type="expression" dxfId="1641" priority="28">
      <formula>H30&lt;0</formula>
    </cfRule>
  </conditionalFormatting>
  <conditionalFormatting sqref="Q10">
    <cfRule type="expression" dxfId="1640" priority="25">
      <formula>Q10&gt;0</formula>
    </cfRule>
    <cfRule type="expression" dxfId="1639" priority="26">
      <formula>Q10&lt;0</formula>
    </cfRule>
  </conditionalFormatting>
  <conditionalFormatting sqref="J25:J39">
    <cfRule type="expression" dxfId="1638" priority="23">
      <formula>J25&gt;0</formula>
    </cfRule>
    <cfRule type="expression" dxfId="1637" priority="24">
      <formula>J25&lt;0</formula>
    </cfRule>
  </conditionalFormatting>
  <conditionalFormatting sqref="K25:K39">
    <cfRule type="expression" dxfId="1636" priority="21">
      <formula>K25&gt;0</formula>
    </cfRule>
    <cfRule type="expression" dxfId="1635" priority="22">
      <formula>K25&lt;0</formula>
    </cfRule>
  </conditionalFormatting>
  <conditionalFormatting sqref="L25">
    <cfRule type="expression" dxfId="1634" priority="19">
      <formula>L25&gt;0</formula>
    </cfRule>
    <cfRule type="expression" dxfId="1633" priority="20">
      <formula>L25&lt;0</formula>
    </cfRule>
  </conditionalFormatting>
  <conditionalFormatting sqref="F89:F110">
    <cfRule type="expression" dxfId="1632" priority="17">
      <formula>F89&gt;0</formula>
    </cfRule>
    <cfRule type="expression" dxfId="1631" priority="18">
      <formula>F89&lt;0</formula>
    </cfRule>
  </conditionalFormatting>
  <conditionalFormatting sqref="H89:H110">
    <cfRule type="expression" dxfId="1630" priority="15">
      <formula>H89&gt;0</formula>
    </cfRule>
    <cfRule type="expression" dxfId="1629" priority="16">
      <formula>H89&lt;0</formula>
    </cfRule>
  </conditionalFormatting>
  <conditionalFormatting sqref="J89:J102">
    <cfRule type="expression" dxfId="1628" priority="13">
      <formula>J89&gt;0</formula>
    </cfRule>
    <cfRule type="expression" dxfId="1627" priority="14">
      <formula>J89&lt;0</formula>
    </cfRule>
  </conditionalFormatting>
  <conditionalFormatting sqref="K89:K102">
    <cfRule type="expression" dxfId="1626" priority="11">
      <formula>K89&gt;0</formula>
    </cfRule>
    <cfRule type="expression" dxfId="1625" priority="12">
      <formula>K89&lt;0</formula>
    </cfRule>
  </conditionalFormatting>
  <conditionalFormatting sqref="L89:L102">
    <cfRule type="expression" dxfId="1624" priority="9">
      <formula>L89&gt;0</formula>
    </cfRule>
    <cfRule type="expression" dxfId="1623" priority="10">
      <formula>L89&lt;0</formula>
    </cfRule>
  </conditionalFormatting>
  <conditionalFormatting sqref="F25 F29">
    <cfRule type="expression" dxfId="1622" priority="7">
      <formula>F25&gt;0</formula>
    </cfRule>
    <cfRule type="expression" dxfId="1621" priority="8">
      <formula>F25&lt;0</formula>
    </cfRule>
  </conditionalFormatting>
  <conditionalFormatting sqref="H25 H29">
    <cfRule type="expression" dxfId="1620" priority="5">
      <formula>H25&gt;0</formula>
    </cfRule>
    <cfRule type="expression" dxfId="1619" priority="6">
      <formula>H25&lt;0</formula>
    </cfRule>
  </conditionalFormatting>
  <conditionalFormatting sqref="F26:F28">
    <cfRule type="expression" dxfId="1618" priority="3">
      <formula>F26&gt;0</formula>
    </cfRule>
    <cfRule type="expression" dxfId="1617" priority="4">
      <formula>F26&lt;0</formula>
    </cfRule>
  </conditionalFormatting>
  <conditionalFormatting sqref="H26:H28">
    <cfRule type="expression" dxfId="1616" priority="1">
      <formula>H26&gt;0</formula>
    </cfRule>
    <cfRule type="expression" dxfId="1615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3" activePane="bottomLeft" state="frozen"/>
      <selection activeCell="A2" sqref="A2"/>
      <selection pane="bottomLeft" activeCell="S32" sqref="S3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30.583778571428571</v>
      </c>
      <c r="T3" t="s">
        <v>1120</v>
      </c>
      <c r="U3" t="s">
        <v>1247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 t="s">
        <v>1280</v>
      </c>
      <c r="M4" s="4"/>
      <c r="O4" s="11" t="s">
        <v>66</v>
      </c>
      <c r="Q4" s="54">
        <v>32.229999999999997</v>
      </c>
      <c r="R4" s="495">
        <v>-1.35E-2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45121.999999999993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42817.29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2304.7099999999919</v>
      </c>
      <c r="R7">
        <v>1200</v>
      </c>
      <c r="T7" s="1">
        <v>43215</v>
      </c>
      <c r="U7" t="s">
        <v>1007</v>
      </c>
    </row>
    <row r="8" spans="1:21" x14ac:dyDescent="0.25">
      <c r="B8" s="72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2304.7099999999919</v>
      </c>
      <c r="T8" s="770"/>
      <c r="U8" s="30" t="s">
        <v>1008</v>
      </c>
    </row>
    <row r="9" spans="1:21" x14ac:dyDescent="0.25">
      <c r="B9" s="72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5.3826620040642266E-2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6.2053986968662746E-2</v>
      </c>
      <c r="R11">
        <v>0.5</v>
      </c>
    </row>
    <row r="12" spans="1:21" x14ac:dyDescent="0.25">
      <c r="H12" s="70"/>
      <c r="O12" s="11" t="s">
        <v>925</v>
      </c>
      <c r="Q12" s="1" t="s">
        <v>1241</v>
      </c>
      <c r="T12" s="1">
        <v>43294</v>
      </c>
      <c r="U12" t="s">
        <v>1176</v>
      </c>
    </row>
    <row r="13" spans="1:21" x14ac:dyDescent="0.25">
      <c r="H13" s="70"/>
      <c r="O13" s="11" t="s">
        <v>952</v>
      </c>
      <c r="Q13" s="2">
        <f>Q4/3.47</f>
        <v>9.2881844380403447</v>
      </c>
      <c r="T13" s="770"/>
    </row>
    <row r="14" spans="1:21" x14ac:dyDescent="0.25">
      <c r="H14" s="70"/>
      <c r="O14" s="11" t="s">
        <v>1207</v>
      </c>
      <c r="Q14" s="29">
        <v>43337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7" t="s">
        <v>78</v>
      </c>
      <c r="P17" s="867"/>
    </row>
    <row r="18" spans="1:21" ht="15.75" thickTop="1" x14ac:dyDescent="0.25">
      <c r="A18" s="31" t="s">
        <v>81</v>
      </c>
      <c r="B18" s="14"/>
      <c r="C18" s="14">
        <f>SUM(C2:C11)</f>
        <v>2000</v>
      </c>
      <c r="D18" s="18"/>
      <c r="E18" s="18"/>
      <c r="F18" s="18">
        <f>SUM(F2:F11)</f>
        <v>62803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35.453000000000003</v>
      </c>
      <c r="T18" s="1">
        <v>43308</v>
      </c>
      <c r="U18" t="s">
        <v>1205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600</v>
      </c>
      <c r="I19" s="343"/>
      <c r="J19" s="343"/>
      <c r="K19" s="344">
        <f>SumByColor($A$19,K2:K17)</f>
        <v>19886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35.130699999999997</v>
      </c>
    </row>
    <row r="20" spans="1:21" x14ac:dyDescent="0.25">
      <c r="O20" s="81">
        <v>1.08</v>
      </c>
      <c r="P20" s="81">
        <f t="shared" si="1"/>
        <v>34.808399999999999</v>
      </c>
      <c r="T20" s="1">
        <v>43320</v>
      </c>
      <c r="U20" t="s">
        <v>1243</v>
      </c>
    </row>
    <row r="21" spans="1:21" x14ac:dyDescent="0.25">
      <c r="O21" s="81">
        <v>1.07</v>
      </c>
      <c r="P21" s="81">
        <f t="shared" si="1"/>
        <v>34.4861</v>
      </c>
    </row>
    <row r="22" spans="1:21" x14ac:dyDescent="0.25">
      <c r="O22" s="81">
        <v>1.06</v>
      </c>
      <c r="P22" s="81">
        <f t="shared" si="1"/>
        <v>34.163800000000002</v>
      </c>
    </row>
    <row r="23" spans="1:21" x14ac:dyDescent="0.25">
      <c r="O23" s="81">
        <v>1.05</v>
      </c>
      <c r="P23" s="81">
        <f t="shared" si="1"/>
        <v>33.841499999999996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1"/>
        <v>33.519199999999998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2">C25*(E25-D25)</f>
        <v>-189.00000000000006</v>
      </c>
      <c r="G25" s="39">
        <f t="shared" ref="G25:G47" si="3">D25*C25</f>
        <v>3658</v>
      </c>
      <c r="H25" s="222">
        <f t="shared" ref="H25:H47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33.196899999999999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32.874600000000001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32.552299999999995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32.229999999999997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31.907699999999995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1"/>
        <v>31.585399999999996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1"/>
        <v>31.263099999999994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30.940799999999996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30.618499999999994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30.296199999999995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29.9739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29.651599999999998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29.3293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29.006999999999998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2"/>
        <v>3364.7999999999984</v>
      </c>
      <c r="G47" s="39">
        <f t="shared" si="3"/>
        <v>36367.200000000004</v>
      </c>
      <c r="H47" s="222">
        <f t="shared" si="4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39">
        <f t="shared" ref="F48:F50" si="5">C48*(E48-D48)</f>
        <v>3712.799999999997</v>
      </c>
      <c r="G48" s="39">
        <f t="shared" ref="G48:G50" si="6">D48*C48</f>
        <v>36367.200000000004</v>
      </c>
      <c r="H48" s="222">
        <f t="shared" ref="H48:H50" si="7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5"/>
        <v>2796.0000000000023</v>
      </c>
      <c r="G49" s="39">
        <f t="shared" si="6"/>
        <v>36372</v>
      </c>
      <c r="H49" s="222">
        <f t="shared" si="7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5"/>
        <v>2304.6799999999953</v>
      </c>
      <c r="G50" s="39">
        <f t="shared" si="6"/>
        <v>42817.32</v>
      </c>
      <c r="H50" s="222">
        <f t="shared" si="7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614" priority="33">
      <formula>F59&gt;0</formula>
    </cfRule>
    <cfRule type="expression" dxfId="1613" priority="34">
      <formula>F59&lt;0</formula>
    </cfRule>
  </conditionalFormatting>
  <conditionalFormatting sqref="Q7">
    <cfRule type="expression" dxfId="1612" priority="31">
      <formula>Q7&gt;0</formula>
    </cfRule>
    <cfRule type="expression" dxfId="1611" priority="32">
      <formula>Q7&lt;0</formula>
    </cfRule>
  </conditionalFormatting>
  <conditionalFormatting sqref="Q8">
    <cfRule type="expression" dxfId="1610" priority="29">
      <formula>Q8&gt;0</formula>
    </cfRule>
    <cfRule type="expression" dxfId="1609" priority="30">
      <formula>Q8&lt;0</formula>
    </cfRule>
  </conditionalFormatting>
  <conditionalFormatting sqref="F30:F58">
    <cfRule type="expression" dxfId="1608" priority="27">
      <formula>F30&gt;0</formula>
    </cfRule>
    <cfRule type="expression" dxfId="1607" priority="28">
      <formula>F30&lt;0</formula>
    </cfRule>
  </conditionalFormatting>
  <conditionalFormatting sqref="H30:H58">
    <cfRule type="expression" dxfId="1606" priority="25">
      <formula>H30&gt;0</formula>
    </cfRule>
    <cfRule type="expression" dxfId="1605" priority="26">
      <formula>H30&lt;0</formula>
    </cfRule>
  </conditionalFormatting>
  <conditionalFormatting sqref="Q10">
    <cfRule type="expression" dxfId="1604" priority="23">
      <formula>Q10&gt;0</formula>
    </cfRule>
    <cfRule type="expression" dxfId="1603" priority="24">
      <formula>Q10&lt;0</formula>
    </cfRule>
  </conditionalFormatting>
  <conditionalFormatting sqref="J25:J38">
    <cfRule type="expression" dxfId="1602" priority="21">
      <formula>J25&gt;0</formula>
    </cfRule>
    <cfRule type="expression" dxfId="1601" priority="22">
      <formula>J25&lt;0</formula>
    </cfRule>
  </conditionalFormatting>
  <conditionalFormatting sqref="K25:K38">
    <cfRule type="expression" dxfId="1600" priority="19">
      <formula>K25&gt;0</formula>
    </cfRule>
    <cfRule type="expression" dxfId="1599" priority="20">
      <formula>K25&lt;0</formula>
    </cfRule>
  </conditionalFormatting>
  <conditionalFormatting sqref="L25:L33">
    <cfRule type="expression" dxfId="1598" priority="17">
      <formula>L25&gt;0</formula>
    </cfRule>
    <cfRule type="expression" dxfId="1597" priority="18">
      <formula>L25&lt;0</formula>
    </cfRule>
  </conditionalFormatting>
  <conditionalFormatting sqref="F89:F110">
    <cfRule type="expression" dxfId="1596" priority="15">
      <formula>F89&gt;0</formula>
    </cfRule>
    <cfRule type="expression" dxfId="1595" priority="16">
      <formula>F89&lt;0</formula>
    </cfRule>
  </conditionalFormatting>
  <conditionalFormatting sqref="H89:H110">
    <cfRule type="expression" dxfId="1594" priority="13">
      <formula>H89&gt;0</formula>
    </cfRule>
    <cfRule type="expression" dxfId="1593" priority="14">
      <formula>H89&lt;0</formula>
    </cfRule>
  </conditionalFormatting>
  <conditionalFormatting sqref="J89:J102">
    <cfRule type="expression" dxfId="1592" priority="11">
      <formula>J89&gt;0</formula>
    </cfRule>
    <cfRule type="expression" dxfId="1591" priority="12">
      <formula>J89&lt;0</formula>
    </cfRule>
  </conditionalFormatting>
  <conditionalFormatting sqref="K89:K102">
    <cfRule type="expression" dxfId="1590" priority="9">
      <formula>K89&gt;0</formula>
    </cfRule>
    <cfRule type="expression" dxfId="1589" priority="10">
      <formula>K89&lt;0</formula>
    </cfRule>
  </conditionalFormatting>
  <conditionalFormatting sqref="L89:L102">
    <cfRule type="expression" dxfId="1588" priority="7">
      <formula>L89&gt;0</formula>
    </cfRule>
    <cfRule type="expression" dxfId="1587" priority="8">
      <formula>L89&lt;0</formula>
    </cfRule>
  </conditionalFormatting>
  <conditionalFormatting sqref="F25:F29">
    <cfRule type="expression" dxfId="1586" priority="5">
      <formula>F25&gt;0</formula>
    </cfRule>
    <cfRule type="expression" dxfId="1585" priority="6">
      <formula>F25&lt;0</formula>
    </cfRule>
  </conditionalFormatting>
  <conditionalFormatting sqref="H25:H29">
    <cfRule type="expression" dxfId="1584" priority="3">
      <formula>H25&gt;0</formula>
    </cfRule>
    <cfRule type="expression" dxfId="1583" priority="4">
      <formula>H25&lt;0</formula>
    </cfRule>
  </conditionalFormatting>
  <conditionalFormatting sqref="Q9">
    <cfRule type="expression" dxfId="1582" priority="1">
      <formula>Q9&gt;0</formula>
    </cfRule>
    <cfRule type="expression" dxfId="1581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7" t="s">
        <v>78</v>
      </c>
      <c r="P24" s="867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80" priority="24">
      <formula>F51&gt;0</formula>
    </cfRule>
    <cfRule type="expression" dxfId="1579" priority="25">
      <formula>F51&lt;0</formula>
    </cfRule>
  </conditionalFormatting>
  <conditionalFormatting sqref="Q7">
    <cfRule type="expression" dxfId="1578" priority="22">
      <formula>Q7&gt;0</formula>
    </cfRule>
    <cfRule type="expression" dxfId="1577" priority="23">
      <formula>Q7&lt;0</formula>
    </cfRule>
  </conditionalFormatting>
  <conditionalFormatting sqref="Q8">
    <cfRule type="expression" dxfId="1576" priority="20">
      <formula>Q8&gt;0</formula>
    </cfRule>
    <cfRule type="expression" dxfId="1575" priority="21">
      <formula>Q8&lt;0</formula>
    </cfRule>
  </conditionalFormatting>
  <conditionalFormatting sqref="F25:F50">
    <cfRule type="expression" dxfId="1574" priority="18">
      <formula>F25&gt;0</formula>
    </cfRule>
    <cfRule type="expression" dxfId="1573" priority="19">
      <formula>F25&lt;0</formula>
    </cfRule>
  </conditionalFormatting>
  <conditionalFormatting sqref="H25:H50">
    <cfRule type="expression" dxfId="1572" priority="16">
      <formula>H25&gt;0</formula>
    </cfRule>
    <cfRule type="expression" dxfId="1571" priority="17">
      <formula>H25&lt;0</formula>
    </cfRule>
  </conditionalFormatting>
  <conditionalFormatting sqref="F89:F110">
    <cfRule type="expression" dxfId="1570" priority="14">
      <formula>F89&gt;0</formula>
    </cfRule>
    <cfRule type="expression" dxfId="1569" priority="15">
      <formula>F89&lt;0</formula>
    </cfRule>
  </conditionalFormatting>
  <conditionalFormatting sqref="H89:H110">
    <cfRule type="expression" dxfId="1568" priority="12">
      <formula>H89&gt;0</formula>
    </cfRule>
    <cfRule type="expression" dxfId="1567" priority="13">
      <formula>H89&lt;0</formula>
    </cfRule>
  </conditionalFormatting>
  <conditionalFormatting sqref="Q10">
    <cfRule type="expression" dxfId="1566" priority="10">
      <formula>Q10&gt;0</formula>
    </cfRule>
    <cfRule type="expression" dxfId="1565" priority="11">
      <formula>Q10&lt;0</formula>
    </cfRule>
  </conditionalFormatting>
  <conditionalFormatting sqref="J25:J39">
    <cfRule type="expression" dxfId="1564" priority="8">
      <formula>J25&gt;0</formula>
    </cfRule>
    <cfRule type="expression" dxfId="1563" priority="9">
      <formula>J25&lt;0</formula>
    </cfRule>
  </conditionalFormatting>
  <conditionalFormatting sqref="K25:K38">
    <cfRule type="expression" dxfId="1562" priority="6">
      <formula>K25&gt;0</formula>
    </cfRule>
    <cfRule type="expression" dxfId="1561" priority="7">
      <formula>K25&lt;0</formula>
    </cfRule>
  </conditionalFormatting>
  <conditionalFormatting sqref="L25:L38">
    <cfRule type="expression" dxfId="1560" priority="4">
      <formula>L25&gt;0</formula>
    </cfRule>
    <cfRule type="expression" dxfId="1559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58" priority="1">
      <formula>J40&gt;0</formula>
    </cfRule>
    <cfRule type="expression" dxfId="1557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56" priority="74">
      <formula>F12&gt;0</formula>
    </cfRule>
    <cfRule type="expression" dxfId="155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54" priority="67">
      <formula>F124&gt;0</formula>
    </cfRule>
    <cfRule type="expression" dxfId="1553" priority="68">
      <formula>F124&lt;0</formula>
    </cfRule>
  </conditionalFormatting>
  <conditionalFormatting sqref="H124:H130">
    <cfRule type="expression" dxfId="1552" priority="55">
      <formula>H124&gt;0</formula>
    </cfRule>
    <cfRule type="expression" dxfId="1551" priority="56">
      <formula>H124&lt;0</formula>
    </cfRule>
  </conditionalFormatting>
  <conditionalFormatting sqref="H131">
    <cfRule type="expression" dxfId="1550" priority="53">
      <formula>H131&gt;0</formula>
    </cfRule>
    <cfRule type="expression" dxfId="1549" priority="54">
      <formula>H131&lt;0</formula>
    </cfRule>
  </conditionalFormatting>
  <conditionalFormatting sqref="H132">
    <cfRule type="expression" dxfId="1548" priority="51">
      <formula>H132&gt;0</formula>
    </cfRule>
    <cfRule type="expression" dxfId="1547" priority="52">
      <formula>H132&lt;0</formula>
    </cfRule>
  </conditionalFormatting>
  <conditionalFormatting sqref="H133:H135">
    <cfRule type="expression" dxfId="1546" priority="49">
      <formula>H133&gt;0</formula>
    </cfRule>
    <cfRule type="expression" dxfId="1545" priority="50">
      <formula>H133&lt;0</formula>
    </cfRule>
  </conditionalFormatting>
  <conditionalFormatting sqref="H136">
    <cfRule type="expression" dxfId="1544" priority="45">
      <formula>H136&gt;0</formula>
    </cfRule>
    <cfRule type="expression" dxfId="1543" priority="46">
      <formula>H136&lt;0</formula>
    </cfRule>
  </conditionalFormatting>
  <conditionalFormatting sqref="Q7">
    <cfRule type="expression" dxfId="1542" priority="39">
      <formula>Q7&gt;0</formula>
    </cfRule>
    <cfRule type="expression" dxfId="1541" priority="40">
      <formula>Q7&lt;0</formula>
    </cfRule>
  </conditionalFormatting>
  <conditionalFormatting sqref="Q8">
    <cfRule type="expression" dxfId="1540" priority="37">
      <formula>Q8&gt;0</formula>
    </cfRule>
    <cfRule type="expression" dxfId="1539" priority="38">
      <formula>Q8&lt;0</formula>
    </cfRule>
  </conditionalFormatting>
  <conditionalFormatting sqref="F167:F178 H167:H178">
    <cfRule type="expression" dxfId="1538" priority="35">
      <formula>F167&gt;0</formula>
    </cfRule>
    <cfRule type="expression" dxfId="1537" priority="36">
      <formula>F167&lt;0</formula>
    </cfRule>
  </conditionalFormatting>
  <conditionalFormatting sqref="F183:F197 H183:H197">
    <cfRule type="expression" dxfId="1536" priority="33">
      <formula>F183&gt;0</formula>
    </cfRule>
    <cfRule type="expression" dxfId="1535" priority="34">
      <formula>F183&lt;0</formula>
    </cfRule>
  </conditionalFormatting>
  <conditionalFormatting sqref="F198:F206 H198:H206">
    <cfRule type="expression" dxfId="1534" priority="31">
      <formula>F198&gt;0</formula>
    </cfRule>
    <cfRule type="expression" dxfId="1533" priority="32">
      <formula>F198&lt;0</formula>
    </cfRule>
  </conditionalFormatting>
  <conditionalFormatting sqref="F141:F147 H141:H147">
    <cfRule type="expression" dxfId="1532" priority="29">
      <formula>F141&gt;0</formula>
    </cfRule>
    <cfRule type="expression" dxfId="1531" priority="30">
      <formula>F141&lt;0</formula>
    </cfRule>
  </conditionalFormatting>
  <conditionalFormatting sqref="H149:H152 F149:F152">
    <cfRule type="expression" dxfId="1530" priority="27">
      <formula>F149&gt;0</formula>
    </cfRule>
    <cfRule type="expression" dxfId="1529" priority="28">
      <formula>F149&lt;0</formula>
    </cfRule>
  </conditionalFormatting>
  <conditionalFormatting sqref="F226 H215:H218 H257:H260 F257:F260 H226 H231:H233 F231:F233 F235:F244 H235:H244">
    <cfRule type="expression" dxfId="1528" priority="25">
      <formula>F215&gt;0</formula>
    </cfRule>
    <cfRule type="expression" dxfId="1527" priority="26">
      <formula>F215&lt;0</formula>
    </cfRule>
  </conditionalFormatting>
  <conditionalFormatting sqref="F207:F218">
    <cfRule type="expression" dxfId="1526" priority="23">
      <formula>F207&gt;0</formula>
    </cfRule>
    <cfRule type="expression" dxfId="1525" priority="24">
      <formula>F207&lt;0</formula>
    </cfRule>
  </conditionalFormatting>
  <conditionalFormatting sqref="H207:H208">
    <cfRule type="expression" dxfId="1524" priority="21">
      <formula>H207&gt;0</formula>
    </cfRule>
    <cfRule type="expression" dxfId="1523" priority="22">
      <formula>H207&lt;0</formula>
    </cfRule>
  </conditionalFormatting>
  <conditionalFormatting sqref="H209">
    <cfRule type="expression" dxfId="1522" priority="19">
      <formula>H209&gt;0</formula>
    </cfRule>
    <cfRule type="expression" dxfId="1521" priority="20">
      <formula>H209&lt;0</formula>
    </cfRule>
  </conditionalFormatting>
  <conditionalFormatting sqref="H210">
    <cfRule type="expression" dxfId="1520" priority="17">
      <formula>H210&gt;0</formula>
    </cfRule>
    <cfRule type="expression" dxfId="1519" priority="18">
      <formula>H210&lt;0</formula>
    </cfRule>
  </conditionalFormatting>
  <conditionalFormatting sqref="H211:H213">
    <cfRule type="expression" dxfId="1518" priority="15">
      <formula>H211&gt;0</formula>
    </cfRule>
    <cfRule type="expression" dxfId="1517" priority="16">
      <formula>H211&lt;0</formula>
    </cfRule>
  </conditionalFormatting>
  <conditionalFormatting sqref="H214">
    <cfRule type="expression" dxfId="1516" priority="13">
      <formula>H214&gt;0</formula>
    </cfRule>
    <cfRule type="expression" dxfId="1515" priority="14">
      <formula>H214&lt;0</formula>
    </cfRule>
  </conditionalFormatting>
  <conditionalFormatting sqref="F245:F256 H245:H256">
    <cfRule type="expression" dxfId="1514" priority="11">
      <formula>F245&gt;0</formula>
    </cfRule>
    <cfRule type="expression" dxfId="1513" priority="12">
      <formula>F245&lt;0</formula>
    </cfRule>
  </conditionalFormatting>
  <conditionalFormatting sqref="F261:F275 H261:H275">
    <cfRule type="expression" dxfId="1512" priority="9">
      <formula>F261&gt;0</formula>
    </cfRule>
    <cfRule type="expression" dxfId="1511" priority="10">
      <formula>F261&lt;0</formula>
    </cfRule>
  </conditionalFormatting>
  <conditionalFormatting sqref="F276:F283 H276:H283">
    <cfRule type="expression" dxfId="1510" priority="7">
      <formula>F276&gt;0</formula>
    </cfRule>
    <cfRule type="expression" dxfId="1509" priority="8">
      <formula>F276&lt;0</formula>
    </cfRule>
  </conditionalFormatting>
  <conditionalFormatting sqref="F219:F225 H219:H225">
    <cfRule type="expression" dxfId="1508" priority="5">
      <formula>F219&gt;0</formula>
    </cfRule>
    <cfRule type="expression" dxfId="1507" priority="6">
      <formula>F219&lt;0</formula>
    </cfRule>
  </conditionalFormatting>
  <conditionalFormatting sqref="H227:H230 F227:F230">
    <cfRule type="expression" dxfId="1506" priority="3">
      <formula>F227&gt;0</formula>
    </cfRule>
    <cfRule type="expression" dxfId="1505" priority="4">
      <formula>F227&lt;0</formula>
    </cfRule>
  </conditionalFormatting>
  <conditionalFormatting sqref="H234 F234">
    <cfRule type="expression" dxfId="1504" priority="1">
      <formula>F234&gt;0</formula>
    </cfRule>
    <cfRule type="expression" dxfId="150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02" priority="43">
      <formula>F33&gt;0</formula>
    </cfRule>
    <cfRule type="expression" dxfId="1501" priority="44">
      <formula>F33&lt;0</formula>
    </cfRule>
  </conditionalFormatting>
  <conditionalFormatting sqref="Q7">
    <cfRule type="expression" dxfId="1500" priority="41">
      <formula>Q7&gt;0</formula>
    </cfRule>
    <cfRule type="expression" dxfId="1499" priority="42">
      <formula>Q7&lt;0</formula>
    </cfRule>
  </conditionalFormatting>
  <conditionalFormatting sqref="Q8">
    <cfRule type="expression" dxfId="1498" priority="39">
      <formula>Q8&gt;0</formula>
    </cfRule>
    <cfRule type="expression" dxfId="1497" priority="40">
      <formula>Q8&lt;0</formula>
    </cfRule>
  </conditionalFormatting>
  <conditionalFormatting sqref="F29 F32">
    <cfRule type="expression" dxfId="1496" priority="37">
      <formula>F29&gt;0</formula>
    </cfRule>
    <cfRule type="expression" dxfId="1495" priority="38">
      <formula>F29&lt;0</formula>
    </cfRule>
  </conditionalFormatting>
  <conditionalFormatting sqref="H29 H32">
    <cfRule type="expression" dxfId="1494" priority="35">
      <formula>H29&gt;0</formula>
    </cfRule>
    <cfRule type="expression" dxfId="1493" priority="36">
      <formula>H29&lt;0</formula>
    </cfRule>
  </conditionalFormatting>
  <conditionalFormatting sqref="F30:F31">
    <cfRule type="expression" dxfId="1492" priority="33">
      <formula>F30&gt;0</formula>
    </cfRule>
    <cfRule type="expression" dxfId="1491" priority="34">
      <formula>F30&lt;0</formula>
    </cfRule>
  </conditionalFormatting>
  <conditionalFormatting sqref="H30:H31">
    <cfRule type="expression" dxfId="1490" priority="31">
      <formula>H30&gt;0</formula>
    </cfRule>
    <cfRule type="expression" dxfId="1489" priority="32">
      <formula>H30&lt;0</formula>
    </cfRule>
  </conditionalFormatting>
  <conditionalFormatting sqref="F105:F140 H105:H140">
    <cfRule type="expression" dxfId="1488" priority="29">
      <formula>F105&gt;0</formula>
    </cfRule>
    <cfRule type="expression" dxfId="1487" priority="30">
      <formula>F105&lt;0</formula>
    </cfRule>
  </conditionalFormatting>
  <conditionalFormatting sqref="F96:F99">
    <cfRule type="expression" dxfId="1486" priority="27">
      <formula>F96&gt;0</formula>
    </cfRule>
    <cfRule type="expression" dxfId="1485" priority="28">
      <formula>F96&lt;0</formula>
    </cfRule>
  </conditionalFormatting>
  <conditionalFormatting sqref="H96:H99">
    <cfRule type="expression" dxfId="1484" priority="25">
      <formula>H96&gt;0</formula>
    </cfRule>
    <cfRule type="expression" dxfId="1483" priority="26">
      <formula>H96&lt;0</formula>
    </cfRule>
  </conditionalFormatting>
  <conditionalFormatting sqref="F25:F28">
    <cfRule type="expression" dxfId="1482" priority="19">
      <formula>F25&gt;0</formula>
    </cfRule>
    <cfRule type="expression" dxfId="1481" priority="20">
      <formula>F25&lt;0</formula>
    </cfRule>
  </conditionalFormatting>
  <conditionalFormatting sqref="H25:H28">
    <cfRule type="expression" dxfId="1480" priority="17">
      <formula>H25&gt;0</formula>
    </cfRule>
    <cfRule type="expression" dxfId="1479" priority="18">
      <formula>H25&lt;0</formula>
    </cfRule>
  </conditionalFormatting>
  <conditionalFormatting sqref="J27">
    <cfRule type="expression" dxfId="1478" priority="15">
      <formula>J27&gt;0</formula>
    </cfRule>
    <cfRule type="expression" dxfId="1477" priority="16">
      <formula>J27&lt;0</formula>
    </cfRule>
  </conditionalFormatting>
  <conditionalFormatting sqref="F104">
    <cfRule type="expression" dxfId="1476" priority="13">
      <formula>F104&gt;0</formula>
    </cfRule>
    <cfRule type="expression" dxfId="1475" priority="14">
      <formula>F104&lt;0</formula>
    </cfRule>
  </conditionalFormatting>
  <conditionalFormatting sqref="H104">
    <cfRule type="expression" dxfId="1474" priority="11">
      <formula>H104&gt;0</formula>
    </cfRule>
    <cfRule type="expression" dxfId="1473" priority="12">
      <formula>H104&lt;0</formula>
    </cfRule>
  </conditionalFormatting>
  <conditionalFormatting sqref="F100:F103">
    <cfRule type="expression" dxfId="1472" priority="9">
      <formula>F100&gt;0</formula>
    </cfRule>
    <cfRule type="expression" dxfId="1471" priority="10">
      <formula>F100&lt;0</formula>
    </cfRule>
  </conditionalFormatting>
  <conditionalFormatting sqref="H100:H103">
    <cfRule type="expression" dxfId="1470" priority="7">
      <formula>H100&gt;0</formula>
    </cfRule>
    <cfRule type="expression" dxfId="1469" priority="8">
      <formula>H100&lt;0</formula>
    </cfRule>
  </conditionalFormatting>
  <conditionalFormatting sqref="J102">
    <cfRule type="expression" dxfId="1468" priority="5">
      <formula>J102&gt;0</formula>
    </cfRule>
    <cfRule type="expression" dxfId="1467" priority="6">
      <formula>J102&lt;0</formula>
    </cfRule>
  </conditionalFormatting>
  <conditionalFormatting sqref="Q10">
    <cfRule type="expression" dxfId="1466" priority="3">
      <formula>Q10&gt;0</formula>
    </cfRule>
    <cfRule type="expression" dxfId="1465" priority="4">
      <formula>Q10&lt;0</formula>
    </cfRule>
  </conditionalFormatting>
  <conditionalFormatting sqref="M71">
    <cfRule type="expression" dxfId="1464" priority="1">
      <formula>M71&gt;0</formula>
    </cfRule>
    <cfRule type="expression" dxfId="146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62" priority="33">
      <formula>F34&gt;0</formula>
    </cfRule>
    <cfRule type="expression" dxfId="1461" priority="34">
      <formula>F34&lt;0</formula>
    </cfRule>
  </conditionalFormatting>
  <conditionalFormatting sqref="Q7">
    <cfRule type="expression" dxfId="1460" priority="31">
      <formula>Q7&gt;0</formula>
    </cfRule>
    <cfRule type="expression" dxfId="1459" priority="32">
      <formula>Q7&lt;0</formula>
    </cfRule>
  </conditionalFormatting>
  <conditionalFormatting sqref="Q8">
    <cfRule type="expression" dxfId="1458" priority="29">
      <formula>Q8&gt;0</formula>
    </cfRule>
    <cfRule type="expression" dxfId="1457" priority="30">
      <formula>Q8&lt;0</formula>
    </cfRule>
  </conditionalFormatting>
  <conditionalFormatting sqref="F27:F33">
    <cfRule type="expression" dxfId="1456" priority="27">
      <formula>F27&gt;0</formula>
    </cfRule>
    <cfRule type="expression" dxfId="1455" priority="28">
      <formula>F27&lt;0</formula>
    </cfRule>
  </conditionalFormatting>
  <conditionalFormatting sqref="H27:H33">
    <cfRule type="expression" dxfId="1454" priority="25">
      <formula>H27&gt;0</formula>
    </cfRule>
    <cfRule type="expression" dxfId="1453" priority="26">
      <formula>H27&lt;0</formula>
    </cfRule>
  </conditionalFormatting>
  <conditionalFormatting sqref="M46">
    <cfRule type="expression" dxfId="1452" priority="23">
      <formula>M46&gt;0</formula>
    </cfRule>
    <cfRule type="expression" dxfId="1451" priority="24">
      <formula>M46&lt;0</formula>
    </cfRule>
  </conditionalFormatting>
  <conditionalFormatting sqref="F79:F87 H79:H87">
    <cfRule type="expression" dxfId="1450" priority="21">
      <formula>F79&gt;0</formula>
    </cfRule>
    <cfRule type="expression" dxfId="1449" priority="22">
      <formula>F79&lt;0</formula>
    </cfRule>
  </conditionalFormatting>
  <conditionalFormatting sqref="F73 F77:F78">
    <cfRule type="expression" dxfId="1448" priority="19">
      <formula>F73&gt;0</formula>
    </cfRule>
    <cfRule type="expression" dxfId="1447" priority="20">
      <formula>F73&lt;0</formula>
    </cfRule>
  </conditionalFormatting>
  <conditionalFormatting sqref="H73 H77:H78">
    <cfRule type="expression" dxfId="1446" priority="17">
      <formula>H73&gt;0</formula>
    </cfRule>
    <cfRule type="expression" dxfId="1445" priority="18">
      <formula>H73&lt;0</formula>
    </cfRule>
  </conditionalFormatting>
  <conditionalFormatting sqref="F70:F72">
    <cfRule type="expression" dxfId="1444" priority="15">
      <formula>F70&gt;0</formula>
    </cfRule>
    <cfRule type="expression" dxfId="1443" priority="16">
      <formula>F70&lt;0</formula>
    </cfRule>
  </conditionalFormatting>
  <conditionalFormatting sqref="H70:H72">
    <cfRule type="expression" dxfId="1442" priority="13">
      <formula>H70&gt;0</formula>
    </cfRule>
    <cfRule type="expression" dxfId="1441" priority="14">
      <formula>H70&lt;0</formula>
    </cfRule>
  </conditionalFormatting>
  <conditionalFormatting sqref="F25:F26">
    <cfRule type="expression" dxfId="1440" priority="11">
      <formula>F25&gt;0</formula>
    </cfRule>
    <cfRule type="expression" dxfId="1439" priority="12">
      <formula>F25&lt;0</formula>
    </cfRule>
  </conditionalFormatting>
  <conditionalFormatting sqref="H25:H26">
    <cfRule type="expression" dxfId="1438" priority="9">
      <formula>H25&gt;0</formula>
    </cfRule>
    <cfRule type="expression" dxfId="1437" priority="10">
      <formula>H25&lt;0</formula>
    </cfRule>
  </conditionalFormatting>
  <conditionalFormatting sqref="F76">
    <cfRule type="expression" dxfId="1436" priority="7">
      <formula>F76&gt;0</formula>
    </cfRule>
    <cfRule type="expression" dxfId="1435" priority="8">
      <formula>F76&lt;0</formula>
    </cfRule>
  </conditionalFormatting>
  <conditionalFormatting sqref="H76">
    <cfRule type="expression" dxfId="1434" priority="5">
      <formula>H76&gt;0</formula>
    </cfRule>
    <cfRule type="expression" dxfId="1433" priority="6">
      <formula>H76&lt;0</formula>
    </cfRule>
  </conditionalFormatting>
  <conditionalFormatting sqref="F74:F75">
    <cfRule type="expression" dxfId="1432" priority="3">
      <formula>F74&gt;0</formula>
    </cfRule>
    <cfRule type="expression" dxfId="1431" priority="4">
      <formula>F74&lt;0</formula>
    </cfRule>
  </conditionalFormatting>
  <conditionalFormatting sqref="H74:H75">
    <cfRule type="expression" dxfId="1430" priority="1">
      <formula>H74&gt;0</formula>
    </cfRule>
    <cfRule type="expression" dxfId="1429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186.73990000000001</v>
      </c>
      <c r="R4" s="495">
        <v>1.15E-2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2801.0985000000001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1149.0984999999928</v>
      </c>
      <c r="R7" s="29">
        <v>43360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1149.0984999999928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0.69558020581113023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6.8544537080720298E-3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205.41389000000001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203.54649100000003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201.67909200000003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199.81169300000002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197.94429400000001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196.07689500000001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194.209496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192.34209700000002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190.47469800000002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188.60729900000001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186.73990000000001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184.872501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183.00510199999999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181.13770299999999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179.27030400000001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177.402905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175.535506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173.66810700000002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171.80070800000001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169.93330900000001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168.06591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8" priority="37">
      <formula>F54&gt;0</formula>
    </cfRule>
    <cfRule type="expression" dxfId="1427" priority="38">
      <formula>F54&lt;0</formula>
    </cfRule>
  </conditionalFormatting>
  <conditionalFormatting sqref="Q7">
    <cfRule type="expression" dxfId="1426" priority="35">
      <formula>Q7&gt;0</formula>
    </cfRule>
    <cfRule type="expression" dxfId="1425" priority="36">
      <formula>Q7&lt;0</formula>
    </cfRule>
  </conditionalFormatting>
  <conditionalFormatting sqref="Q8">
    <cfRule type="expression" dxfId="1424" priority="33">
      <formula>Q8&gt;0</formula>
    </cfRule>
    <cfRule type="expression" dxfId="1423" priority="34">
      <formula>Q8&lt;0</formula>
    </cfRule>
  </conditionalFormatting>
  <conditionalFormatting sqref="F31:F53">
    <cfRule type="expression" dxfId="1422" priority="31">
      <formula>F31&gt;0</formula>
    </cfRule>
    <cfRule type="expression" dxfId="1421" priority="32">
      <formula>F31&lt;0</formula>
    </cfRule>
  </conditionalFormatting>
  <conditionalFormatting sqref="H31:H53">
    <cfRule type="expression" dxfId="1420" priority="29">
      <formula>H31&gt;0</formula>
    </cfRule>
    <cfRule type="expression" dxfId="1419" priority="30">
      <formula>H31&lt;0</formula>
    </cfRule>
  </conditionalFormatting>
  <conditionalFormatting sqref="Q10">
    <cfRule type="expression" dxfId="1418" priority="27">
      <formula>Q10&gt;0</formula>
    </cfRule>
    <cfRule type="expression" dxfId="1417" priority="28">
      <formula>Q10&lt;0</formula>
    </cfRule>
  </conditionalFormatting>
  <conditionalFormatting sqref="J25:J38">
    <cfRule type="expression" dxfId="1416" priority="25">
      <formula>J25&gt;0</formula>
    </cfRule>
    <cfRule type="expression" dxfId="1415" priority="26">
      <formula>J25&lt;0</formula>
    </cfRule>
  </conditionalFormatting>
  <conditionalFormatting sqref="K25:K38">
    <cfRule type="expression" dxfId="1414" priority="23">
      <formula>K25&gt;0</formula>
    </cfRule>
    <cfRule type="expression" dxfId="1413" priority="24">
      <formula>K25&lt;0</formula>
    </cfRule>
  </conditionalFormatting>
  <conditionalFormatting sqref="L25:L38">
    <cfRule type="expression" dxfId="1412" priority="21">
      <formula>L25&gt;0</formula>
    </cfRule>
    <cfRule type="expression" dxfId="1411" priority="22">
      <formula>L25&lt;0</formula>
    </cfRule>
  </conditionalFormatting>
  <conditionalFormatting sqref="F89:F110">
    <cfRule type="expression" dxfId="1410" priority="19">
      <formula>F89&gt;0</formula>
    </cfRule>
    <cfRule type="expression" dxfId="1409" priority="20">
      <formula>F89&lt;0</formula>
    </cfRule>
  </conditionalFormatting>
  <conditionalFormatting sqref="H89:H110">
    <cfRule type="expression" dxfId="1408" priority="17">
      <formula>H89&gt;0</formula>
    </cfRule>
    <cfRule type="expression" dxfId="1407" priority="18">
      <formula>H89&lt;0</formula>
    </cfRule>
  </conditionalFormatting>
  <conditionalFormatting sqref="J89:J102">
    <cfRule type="expression" dxfId="1406" priority="15">
      <formula>J89&gt;0</formula>
    </cfRule>
    <cfRule type="expression" dxfId="1405" priority="16">
      <formula>J89&lt;0</formula>
    </cfRule>
  </conditionalFormatting>
  <conditionalFormatting sqref="K89:K102">
    <cfRule type="expression" dxfId="1404" priority="13">
      <formula>K89&gt;0</formula>
    </cfRule>
    <cfRule type="expression" dxfId="1403" priority="14">
      <formula>K89&lt;0</formula>
    </cfRule>
  </conditionalFormatting>
  <conditionalFormatting sqref="L89:L102">
    <cfRule type="expression" dxfId="1402" priority="11">
      <formula>L89&gt;0</formula>
    </cfRule>
    <cfRule type="expression" dxfId="1401" priority="12">
      <formula>L89&lt;0</formula>
    </cfRule>
  </conditionalFormatting>
  <conditionalFormatting sqref="F25:F28">
    <cfRule type="expression" dxfId="1400" priority="9">
      <formula>F25&gt;0</formula>
    </cfRule>
    <cfRule type="expression" dxfId="1399" priority="10">
      <formula>F25&lt;0</formula>
    </cfRule>
  </conditionalFormatting>
  <conditionalFormatting sqref="H25:H28">
    <cfRule type="expression" dxfId="1398" priority="7">
      <formula>H25&gt;0</formula>
    </cfRule>
    <cfRule type="expression" dxfId="1397" priority="8">
      <formula>H25&lt;0</formula>
    </cfRule>
  </conditionalFormatting>
  <conditionalFormatting sqref="F29:F30">
    <cfRule type="expression" dxfId="1396" priority="3">
      <formula>F29&gt;0</formula>
    </cfRule>
    <cfRule type="expression" dxfId="1395" priority="4">
      <formula>F29&lt;0</formula>
    </cfRule>
  </conditionalFormatting>
  <conditionalFormatting sqref="H29:H30">
    <cfRule type="expression" dxfId="1394" priority="1">
      <formula>H29&gt;0</formula>
    </cfRule>
    <cfRule type="expression" dxfId="1393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1249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68.66</v>
      </c>
      <c r="R4" s="495">
        <v>-8.9999999999999993E-3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13732</v>
      </c>
      <c r="T5" s="1"/>
      <c r="U5" t="s">
        <v>1137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1315.5999999999913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1315.5999999999913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0.10595663799490918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2.3303233323623655E-2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1138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11.49121338912134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1119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1118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1129</v>
      </c>
      <c r="V20" s="134"/>
    </row>
    <row r="21" spans="1:22" ht="20.25" thickBot="1" x14ac:dyDescent="0.35">
      <c r="O21" s="867" t="s">
        <v>78</v>
      </c>
      <c r="P21" s="867"/>
      <c r="U21" t="s">
        <v>1136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75.525999999999996</v>
      </c>
      <c r="V22" s="134"/>
    </row>
    <row r="23" spans="1:22" x14ac:dyDescent="0.25">
      <c r="O23" s="81">
        <v>1.0900000000000001</v>
      </c>
      <c r="P23" s="81">
        <f t="shared" ref="P23:P42" si="2">O23*$Q$4</f>
        <v>74.839399999999998</v>
      </c>
      <c r="T23" s="1">
        <v>43285</v>
      </c>
      <c r="U23" t="s">
        <v>1132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74.152799999999999</v>
      </c>
      <c r="U24" t="s">
        <v>1133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73.466200000000001</v>
      </c>
      <c r="U25" t="s">
        <v>1134</v>
      </c>
      <c r="V25" s="134"/>
    </row>
    <row r="26" spans="1:22" x14ac:dyDescent="0.25">
      <c r="O26" s="81">
        <v>1.06</v>
      </c>
      <c r="P26" s="81">
        <f t="shared" si="2"/>
        <v>72.779600000000002</v>
      </c>
      <c r="U26" t="s">
        <v>1135</v>
      </c>
      <c r="V26" s="134"/>
    </row>
    <row r="27" spans="1:22" x14ac:dyDescent="0.25">
      <c r="O27" s="81">
        <v>1.05</v>
      </c>
      <c r="P27" s="81">
        <f t="shared" si="2"/>
        <v>72.093000000000004</v>
      </c>
      <c r="V27" s="134"/>
    </row>
    <row r="28" spans="1:22" x14ac:dyDescent="0.25">
      <c r="O28" s="81">
        <v>1.04</v>
      </c>
      <c r="P28" s="81">
        <f t="shared" si="2"/>
        <v>71.406400000000005</v>
      </c>
      <c r="V28" s="134"/>
    </row>
    <row r="29" spans="1:22" x14ac:dyDescent="0.25">
      <c r="O29" s="81">
        <v>1.03</v>
      </c>
      <c r="P29" s="81">
        <f t="shared" si="2"/>
        <v>70.719799999999992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70.033199999999994</v>
      </c>
      <c r="T30" s="770">
        <v>43318</v>
      </c>
      <c r="U30" t="s">
        <v>1160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69.346599999999995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68.66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67.973399999999998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67.286799999999999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66.600200000000001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65.913599999999988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65.22699999999999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64.540399999999991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63.8538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63.167200000000001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62.480600000000003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61.793999999999997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39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92" priority="29">
      <formula>F7&gt;0</formula>
    </cfRule>
    <cfRule type="expression" dxfId="1391" priority="30">
      <formula>F7&lt;0</formula>
    </cfRule>
  </conditionalFormatting>
  <conditionalFormatting sqref="Q8">
    <cfRule type="expression" dxfId="1390" priority="27">
      <formula>Q8&gt;0</formula>
    </cfRule>
    <cfRule type="expression" dxfId="1389" priority="28">
      <formula>Q8&lt;0</formula>
    </cfRule>
  </conditionalFormatting>
  <conditionalFormatting sqref="F111:F132">
    <cfRule type="expression" dxfId="1388" priority="21">
      <formula>F111&gt;0</formula>
    </cfRule>
    <cfRule type="expression" dxfId="1387" priority="22">
      <formula>F111&lt;0</formula>
    </cfRule>
  </conditionalFormatting>
  <conditionalFormatting sqref="H111:H132">
    <cfRule type="expression" dxfId="1386" priority="19">
      <formula>H111&gt;0</formula>
    </cfRule>
    <cfRule type="expression" dxfId="1385" priority="20">
      <formula>H111&lt;0</formula>
    </cfRule>
  </conditionalFormatting>
  <conditionalFormatting sqref="Q10">
    <cfRule type="expression" dxfId="1384" priority="17">
      <formula>Q10&gt;0</formula>
    </cfRule>
    <cfRule type="expression" dxfId="1383" priority="18">
      <formula>Q10&lt;0</formula>
    </cfRule>
  </conditionalFormatting>
  <conditionalFormatting sqref="J31:J44">
    <cfRule type="expression" dxfId="1382" priority="15">
      <formula>J31&gt;0</formula>
    </cfRule>
    <cfRule type="expression" dxfId="1381" priority="16">
      <formula>J31&lt;0</formula>
    </cfRule>
  </conditionalFormatting>
  <conditionalFormatting sqref="K31:K44">
    <cfRule type="expression" dxfId="1380" priority="13">
      <formula>K31&gt;0</formula>
    </cfRule>
    <cfRule type="expression" dxfId="1379" priority="14">
      <formula>K31&lt;0</formula>
    </cfRule>
  </conditionalFormatting>
  <conditionalFormatting sqref="L31:L35 L37:L44">
    <cfRule type="expression" dxfId="1378" priority="11">
      <formula>L31&gt;0</formula>
    </cfRule>
    <cfRule type="expression" dxfId="1377" priority="12">
      <formula>L31&lt;0</formula>
    </cfRule>
  </conditionalFormatting>
  <conditionalFormatting sqref="M31:M44">
    <cfRule type="expression" dxfId="1376" priority="9">
      <formula>M31&gt;0</formula>
    </cfRule>
    <cfRule type="expression" dxfId="1375" priority="10">
      <formula>M31&lt;0</formula>
    </cfRule>
  </conditionalFormatting>
  <conditionalFormatting sqref="F81:F82 H81:H82">
    <cfRule type="expression" dxfId="1374" priority="5">
      <formula>F81&gt;0</formula>
    </cfRule>
    <cfRule type="expression" dxfId="1373" priority="6">
      <formula>F81&lt;0</formula>
    </cfRule>
  </conditionalFormatting>
  <conditionalFormatting sqref="F75:F80 H75:H80">
    <cfRule type="expression" dxfId="1372" priority="3">
      <formula>F75&gt;0</formula>
    </cfRule>
    <cfRule type="expression" dxfId="1371" priority="4">
      <formula>F75&lt;0</formula>
    </cfRule>
  </conditionalFormatting>
  <conditionalFormatting sqref="F71:F74 H71:H74">
    <cfRule type="expression" dxfId="1370" priority="1">
      <formula>F71&gt;0</formula>
    </cfRule>
    <cfRule type="expression" dxfId="1369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8" priority="21">
      <formula>F47&gt;0</formula>
    </cfRule>
    <cfRule type="expression" dxfId="1367" priority="22">
      <formula>F47&lt;0</formula>
    </cfRule>
  </conditionalFormatting>
  <conditionalFormatting sqref="Q7">
    <cfRule type="expression" dxfId="1366" priority="19">
      <formula>Q7&gt;0</formula>
    </cfRule>
    <cfRule type="expression" dxfId="1365" priority="20">
      <formula>Q7&lt;0</formula>
    </cfRule>
  </conditionalFormatting>
  <conditionalFormatting sqref="Q8">
    <cfRule type="expression" dxfId="1364" priority="17">
      <formula>Q8&gt;0</formula>
    </cfRule>
    <cfRule type="expression" dxfId="1363" priority="18">
      <formula>Q8&lt;0</formula>
    </cfRule>
  </conditionalFormatting>
  <conditionalFormatting sqref="F25:F46">
    <cfRule type="expression" dxfId="1362" priority="15">
      <formula>F25&gt;0</formula>
    </cfRule>
    <cfRule type="expression" dxfId="1361" priority="16">
      <formula>F25&lt;0</formula>
    </cfRule>
  </conditionalFormatting>
  <conditionalFormatting sqref="H25:H46">
    <cfRule type="expression" dxfId="1360" priority="13">
      <formula>H25&gt;0</formula>
    </cfRule>
    <cfRule type="expression" dxfId="1359" priority="14">
      <formula>H25&lt;0</formula>
    </cfRule>
  </conditionalFormatting>
  <conditionalFormatting sqref="F89:F110">
    <cfRule type="expression" dxfId="1358" priority="11">
      <formula>F89&gt;0</formula>
    </cfRule>
    <cfRule type="expression" dxfId="1357" priority="12">
      <formula>F89&lt;0</formula>
    </cfRule>
  </conditionalFormatting>
  <conditionalFormatting sqref="H89:H110">
    <cfRule type="expression" dxfId="1356" priority="9">
      <formula>H89&gt;0</formula>
    </cfRule>
    <cfRule type="expression" dxfId="1355" priority="10">
      <formula>H89&lt;0</formula>
    </cfRule>
  </conditionalFormatting>
  <conditionalFormatting sqref="Q10">
    <cfRule type="expression" dxfId="1354" priority="7">
      <formula>Q10&gt;0</formula>
    </cfRule>
    <cfRule type="expression" dxfId="1353" priority="8">
      <formula>Q10&lt;0</formula>
    </cfRule>
  </conditionalFormatting>
  <conditionalFormatting sqref="J25:J38">
    <cfRule type="expression" dxfId="1352" priority="5">
      <formula>J25&gt;0</formula>
    </cfRule>
    <cfRule type="expression" dxfId="1351" priority="6">
      <formula>J25&lt;0</formula>
    </cfRule>
  </conditionalFormatting>
  <conditionalFormatting sqref="K25:K38">
    <cfRule type="expression" dxfId="1350" priority="3">
      <formula>K25&gt;0</formula>
    </cfRule>
    <cfRule type="expression" dxfId="1349" priority="4">
      <formula>K25&lt;0</formula>
    </cfRule>
  </conditionalFormatting>
  <conditionalFormatting sqref="L25:L38">
    <cfRule type="expression" dxfId="1348" priority="1">
      <formula>L25&gt;0</formula>
    </cfRule>
    <cfRule type="expression" dxfId="134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49.809899999999999</v>
      </c>
      <c r="R4" s="495">
        <v>3.2800000000000003E-2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7471.4849999999997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2202.2549999999965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2202.2549999999965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0.41794626539361446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2.7705335686279232E-2</v>
      </c>
      <c r="R11">
        <f>0.345</f>
        <v>0.34499999999999997</v>
      </c>
      <c r="U11" t="s">
        <v>1260</v>
      </c>
    </row>
    <row r="12" spans="1:21" x14ac:dyDescent="0.25">
      <c r="H12" s="70"/>
      <c r="O12" s="11" t="s">
        <v>925</v>
      </c>
      <c r="Q12" s="1" t="s">
        <v>1277</v>
      </c>
    </row>
    <row r="13" spans="1:21" x14ac:dyDescent="0.25">
      <c r="H13" s="70"/>
      <c r="O13" s="11" t="s">
        <v>952</v>
      </c>
      <c r="Q13" s="2">
        <f>Q4/4.4</f>
        <v>11.320431818181817</v>
      </c>
      <c r="T13" s="1">
        <v>43338</v>
      </c>
      <c r="U13" t="s">
        <v>1281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54.790890000000005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54.292791000000001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53.794692000000005</v>
      </c>
    </row>
    <row r="20" spans="1:16" x14ac:dyDescent="0.25">
      <c r="O20" s="81">
        <v>1.07</v>
      </c>
      <c r="P20" s="81">
        <f t="shared" si="2"/>
        <v>53.296593000000001</v>
      </c>
    </row>
    <row r="21" spans="1:16" x14ac:dyDescent="0.25">
      <c r="O21" s="81">
        <v>1.06</v>
      </c>
      <c r="P21" s="81">
        <f t="shared" si="2"/>
        <v>52.798493999999998</v>
      </c>
    </row>
    <row r="22" spans="1:16" x14ac:dyDescent="0.25">
      <c r="O22" s="81">
        <v>1.05</v>
      </c>
      <c r="P22" s="81">
        <f t="shared" si="2"/>
        <v>52.300395000000002</v>
      </c>
    </row>
    <row r="23" spans="1:16" x14ac:dyDescent="0.25">
      <c r="O23" s="81">
        <v>1.04</v>
      </c>
      <c r="P23" s="81">
        <f t="shared" si="2"/>
        <v>51.802295999999998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51.304197000000002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50.806097999999999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50.307999000000002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49.809899999999999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49.311800999999996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48.813701999999999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48.315602999999996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47.817504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47.319404999999996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46.821306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46.323207000000004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45.825108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45.327009000000004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44.82891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1274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39">
        <f t="shared" ref="F45" si="9">C45*(E45-D45)</f>
        <v>2202.2700000000004</v>
      </c>
      <c r="G45" s="39">
        <f t="shared" ref="G45" si="10">D45*C45</f>
        <v>5269.23</v>
      </c>
      <c r="H45" s="222">
        <f t="shared" ref="H45" si="11"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46" priority="39">
      <formula>F54&gt;0</formula>
    </cfRule>
    <cfRule type="expression" dxfId="1345" priority="40">
      <formula>F54&lt;0</formula>
    </cfRule>
  </conditionalFormatting>
  <conditionalFormatting sqref="Q7">
    <cfRule type="expression" dxfId="1344" priority="37">
      <formula>Q7&gt;0</formula>
    </cfRule>
    <cfRule type="expression" dxfId="1343" priority="38">
      <formula>Q7&lt;0</formula>
    </cfRule>
  </conditionalFormatting>
  <conditionalFormatting sqref="Q8">
    <cfRule type="expression" dxfId="1342" priority="35">
      <formula>Q8&gt;0</formula>
    </cfRule>
    <cfRule type="expression" dxfId="1341" priority="36">
      <formula>Q8&lt;0</formula>
    </cfRule>
  </conditionalFormatting>
  <conditionalFormatting sqref="F33:F36 F38:F53">
    <cfRule type="expression" dxfId="1340" priority="33">
      <formula>F33&gt;0</formula>
    </cfRule>
    <cfRule type="expression" dxfId="1339" priority="34">
      <formula>F33&lt;0</formula>
    </cfRule>
  </conditionalFormatting>
  <conditionalFormatting sqref="H33:H36 H38:H53">
    <cfRule type="expression" dxfId="1338" priority="31">
      <formula>H33&gt;0</formula>
    </cfRule>
    <cfRule type="expression" dxfId="1337" priority="32">
      <formula>H33&lt;0</formula>
    </cfRule>
  </conditionalFormatting>
  <conditionalFormatting sqref="Q10">
    <cfRule type="expression" dxfId="1336" priority="29">
      <formula>Q10&gt;0</formula>
    </cfRule>
    <cfRule type="expression" dxfId="1335" priority="30">
      <formula>Q10&lt;0</formula>
    </cfRule>
  </conditionalFormatting>
  <conditionalFormatting sqref="J25:J38">
    <cfRule type="expression" dxfId="1334" priority="27">
      <formula>J25&gt;0</formula>
    </cfRule>
    <cfRule type="expression" dxfId="1333" priority="28">
      <formula>J25&lt;0</formula>
    </cfRule>
  </conditionalFormatting>
  <conditionalFormatting sqref="K25:K38">
    <cfRule type="expression" dxfId="1332" priority="25">
      <formula>K25&gt;0</formula>
    </cfRule>
    <cfRule type="expression" dxfId="1331" priority="26">
      <formula>K25&lt;0</formula>
    </cfRule>
  </conditionalFormatting>
  <conditionalFormatting sqref="L25">
    <cfRule type="expression" dxfId="1330" priority="23">
      <formula>L25&gt;0</formula>
    </cfRule>
    <cfRule type="expression" dxfId="1329" priority="24">
      <formula>L25&lt;0</formula>
    </cfRule>
  </conditionalFormatting>
  <conditionalFormatting sqref="F89:F110">
    <cfRule type="expression" dxfId="1328" priority="21">
      <formula>F89&gt;0</formula>
    </cfRule>
    <cfRule type="expression" dxfId="1327" priority="22">
      <formula>F89&lt;0</formula>
    </cfRule>
  </conditionalFormatting>
  <conditionalFormatting sqref="H89:H110">
    <cfRule type="expression" dxfId="1326" priority="19">
      <formula>H89&gt;0</formula>
    </cfRule>
    <cfRule type="expression" dxfId="1325" priority="20">
      <formula>H89&lt;0</formula>
    </cfRule>
  </conditionalFormatting>
  <conditionalFormatting sqref="J89:J102">
    <cfRule type="expression" dxfId="1324" priority="17">
      <formula>J89&gt;0</formula>
    </cfRule>
    <cfRule type="expression" dxfId="1323" priority="18">
      <formula>J89&lt;0</formula>
    </cfRule>
  </conditionalFormatting>
  <conditionalFormatting sqref="K89:K102">
    <cfRule type="expression" dxfId="1322" priority="15">
      <formula>K89&gt;0</formula>
    </cfRule>
    <cfRule type="expression" dxfId="1321" priority="16">
      <formula>K89&lt;0</formula>
    </cfRule>
  </conditionalFormatting>
  <conditionalFormatting sqref="L89:L102">
    <cfRule type="expression" dxfId="1320" priority="13">
      <formula>L89&gt;0</formula>
    </cfRule>
    <cfRule type="expression" dxfId="1319" priority="14">
      <formula>L89&lt;0</formula>
    </cfRule>
  </conditionalFormatting>
  <conditionalFormatting sqref="F29:F32">
    <cfRule type="expression" dxfId="1318" priority="11">
      <formula>F29&gt;0</formula>
    </cfRule>
    <cfRule type="expression" dxfId="1317" priority="12">
      <formula>F29&lt;0</formula>
    </cfRule>
  </conditionalFormatting>
  <conditionalFormatting sqref="H29:H32">
    <cfRule type="expression" dxfId="1316" priority="9">
      <formula>H29&gt;0</formula>
    </cfRule>
    <cfRule type="expression" dxfId="1315" priority="10">
      <formula>H29&lt;0</formula>
    </cfRule>
  </conditionalFormatting>
  <conditionalFormatting sqref="F25:F28">
    <cfRule type="expression" dxfId="1314" priority="7">
      <formula>F25&gt;0</formula>
    </cfRule>
    <cfRule type="expression" dxfId="1313" priority="8">
      <formula>F25&lt;0</formula>
    </cfRule>
  </conditionalFormatting>
  <conditionalFormatting sqref="H25:H28">
    <cfRule type="expression" dxfId="1312" priority="5">
      <formula>H25&gt;0</formula>
    </cfRule>
    <cfRule type="expression" dxfId="1311" priority="6">
      <formula>H25&lt;0</formula>
    </cfRule>
  </conditionalFormatting>
  <conditionalFormatting sqref="F37">
    <cfRule type="expression" dxfId="1310" priority="3">
      <formula>F37&gt;0</formula>
    </cfRule>
    <cfRule type="expression" dxfId="1309" priority="4">
      <formula>F37&lt;0</formula>
    </cfRule>
  </conditionalFormatting>
  <conditionalFormatting sqref="H37">
    <cfRule type="expression" dxfId="1308" priority="1">
      <formula>H37&gt;0</formula>
    </cfRule>
    <cfRule type="expression" dxfId="1307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205.77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205.77</v>
      </c>
      <c r="R4" s="495">
        <v>1.26E-2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8.5532390533119493E-3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  <c r="Q13">
        <f>Q4/8.62</f>
        <v>23.871229698375874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226.34700000000004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224.28930000000003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222.23160000000001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220.17390000000003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218.11620000000002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216.05850000000001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214.00080000000003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211.94310000000002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209.8854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207.82770000000002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205.77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203.7123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201.65460000000002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199.59690000000001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197.53919999999999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195.48150000000001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193.4238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191.36610000000002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189.30840000000001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187.25070000000002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185.19300000000001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6" priority="31">
      <formula>F47&gt;0</formula>
    </cfRule>
    <cfRule type="expression" dxfId="1305" priority="32">
      <formula>F47&lt;0</formula>
    </cfRule>
  </conditionalFormatting>
  <conditionalFormatting sqref="Q7">
    <cfRule type="expression" dxfId="1304" priority="29">
      <formula>Q7&gt;0</formula>
    </cfRule>
    <cfRule type="expression" dxfId="1303" priority="30">
      <formula>Q7&lt;0</formula>
    </cfRule>
  </conditionalFormatting>
  <conditionalFormatting sqref="Q8">
    <cfRule type="expression" dxfId="1302" priority="27">
      <formula>Q8&gt;0</formula>
    </cfRule>
    <cfRule type="expression" dxfId="1301" priority="28">
      <formula>Q8&lt;0</formula>
    </cfRule>
  </conditionalFormatting>
  <conditionalFormatting sqref="F30:F46">
    <cfRule type="expression" dxfId="1300" priority="25">
      <formula>F30&gt;0</formula>
    </cfRule>
    <cfRule type="expression" dxfId="1299" priority="26">
      <formula>F30&lt;0</formula>
    </cfRule>
  </conditionalFormatting>
  <conditionalFormatting sqref="H30:H46">
    <cfRule type="expression" dxfId="1298" priority="23">
      <formula>H30&gt;0</formula>
    </cfRule>
    <cfRule type="expression" dxfId="1297" priority="24">
      <formula>H30&lt;0</formula>
    </cfRule>
  </conditionalFormatting>
  <conditionalFormatting sqref="Q10">
    <cfRule type="expression" dxfId="1296" priority="21">
      <formula>Q10&gt;0</formula>
    </cfRule>
    <cfRule type="expression" dxfId="1295" priority="22">
      <formula>Q10&lt;0</formula>
    </cfRule>
  </conditionalFormatting>
  <conditionalFormatting sqref="J25:J38">
    <cfRule type="expression" dxfId="1294" priority="19">
      <formula>J25&gt;0</formula>
    </cfRule>
    <cfRule type="expression" dxfId="1293" priority="20">
      <formula>J25&lt;0</formula>
    </cfRule>
  </conditionalFormatting>
  <conditionalFormatting sqref="K25:K38">
    <cfRule type="expression" dxfId="1292" priority="17">
      <formula>K25&gt;0</formula>
    </cfRule>
    <cfRule type="expression" dxfId="1291" priority="18">
      <formula>K25&lt;0</formula>
    </cfRule>
  </conditionalFormatting>
  <conditionalFormatting sqref="L25:L38">
    <cfRule type="expression" dxfId="1290" priority="15">
      <formula>L25&gt;0</formula>
    </cfRule>
    <cfRule type="expression" dxfId="1289" priority="16">
      <formula>L25&lt;0</formula>
    </cfRule>
  </conditionalFormatting>
  <conditionalFormatting sqref="F89:F110">
    <cfRule type="expression" dxfId="1288" priority="13">
      <formula>F89&gt;0</formula>
    </cfRule>
    <cfRule type="expression" dxfId="1287" priority="14">
      <formula>F89&lt;0</formula>
    </cfRule>
  </conditionalFormatting>
  <conditionalFormatting sqref="H89:H110">
    <cfRule type="expression" dxfId="1286" priority="11">
      <formula>H89&gt;0</formula>
    </cfRule>
    <cfRule type="expression" dxfId="1285" priority="12">
      <formula>H89&lt;0</formula>
    </cfRule>
  </conditionalFormatting>
  <conditionalFormatting sqref="J89:J102">
    <cfRule type="expression" dxfId="1284" priority="9">
      <formula>J89&gt;0</formula>
    </cfRule>
    <cfRule type="expression" dxfId="1283" priority="10">
      <formula>J89&lt;0</formula>
    </cfRule>
  </conditionalFormatting>
  <conditionalFormatting sqref="K89:K102">
    <cfRule type="expression" dxfId="1282" priority="7">
      <formula>K89&gt;0</formula>
    </cfRule>
    <cfRule type="expression" dxfId="1281" priority="8">
      <formula>K89&lt;0</formula>
    </cfRule>
  </conditionalFormatting>
  <conditionalFormatting sqref="L89:L102">
    <cfRule type="expression" dxfId="1280" priority="5">
      <formula>L89&gt;0</formula>
    </cfRule>
    <cfRule type="expression" dxfId="1279" priority="6">
      <formula>L89&lt;0</formula>
    </cfRule>
  </conditionalFormatting>
  <conditionalFormatting sqref="F25:F29">
    <cfRule type="expression" dxfId="1278" priority="3">
      <formula>F25&gt;0</formula>
    </cfRule>
    <cfRule type="expression" dxfId="1277" priority="4">
      <formula>F25&lt;0</formula>
    </cfRule>
  </conditionalFormatting>
  <conditionalFormatting sqref="H25:H29">
    <cfRule type="expression" dxfId="1276" priority="1">
      <formula>H25&gt;0</formula>
    </cfRule>
    <cfRule type="expression" dxfId="127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tabSelected="1" workbookViewId="0">
      <pane ySplit="1" topLeftCell="A2" activePane="bottomLeft" state="frozen"/>
      <selection activeCell="A2" sqref="A2"/>
      <selection pane="bottomLeft" activeCell="U33" sqref="U3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1218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1217</v>
      </c>
      <c r="U3" t="s">
        <v>1216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59.299900000000001</v>
      </c>
      <c r="R4" s="495">
        <v>8.6999999999999994E-3</v>
      </c>
      <c r="T4" t="s">
        <v>1120</v>
      </c>
      <c r="U4" t="s">
        <v>1219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11859.98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-7.430000000000291</v>
      </c>
      <c r="R7">
        <v>100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-7.430000000000291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-6.2608437729886224E-4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4.2158587113974896E-2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1214</v>
      </c>
      <c r="T12" s="770">
        <v>43315</v>
      </c>
      <c r="U12" t="s">
        <v>1212</v>
      </c>
    </row>
    <row r="13" spans="1:21" x14ac:dyDescent="0.25">
      <c r="H13" s="70"/>
      <c r="O13" s="11" t="s">
        <v>952</v>
      </c>
      <c r="Q13" s="2">
        <f>Q4/3.79</f>
        <v>15.646411609498681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7" t="s">
        <v>78</v>
      </c>
      <c r="P21" s="867"/>
    </row>
    <row r="22" spans="1:16" ht="15.75" thickTop="1" x14ac:dyDescent="0.25">
      <c r="O22" s="81">
        <v>1.1000000000000001</v>
      </c>
      <c r="P22" s="81">
        <f>O22*$Q$4</f>
        <v>65.229890000000012</v>
      </c>
    </row>
    <row r="23" spans="1:16" x14ac:dyDescent="0.25">
      <c r="O23" s="81">
        <v>1.0900000000000001</v>
      </c>
      <c r="P23" s="81">
        <f t="shared" ref="P23:P42" si="0">O23*$Q$4</f>
        <v>64.636891000000006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64.043892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63.450893000000008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62.857894000000002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62.264895000000003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61.671896000000004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61.078897000000005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60.485897999999999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59.892899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59.299900000000001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58.706901000000002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58.113902000000003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4">C35*(E35-D35)</f>
        <v>-207.34000000000066</v>
      </c>
      <c r="G35" s="39">
        <f t="shared" ref="G35:G42" si="5">D35*C35</f>
        <v>12087.34</v>
      </c>
      <c r="H35" s="222">
        <f t="shared" ref="H35:H42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57.520902999999997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4"/>
        <v>208.58999999999952</v>
      </c>
      <c r="G36" s="39">
        <f t="shared" si="5"/>
        <v>5939.41</v>
      </c>
      <c r="H36" s="222">
        <f t="shared" si="6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0"/>
        <v>56.927903999999998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4"/>
        <v>-11.419999999999675</v>
      </c>
      <c r="G37" s="39">
        <f t="shared" si="5"/>
        <v>11867.42</v>
      </c>
      <c r="H37" s="222">
        <f t="shared" si="6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56.334904999999999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4"/>
        <v>1028.5800000000008</v>
      </c>
      <c r="G38" s="39">
        <f t="shared" si="5"/>
        <v>11867.42</v>
      </c>
      <c r="H38" s="222">
        <f t="shared" si="6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55.741906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4"/>
        <v>591.99999999999875</v>
      </c>
      <c r="G39" s="39">
        <f t="shared" si="5"/>
        <v>11868</v>
      </c>
      <c r="H39" s="222">
        <f t="shared" si="6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55.148907000000001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4"/>
        <v>188.58000000000033</v>
      </c>
      <c r="G40" s="39">
        <f t="shared" si="5"/>
        <v>11867.42</v>
      </c>
      <c r="H40" s="222">
        <f t="shared" si="6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54.555908000000002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4"/>
        <v>61.999999999999034</v>
      </c>
      <c r="G41" s="39">
        <f t="shared" si="5"/>
        <v>11868</v>
      </c>
      <c r="H41" s="222">
        <f t="shared" si="6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0"/>
        <v>53.962909000000003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4"/>
        <v>-11.419999999999675</v>
      </c>
      <c r="G42" s="39">
        <f t="shared" si="5"/>
        <v>11867.42</v>
      </c>
      <c r="H42" s="222">
        <f t="shared" si="6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0"/>
        <v>53.369910000000004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7">C43*(E43-D43)</f>
        <v>138.58000000000033</v>
      </c>
      <c r="G43" s="39">
        <f t="shared" ref="G43" si="8">D43*C43</f>
        <v>11867.42</v>
      </c>
      <c r="H43" s="222">
        <f t="shared" ref="H43" si="9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:F45" si="10">C44*(E44-D44)</f>
        <v>336.58000000000072</v>
      </c>
      <c r="G44" s="39">
        <f t="shared" ref="G44:G45" si="11">D44*C44</f>
        <v>11867.42</v>
      </c>
      <c r="H44" s="222">
        <f t="shared" ref="H44:H45" si="12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10"/>
        <v>-8.0000000000012506</v>
      </c>
      <c r="G45" s="39">
        <f t="shared" si="11"/>
        <v>11868</v>
      </c>
      <c r="H45" s="222">
        <f t="shared" si="12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74" priority="35">
      <formula>F25&gt;0</formula>
    </cfRule>
    <cfRule type="expression" dxfId="1273" priority="36">
      <formula>F25&lt;0</formula>
    </cfRule>
  </conditionalFormatting>
  <conditionalFormatting sqref="Q7">
    <cfRule type="expression" dxfId="1272" priority="33">
      <formula>Q7&gt;0</formula>
    </cfRule>
    <cfRule type="expression" dxfId="1271" priority="34">
      <formula>Q7&lt;0</formula>
    </cfRule>
  </conditionalFormatting>
  <conditionalFormatting sqref="Q8">
    <cfRule type="expression" dxfId="1270" priority="31">
      <formula>Q8&gt;0</formula>
    </cfRule>
    <cfRule type="expression" dxfId="1269" priority="32">
      <formula>Q8&lt;0</formula>
    </cfRule>
  </conditionalFormatting>
  <conditionalFormatting sqref="F39:F54">
    <cfRule type="expression" dxfId="1268" priority="29">
      <formula>F39&gt;0</formula>
    </cfRule>
    <cfRule type="expression" dxfId="1267" priority="30">
      <formula>F39&lt;0</formula>
    </cfRule>
  </conditionalFormatting>
  <conditionalFormatting sqref="H39:H54">
    <cfRule type="expression" dxfId="1266" priority="27">
      <formula>H39&gt;0</formula>
    </cfRule>
    <cfRule type="expression" dxfId="1265" priority="28">
      <formula>H39&lt;0</formula>
    </cfRule>
  </conditionalFormatting>
  <conditionalFormatting sqref="Q10">
    <cfRule type="expression" dxfId="1264" priority="25">
      <formula>Q10&gt;0</formula>
    </cfRule>
    <cfRule type="expression" dxfId="1263" priority="26">
      <formula>Q10&lt;0</formula>
    </cfRule>
  </conditionalFormatting>
  <conditionalFormatting sqref="L25:L32">
    <cfRule type="expression" dxfId="1262" priority="19">
      <formula>L25&gt;0</formula>
    </cfRule>
    <cfRule type="expression" dxfId="1261" priority="20">
      <formula>L25&lt;0</formula>
    </cfRule>
  </conditionalFormatting>
  <conditionalFormatting sqref="F88:F109">
    <cfRule type="expression" dxfId="1260" priority="17">
      <formula>F88&gt;0</formula>
    </cfRule>
    <cfRule type="expression" dxfId="1259" priority="18">
      <formula>F88&lt;0</formula>
    </cfRule>
  </conditionalFormatting>
  <conditionalFormatting sqref="H88:H109">
    <cfRule type="expression" dxfId="1258" priority="15">
      <formula>H88&gt;0</formula>
    </cfRule>
    <cfRule type="expression" dxfId="1257" priority="16">
      <formula>H88&lt;0</formula>
    </cfRule>
  </conditionalFormatting>
  <conditionalFormatting sqref="J88:J101">
    <cfRule type="expression" dxfId="1256" priority="13">
      <formula>J88&gt;0</formula>
    </cfRule>
    <cfRule type="expression" dxfId="1255" priority="14">
      <formula>J88&lt;0</formula>
    </cfRule>
  </conditionalFormatting>
  <conditionalFormatting sqref="K88:K101">
    <cfRule type="expression" dxfId="1254" priority="11">
      <formula>K88&gt;0</formula>
    </cfRule>
    <cfRule type="expression" dxfId="1253" priority="12">
      <formula>K88&lt;0</formula>
    </cfRule>
  </conditionalFormatting>
  <conditionalFormatting sqref="L88:L101">
    <cfRule type="expression" dxfId="1252" priority="9">
      <formula>L88&gt;0</formula>
    </cfRule>
    <cfRule type="expression" dxfId="1251" priority="10">
      <formula>L88&lt;0</formula>
    </cfRule>
  </conditionalFormatting>
  <conditionalFormatting sqref="F25:F29">
    <cfRule type="expression" dxfId="1250" priority="7">
      <formula>F25&gt;0</formula>
    </cfRule>
    <cfRule type="expression" dxfId="1249" priority="8">
      <formula>F25&lt;0</formula>
    </cfRule>
  </conditionalFormatting>
  <conditionalFormatting sqref="H25:H29">
    <cfRule type="expression" dxfId="1248" priority="5">
      <formula>H25&gt;0</formula>
    </cfRule>
    <cfRule type="expression" dxfId="1247" priority="6">
      <formula>H25&lt;0</formula>
    </cfRule>
  </conditionalFormatting>
  <conditionalFormatting sqref="F35:F38">
    <cfRule type="expression" dxfId="1246" priority="3">
      <formula>F35&gt;0</formula>
    </cfRule>
    <cfRule type="expression" dxfId="1245" priority="4">
      <formula>F35&lt;0</formula>
    </cfRule>
  </conditionalFormatting>
  <conditionalFormatting sqref="H35:H38">
    <cfRule type="expression" dxfId="1244" priority="1">
      <formula>H35&gt;0</formula>
    </cfRule>
    <cfRule type="expression" dxfId="1243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2" priority="35">
      <formula>F47&gt;0</formula>
    </cfRule>
    <cfRule type="expression" dxfId="1241" priority="36">
      <formula>F47&lt;0</formula>
    </cfRule>
  </conditionalFormatting>
  <conditionalFormatting sqref="Q7">
    <cfRule type="expression" dxfId="1240" priority="33">
      <formula>Q7&gt;0</formula>
    </cfRule>
    <cfRule type="expression" dxfId="1239" priority="34">
      <formula>Q7&lt;0</formula>
    </cfRule>
  </conditionalFormatting>
  <conditionalFormatting sqref="Q8">
    <cfRule type="expression" dxfId="1238" priority="31">
      <formula>Q8&gt;0</formula>
    </cfRule>
    <cfRule type="expression" dxfId="1237" priority="32">
      <formula>Q8&lt;0</formula>
    </cfRule>
  </conditionalFormatting>
  <conditionalFormatting sqref="F32:F46">
    <cfRule type="expression" dxfId="1236" priority="29">
      <formula>F32&gt;0</formula>
    </cfRule>
    <cfRule type="expression" dxfId="1235" priority="30">
      <formula>F32&lt;0</formula>
    </cfRule>
  </conditionalFormatting>
  <conditionalFormatting sqref="H32:H46">
    <cfRule type="expression" dxfId="1234" priority="27">
      <formula>H32&gt;0</formula>
    </cfRule>
    <cfRule type="expression" dxfId="1233" priority="28">
      <formula>H32&lt;0</formula>
    </cfRule>
  </conditionalFormatting>
  <conditionalFormatting sqref="Q10">
    <cfRule type="expression" dxfId="1232" priority="25">
      <formula>Q10&gt;0</formula>
    </cfRule>
    <cfRule type="expression" dxfId="1231" priority="26">
      <formula>Q10&lt;0</formula>
    </cfRule>
  </conditionalFormatting>
  <conditionalFormatting sqref="J25:J38">
    <cfRule type="expression" dxfId="1230" priority="23">
      <formula>J25&gt;0</formula>
    </cfRule>
    <cfRule type="expression" dxfId="1229" priority="24">
      <formula>J25&lt;0</formula>
    </cfRule>
  </conditionalFormatting>
  <conditionalFormatting sqref="K25:K38">
    <cfRule type="expression" dxfId="1228" priority="21">
      <formula>K25&gt;0</formula>
    </cfRule>
    <cfRule type="expression" dxfId="1227" priority="22">
      <formula>K25&lt;0</formula>
    </cfRule>
  </conditionalFormatting>
  <conditionalFormatting sqref="L25:L38">
    <cfRule type="expression" dxfId="1226" priority="19">
      <formula>L25&gt;0</formula>
    </cfRule>
    <cfRule type="expression" dxfId="1225" priority="20">
      <formula>L25&lt;0</formula>
    </cfRule>
  </conditionalFormatting>
  <conditionalFormatting sqref="F89:F110">
    <cfRule type="expression" dxfId="1224" priority="17">
      <formula>F89&gt;0</formula>
    </cfRule>
    <cfRule type="expression" dxfId="1223" priority="18">
      <formula>F89&lt;0</formula>
    </cfRule>
  </conditionalFormatting>
  <conditionalFormatting sqref="H89:H110">
    <cfRule type="expression" dxfId="1222" priority="15">
      <formula>H89&gt;0</formula>
    </cfRule>
    <cfRule type="expression" dxfId="1221" priority="16">
      <formula>H89&lt;0</formula>
    </cfRule>
  </conditionalFormatting>
  <conditionalFormatting sqref="J89:J102">
    <cfRule type="expression" dxfId="1220" priority="13">
      <formula>J89&gt;0</formula>
    </cfRule>
    <cfRule type="expression" dxfId="1219" priority="14">
      <formula>J89&lt;0</formula>
    </cfRule>
  </conditionalFormatting>
  <conditionalFormatting sqref="K89:K102">
    <cfRule type="expression" dxfId="1218" priority="11">
      <formula>K89&gt;0</formula>
    </cfRule>
    <cfRule type="expression" dxfId="1217" priority="12">
      <formula>K89&lt;0</formula>
    </cfRule>
  </conditionalFormatting>
  <conditionalFormatting sqref="L89:L102">
    <cfRule type="expression" dxfId="1216" priority="9">
      <formula>L89&gt;0</formula>
    </cfRule>
    <cfRule type="expression" dxfId="1215" priority="10">
      <formula>L89&lt;0</formula>
    </cfRule>
  </conditionalFormatting>
  <conditionalFormatting sqref="F25:F28">
    <cfRule type="expression" dxfId="1214" priority="7">
      <formula>F25&gt;0</formula>
    </cfRule>
    <cfRule type="expression" dxfId="1213" priority="8">
      <formula>F25&lt;0</formula>
    </cfRule>
  </conditionalFormatting>
  <conditionalFormatting sqref="H25:H28">
    <cfRule type="expression" dxfId="1212" priority="5">
      <formula>H25&gt;0</formula>
    </cfRule>
    <cfRule type="expression" dxfId="1211" priority="6">
      <formula>H25&lt;0</formula>
    </cfRule>
  </conditionalFormatting>
  <conditionalFormatting sqref="F29:F31">
    <cfRule type="expression" dxfId="1210" priority="3">
      <formula>F29&gt;0</formula>
    </cfRule>
    <cfRule type="expression" dxfId="1209" priority="4">
      <formula>F29&lt;0</formula>
    </cfRule>
  </conditionalFormatting>
  <conditionalFormatting sqref="H29:H31">
    <cfRule type="expression" dxfId="1208" priority="1">
      <formula>H29&gt;0</formula>
    </cfRule>
    <cfRule type="expression" dxfId="120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7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90.548499999999805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153</v>
      </c>
      <c r="R4" s="495">
        <v>7.3000000000000001E-3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3060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1810.9699999999962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1249.0300000000025</v>
      </c>
      <c r="R7" s="29">
        <v>43346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1249.0300000000025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0.68970220379134117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3.3986928104575167E-3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1181</v>
      </c>
    </row>
    <row r="13" spans="1:21" x14ac:dyDescent="0.25">
      <c r="H13" s="70"/>
      <c r="O13" s="11" t="s">
        <v>952</v>
      </c>
      <c r="Q13" s="2">
        <f>Q4/8.62</f>
        <v>17.749419953596288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SUM(H2:H7)</f>
        <v>190</v>
      </c>
      <c r="I18" s="18"/>
      <c r="J18" s="18"/>
      <c r="K18" s="18">
        <f>SUM(K2:K7)</f>
        <v>25834.23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190</v>
      </c>
      <c r="D19" s="343"/>
      <c r="E19" s="343"/>
      <c r="F19" s="344">
        <f>SumByColor($A$19,F2:F17)</f>
        <v>24945</v>
      </c>
      <c r="G19" s="343"/>
      <c r="H19" s="343">
        <f>SumByColor($A$19,H2:H17)</f>
        <v>190</v>
      </c>
      <c r="I19" s="343"/>
      <c r="J19" s="343"/>
      <c r="K19" s="344">
        <f>SumByColor($A$19,K2:K17)</f>
        <v>25834</v>
      </c>
      <c r="L19" s="343"/>
      <c r="M19" s="344">
        <f>SumByColor($A$19,M2:M17)</f>
        <v>15</v>
      </c>
      <c r="O19" s="81">
        <v>1.1000000000000001</v>
      </c>
      <c r="P19" s="81">
        <f>O19*$Q$4</f>
        <v>168.3</v>
      </c>
    </row>
    <row r="20" spans="1:21" x14ac:dyDescent="0.25">
      <c r="O20" s="81">
        <v>1.0900000000000001</v>
      </c>
      <c r="P20" s="81">
        <f t="shared" ref="P20:P39" si="2">O20*$Q$4</f>
        <v>166.77</v>
      </c>
      <c r="T20" s="1">
        <v>43279</v>
      </c>
      <c r="U20" t="s">
        <v>1124</v>
      </c>
    </row>
    <row r="21" spans="1:21" x14ac:dyDescent="0.25">
      <c r="O21" s="81">
        <v>1.08</v>
      </c>
      <c r="P21" s="81">
        <f t="shared" si="2"/>
        <v>165.24</v>
      </c>
    </row>
    <row r="22" spans="1:21" x14ac:dyDescent="0.25">
      <c r="O22" s="81">
        <v>1.07</v>
      </c>
      <c r="P22" s="81">
        <f t="shared" si="2"/>
        <v>163.71</v>
      </c>
    </row>
    <row r="23" spans="1:21" x14ac:dyDescent="0.25">
      <c r="O23" s="81">
        <v>1.06</v>
      </c>
      <c r="P23" s="81">
        <f t="shared" si="2"/>
        <v>162.18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160.65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159.12</v>
      </c>
      <c r="T25" s="156">
        <v>43305</v>
      </c>
      <c r="U25" t="s">
        <v>1156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157.59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156.06</v>
      </c>
      <c r="T27" s="156">
        <v>43313</v>
      </c>
      <c r="U27" t="s">
        <v>1155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154.53</v>
      </c>
      <c r="T28" s="156">
        <v>43314</v>
      </c>
      <c r="U28" t="s">
        <v>1158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153</v>
      </c>
      <c r="T29" s="156">
        <v>43326</v>
      </c>
      <c r="U29" t="s">
        <v>1157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151.47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149.94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148.41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146.88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145.35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143.82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142.29000000000002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140.76000000000002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139.23000000000002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137.70000000000002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3" si="13">D48*C48</f>
        <v>8714.8809999999994</v>
      </c>
      <c r="H48" s="222">
        <f t="shared" ref="H48:H53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06" priority="31">
      <formula>F62&gt;0</formula>
    </cfRule>
    <cfRule type="expression" dxfId="1205" priority="32">
      <formula>F62&lt;0</formula>
    </cfRule>
  </conditionalFormatting>
  <conditionalFormatting sqref="Q7">
    <cfRule type="expression" dxfId="1204" priority="29">
      <formula>Q7&gt;0</formula>
    </cfRule>
    <cfRule type="expression" dxfId="1203" priority="30">
      <formula>Q7&lt;0</formula>
    </cfRule>
  </conditionalFormatting>
  <conditionalFormatting sqref="Q8">
    <cfRule type="expression" dxfId="1202" priority="27">
      <formula>Q8&gt;0</formula>
    </cfRule>
    <cfRule type="expression" dxfId="1201" priority="28">
      <formula>Q8&lt;0</formula>
    </cfRule>
  </conditionalFormatting>
  <conditionalFormatting sqref="F34:F61">
    <cfRule type="expression" dxfId="1200" priority="25">
      <formula>F34&gt;0</formula>
    </cfRule>
    <cfRule type="expression" dxfId="1199" priority="26">
      <formula>F34&lt;0</formula>
    </cfRule>
  </conditionalFormatting>
  <conditionalFormatting sqref="H34:H61">
    <cfRule type="expression" dxfId="1198" priority="23">
      <formula>H34&gt;0</formula>
    </cfRule>
    <cfRule type="expression" dxfId="1197" priority="24">
      <formula>H34&lt;0</formula>
    </cfRule>
  </conditionalFormatting>
  <conditionalFormatting sqref="Q10">
    <cfRule type="expression" dxfId="1196" priority="21">
      <formula>Q10&gt;0</formula>
    </cfRule>
    <cfRule type="expression" dxfId="1195" priority="22">
      <formula>Q10&lt;0</formula>
    </cfRule>
  </conditionalFormatting>
  <conditionalFormatting sqref="J25:J38">
    <cfRule type="expression" dxfId="1194" priority="19">
      <formula>J25&gt;0</formula>
    </cfRule>
    <cfRule type="expression" dxfId="1193" priority="20">
      <formula>J25&lt;0</formula>
    </cfRule>
  </conditionalFormatting>
  <conditionalFormatting sqref="K25:K35 K37:K38">
    <cfRule type="expression" dxfId="1192" priority="17">
      <formula>K25&gt;0</formula>
    </cfRule>
    <cfRule type="expression" dxfId="1191" priority="18">
      <formula>K25&lt;0</formula>
    </cfRule>
  </conditionalFormatting>
  <conditionalFormatting sqref="L25">
    <cfRule type="expression" dxfId="1190" priority="15">
      <formula>L25&gt;0</formula>
    </cfRule>
    <cfRule type="expression" dxfId="1189" priority="16">
      <formula>L25&lt;0</formula>
    </cfRule>
  </conditionalFormatting>
  <conditionalFormatting sqref="F89:F110">
    <cfRule type="expression" dxfId="1188" priority="13">
      <formula>F89&gt;0</formula>
    </cfRule>
    <cfRule type="expression" dxfId="1187" priority="14">
      <formula>F89&lt;0</formula>
    </cfRule>
  </conditionalFormatting>
  <conditionalFormatting sqref="H89:H110">
    <cfRule type="expression" dxfId="1186" priority="11">
      <formula>H89&gt;0</formula>
    </cfRule>
    <cfRule type="expression" dxfId="1185" priority="12">
      <formula>H89&lt;0</formula>
    </cfRule>
  </conditionalFormatting>
  <conditionalFormatting sqref="J89:J102">
    <cfRule type="expression" dxfId="1184" priority="9">
      <formula>J89&gt;0</formula>
    </cfRule>
    <cfRule type="expression" dxfId="1183" priority="10">
      <formula>J89&lt;0</formula>
    </cfRule>
  </conditionalFormatting>
  <conditionalFormatting sqref="K89:K102">
    <cfRule type="expression" dxfId="1182" priority="7">
      <formula>K89&gt;0</formula>
    </cfRule>
    <cfRule type="expression" dxfId="1181" priority="8">
      <formula>K89&lt;0</formula>
    </cfRule>
  </conditionalFormatting>
  <conditionalFormatting sqref="L89:L102">
    <cfRule type="expression" dxfId="1180" priority="5">
      <formula>L89&gt;0</formula>
    </cfRule>
    <cfRule type="expression" dxfId="1179" priority="6">
      <formula>L89&lt;0</formula>
    </cfRule>
  </conditionalFormatting>
  <conditionalFormatting sqref="F25:F33">
    <cfRule type="expression" dxfId="1178" priority="3">
      <formula>F25&gt;0</formula>
    </cfRule>
    <cfRule type="expression" dxfId="1177" priority="4">
      <formula>F25&lt;0</formula>
    </cfRule>
  </conditionalFormatting>
  <conditionalFormatting sqref="H25:H33">
    <cfRule type="expression" dxfId="1176" priority="1">
      <formula>H25&gt;0</formula>
    </cfRule>
    <cfRule type="expression" dxfId="117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4" priority="31">
      <formula>F47&gt;0</formula>
    </cfRule>
    <cfRule type="expression" dxfId="1173" priority="32">
      <formula>F47&lt;0</formula>
    </cfRule>
  </conditionalFormatting>
  <conditionalFormatting sqref="Q7">
    <cfRule type="expression" dxfId="1172" priority="29">
      <formula>Q7&gt;0</formula>
    </cfRule>
    <cfRule type="expression" dxfId="1171" priority="30">
      <formula>Q7&lt;0</formula>
    </cfRule>
  </conditionalFormatting>
  <conditionalFormatting sqref="Q8">
    <cfRule type="expression" dxfId="1170" priority="27">
      <formula>Q8&gt;0</formula>
    </cfRule>
    <cfRule type="expression" dxfId="1169" priority="28">
      <formula>Q8&lt;0</formula>
    </cfRule>
  </conditionalFormatting>
  <conditionalFormatting sqref="F32:F46">
    <cfRule type="expression" dxfId="1168" priority="25">
      <formula>F32&gt;0</formula>
    </cfRule>
    <cfRule type="expression" dxfId="1167" priority="26">
      <formula>F32&lt;0</formula>
    </cfRule>
  </conditionalFormatting>
  <conditionalFormatting sqref="H32:H46">
    <cfRule type="expression" dxfId="1166" priority="23">
      <formula>H32&gt;0</formula>
    </cfRule>
    <cfRule type="expression" dxfId="1165" priority="24">
      <formula>H32&lt;0</formula>
    </cfRule>
  </conditionalFormatting>
  <conditionalFormatting sqref="Q10">
    <cfRule type="expression" dxfId="1164" priority="21">
      <formula>Q10&gt;0</formula>
    </cfRule>
    <cfRule type="expression" dxfId="1163" priority="22">
      <formula>Q10&lt;0</formula>
    </cfRule>
  </conditionalFormatting>
  <conditionalFormatting sqref="J25:J38">
    <cfRule type="expression" dxfId="1162" priority="19">
      <formula>J25&gt;0</formula>
    </cfRule>
    <cfRule type="expression" dxfId="1161" priority="20">
      <formula>J25&lt;0</formula>
    </cfRule>
  </conditionalFormatting>
  <conditionalFormatting sqref="K25:K38">
    <cfRule type="expression" dxfId="1160" priority="17">
      <formula>K25&gt;0</formula>
    </cfRule>
    <cfRule type="expression" dxfId="1159" priority="18">
      <formula>K25&lt;0</formula>
    </cfRule>
  </conditionalFormatting>
  <conditionalFormatting sqref="L25:L38">
    <cfRule type="expression" dxfId="1158" priority="15">
      <formula>L25&gt;0</formula>
    </cfRule>
    <cfRule type="expression" dxfId="1157" priority="16">
      <formula>L25&lt;0</formula>
    </cfRule>
  </conditionalFormatting>
  <conditionalFormatting sqref="F89:F110">
    <cfRule type="expression" dxfId="1156" priority="13">
      <formula>F89&gt;0</formula>
    </cfRule>
    <cfRule type="expression" dxfId="1155" priority="14">
      <formula>F89&lt;0</formula>
    </cfRule>
  </conditionalFormatting>
  <conditionalFormatting sqref="H89:H110">
    <cfRule type="expression" dxfId="1154" priority="11">
      <formula>H89&gt;0</formula>
    </cfRule>
    <cfRule type="expression" dxfId="1153" priority="12">
      <formula>H89&lt;0</formula>
    </cfRule>
  </conditionalFormatting>
  <conditionalFormatting sqref="J89:J102">
    <cfRule type="expression" dxfId="1152" priority="9">
      <formula>J89&gt;0</formula>
    </cfRule>
    <cfRule type="expression" dxfId="1151" priority="10">
      <formula>J89&lt;0</formula>
    </cfRule>
  </conditionalFormatting>
  <conditionalFormatting sqref="K89:K102">
    <cfRule type="expression" dxfId="1150" priority="7">
      <formula>K89&gt;0</formula>
    </cfRule>
    <cfRule type="expression" dxfId="1149" priority="8">
      <formula>K89&lt;0</formula>
    </cfRule>
  </conditionalFormatting>
  <conditionalFormatting sqref="L89:L102">
    <cfRule type="expression" dxfId="1148" priority="5">
      <formula>L89&gt;0</formula>
    </cfRule>
    <cfRule type="expression" dxfId="1147" priority="6">
      <formula>L89&lt;0</formula>
    </cfRule>
  </conditionalFormatting>
  <conditionalFormatting sqref="F25:F31">
    <cfRule type="expression" dxfId="1146" priority="3">
      <formula>F25&gt;0</formula>
    </cfRule>
    <cfRule type="expression" dxfId="1145" priority="4">
      <formula>F25&lt;0</formula>
    </cfRule>
  </conditionalFormatting>
  <conditionalFormatting sqref="H25:H31">
    <cfRule type="expression" dxfId="1144" priority="1">
      <formula>H25&gt;0</formula>
    </cfRule>
    <cfRule type="expression" dxfId="114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75.650000000000006</v>
      </c>
      <c r="R4" s="495">
        <v>1.34E-2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4539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638.09999999999854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638.09999999999854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0.1635776359301695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1.269001982815598E-2</v>
      </c>
      <c r="R11">
        <v>0.24</v>
      </c>
    </row>
    <row r="12" spans="1:21" x14ac:dyDescent="0.25">
      <c r="H12" s="70"/>
      <c r="O12" s="11" t="s">
        <v>925</v>
      </c>
      <c r="Q12" s="1" t="s">
        <v>1279</v>
      </c>
    </row>
    <row r="13" spans="1:21" x14ac:dyDescent="0.25">
      <c r="H13" s="70"/>
      <c r="O13" s="11" t="s">
        <v>952</v>
      </c>
      <c r="Q13">
        <f>Q4/3.55</f>
        <v>21.30985915492958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83.215000000000018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82.458500000000015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81.702000000000012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80.94550000000001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80.189000000000007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79.432500000000005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78.676000000000002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77.919500000000014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77.163000000000011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76.406500000000008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75.650000000000006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74.893500000000003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74.137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73.380499999999998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72.624000000000009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71.867500000000007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71.111000000000004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70.354500000000016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69.598000000000013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68.841500000000011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68.085000000000008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2" priority="35">
      <formula>F47&gt;0</formula>
    </cfRule>
    <cfRule type="expression" dxfId="1141" priority="36">
      <formula>F47&lt;0</formula>
    </cfRule>
  </conditionalFormatting>
  <conditionalFormatting sqref="Q7">
    <cfRule type="expression" dxfId="1140" priority="33">
      <formula>Q7&gt;0</formula>
    </cfRule>
    <cfRule type="expression" dxfId="1139" priority="34">
      <formula>Q7&lt;0</formula>
    </cfRule>
  </conditionalFormatting>
  <conditionalFormatting sqref="Q8">
    <cfRule type="expression" dxfId="1138" priority="31">
      <formula>Q8&gt;0</formula>
    </cfRule>
    <cfRule type="expression" dxfId="1137" priority="32">
      <formula>Q8&lt;0</formula>
    </cfRule>
  </conditionalFormatting>
  <conditionalFormatting sqref="F30:F33 F36:F46">
    <cfRule type="expression" dxfId="1136" priority="29">
      <formula>F30&gt;0</formula>
    </cfRule>
    <cfRule type="expression" dxfId="1135" priority="30">
      <formula>F30&lt;0</formula>
    </cfRule>
  </conditionalFormatting>
  <conditionalFormatting sqref="H30:H33 H36:H46">
    <cfRule type="expression" dxfId="1134" priority="27">
      <formula>H30&gt;0</formula>
    </cfRule>
    <cfRule type="expression" dxfId="1133" priority="28">
      <formula>H30&lt;0</formula>
    </cfRule>
  </conditionalFormatting>
  <conditionalFormatting sqref="Q10">
    <cfRule type="expression" dxfId="1132" priority="25">
      <formula>Q10&gt;0</formula>
    </cfRule>
    <cfRule type="expression" dxfId="1131" priority="26">
      <formula>Q10&lt;0</formula>
    </cfRule>
  </conditionalFormatting>
  <conditionalFormatting sqref="J25:J38">
    <cfRule type="expression" dxfId="1130" priority="23">
      <formula>J25&gt;0</formula>
    </cfRule>
    <cfRule type="expression" dxfId="1129" priority="24">
      <formula>J25&lt;0</formula>
    </cfRule>
  </conditionalFormatting>
  <conditionalFormatting sqref="K25:K38">
    <cfRule type="expression" dxfId="1128" priority="21">
      <formula>K25&gt;0</formula>
    </cfRule>
    <cfRule type="expression" dxfId="1127" priority="22">
      <formula>K25&lt;0</formula>
    </cfRule>
  </conditionalFormatting>
  <conditionalFormatting sqref="L25:L38">
    <cfRule type="expression" dxfId="1126" priority="19">
      <formula>L25&gt;0</formula>
    </cfRule>
    <cfRule type="expression" dxfId="1125" priority="20">
      <formula>L25&lt;0</formula>
    </cfRule>
  </conditionalFormatting>
  <conditionalFormatting sqref="F89:F110">
    <cfRule type="expression" dxfId="1124" priority="17">
      <formula>F89&gt;0</formula>
    </cfRule>
    <cfRule type="expression" dxfId="1123" priority="18">
      <formula>F89&lt;0</formula>
    </cfRule>
  </conditionalFormatting>
  <conditionalFormatting sqref="H89:H110">
    <cfRule type="expression" dxfId="1122" priority="15">
      <formula>H89&gt;0</formula>
    </cfRule>
    <cfRule type="expression" dxfId="1121" priority="16">
      <formula>H89&lt;0</formula>
    </cfRule>
  </conditionalFormatting>
  <conditionalFormatting sqref="J89:J102">
    <cfRule type="expression" dxfId="1120" priority="13">
      <formula>J89&gt;0</formula>
    </cfRule>
    <cfRule type="expression" dxfId="1119" priority="14">
      <formula>J89&lt;0</formula>
    </cfRule>
  </conditionalFormatting>
  <conditionalFormatting sqref="K89:K102">
    <cfRule type="expression" dxfId="1118" priority="11">
      <formula>K89&gt;0</formula>
    </cfRule>
    <cfRule type="expression" dxfId="1117" priority="12">
      <formula>K89&lt;0</formula>
    </cfRule>
  </conditionalFormatting>
  <conditionalFormatting sqref="L89:L102">
    <cfRule type="expression" dxfId="1116" priority="9">
      <formula>L89&gt;0</formula>
    </cfRule>
    <cfRule type="expression" dxfId="1115" priority="10">
      <formula>L89&lt;0</formula>
    </cfRule>
  </conditionalFormatting>
  <conditionalFormatting sqref="F25:F29">
    <cfRule type="expression" dxfId="1114" priority="7">
      <formula>F25&gt;0</formula>
    </cfRule>
    <cfRule type="expression" dxfId="1113" priority="8">
      <formula>F25&lt;0</formula>
    </cfRule>
  </conditionalFormatting>
  <conditionalFormatting sqref="H25:H29">
    <cfRule type="expression" dxfId="1112" priority="5">
      <formula>H25&gt;0</formula>
    </cfRule>
    <cfRule type="expression" dxfId="1111" priority="6">
      <formula>H25&lt;0</formula>
    </cfRule>
  </conditionalFormatting>
  <conditionalFormatting sqref="F34:F35">
    <cfRule type="expression" dxfId="1110" priority="3">
      <formula>F34&gt;0</formula>
    </cfRule>
    <cfRule type="expression" dxfId="1109" priority="4">
      <formula>F34&lt;0</formula>
    </cfRule>
  </conditionalFormatting>
  <conditionalFormatting sqref="H34:H35">
    <cfRule type="expression" dxfId="1108" priority="1">
      <formula>H34&gt;0</formula>
    </cfRule>
    <cfRule type="expression" dxfId="1107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7" t="s">
        <v>78</v>
      </c>
      <c r="P44" s="86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06" priority="57">
      <formula>F27&gt;0</formula>
    </cfRule>
    <cfRule type="expression" dxfId="1105" priority="58">
      <formula>F27&lt;0</formula>
    </cfRule>
  </conditionalFormatting>
  <conditionalFormatting sqref="H28:H33">
    <cfRule type="expression" dxfId="1104" priority="53">
      <formula>H28&gt;0</formula>
    </cfRule>
    <cfRule type="expression" dxfId="1103" priority="54">
      <formula>H28&lt;0</formula>
    </cfRule>
  </conditionalFormatting>
  <conditionalFormatting sqref="F24:F26">
    <cfRule type="expression" dxfId="1102" priority="39">
      <formula>F24&gt;0</formula>
    </cfRule>
    <cfRule type="expression" dxfId="1101" priority="40">
      <formula>F24&lt;0</formula>
    </cfRule>
  </conditionalFormatting>
  <conditionalFormatting sqref="Q8">
    <cfRule type="expression" dxfId="1100" priority="33">
      <formula>Q8&gt;0</formula>
    </cfRule>
    <cfRule type="expression" dxfId="1099" priority="34">
      <formula>Q8&lt;0</formula>
    </cfRule>
  </conditionalFormatting>
  <conditionalFormatting sqref="Q7">
    <cfRule type="expression" dxfId="1098" priority="35">
      <formula>Q7&gt;0</formula>
    </cfRule>
    <cfRule type="expression" dxfId="1097" priority="36">
      <formula>Q7&lt;0</formula>
    </cfRule>
  </conditionalFormatting>
  <conditionalFormatting sqref="F34">
    <cfRule type="expression" dxfId="1096" priority="31">
      <formula>F34&gt;0</formula>
    </cfRule>
    <cfRule type="expression" dxfId="1095" priority="32">
      <formula>F34&lt;0</formula>
    </cfRule>
  </conditionalFormatting>
  <conditionalFormatting sqref="H34">
    <cfRule type="expression" dxfId="1094" priority="29">
      <formula>H34&gt;0</formula>
    </cfRule>
    <cfRule type="expression" dxfId="1093" priority="30">
      <formula>H34&lt;0</formula>
    </cfRule>
  </conditionalFormatting>
  <conditionalFormatting sqref="M36">
    <cfRule type="expression" dxfId="1092" priority="19">
      <formula>M36&gt;0</formula>
    </cfRule>
    <cfRule type="expression" dxfId="1091" priority="20">
      <formula>M36&lt;0</formula>
    </cfRule>
  </conditionalFormatting>
  <conditionalFormatting sqref="Q10">
    <cfRule type="expression" dxfId="1090" priority="15">
      <formula>Q10&gt;0</formula>
    </cfRule>
    <cfRule type="expression" dxfId="1089" priority="16">
      <formula>Q10&lt;0</formula>
    </cfRule>
  </conditionalFormatting>
  <conditionalFormatting sqref="F23">
    <cfRule type="expression" dxfId="1088" priority="13">
      <formula>F23&gt;0</formula>
    </cfRule>
    <cfRule type="expression" dxfId="1087" priority="14">
      <formula>F23&lt;0</formula>
    </cfRule>
  </conditionalFormatting>
  <conditionalFormatting sqref="I25:J25">
    <cfRule type="expression" dxfId="1086" priority="9">
      <formula>I25&gt;0</formula>
    </cfRule>
    <cfRule type="expression" dxfId="1085" priority="10">
      <formula>I25&lt;0</formula>
    </cfRule>
  </conditionalFormatting>
  <conditionalFormatting sqref="I26:J27">
    <cfRule type="expression" dxfId="1084" priority="7">
      <formula>I26&gt;0</formula>
    </cfRule>
    <cfRule type="expression" dxfId="1083" priority="8">
      <formula>I26&lt;0</formula>
    </cfRule>
  </conditionalFormatting>
  <conditionalFormatting sqref="K25:K27">
    <cfRule type="expression" dxfId="1082" priority="5">
      <formula>K25&gt;0</formula>
    </cfRule>
    <cfRule type="expression" dxfId="1081" priority="6">
      <formula>K25&lt;0</formula>
    </cfRule>
  </conditionalFormatting>
  <conditionalFormatting sqref="I23:J23">
    <cfRule type="expression" dxfId="1080" priority="3">
      <formula>I23&gt;0</formula>
    </cfRule>
    <cfRule type="expression" dxfId="107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7"/>
  <sheetViews>
    <sheetView zoomScale="98" zoomScaleNormal="98" workbookViewId="0">
      <pane ySplit="1" topLeftCell="A89" activePane="bottomLeft" state="frozen"/>
      <selection activeCell="A2" sqref="A2"/>
      <selection pane="bottomLeft" activeCell="U111" sqref="U111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5" si="1">I2*H2-J2</f>
        <v>2890.94</v>
      </c>
      <c r="L2" s="72">
        <v>42810</v>
      </c>
      <c r="M2" s="43">
        <v>27.5</v>
      </c>
      <c r="O2" s="11" t="s">
        <v>57</v>
      </c>
      <c r="Q2">
        <f>C34-H34</f>
        <v>400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16.926374999999897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31.5899</v>
      </c>
      <c r="R4" s="494">
        <v>2.4299999999999999E-2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12635.96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6770.5499999999593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7317.6700000000383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5865.4100000000399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0.86631219029474349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M168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0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3.1655687419080152E-3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1268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22.564214285714286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1165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7" t="s">
        <v>78</v>
      </c>
      <c r="P18" s="867"/>
      <c r="V18" t="s">
        <v>1166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34.748890000000003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34.432991000000001</v>
      </c>
      <c r="U20" s="770">
        <v>43313</v>
      </c>
      <c r="V20" t="s">
        <v>1164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34.117092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33.801193000000005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33.485294000000003</v>
      </c>
      <c r="V23" t="s">
        <v>1225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33.169395000000002</v>
      </c>
      <c r="V24" t="s">
        <v>1226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32.853496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32.537596999999998</v>
      </c>
      <c r="U26" s="1">
        <v>43339</v>
      </c>
      <c r="V26" t="s">
        <v>1283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29"/>
      <c r="O27" s="81">
        <v>1.02</v>
      </c>
      <c r="P27" s="81">
        <f t="shared" si="3"/>
        <v>32.221698000000004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31.905799000000002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7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31.5899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31.274000999999998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C31" s="4"/>
      <c r="D31" s="3"/>
      <c r="E31" s="3"/>
      <c r="F31" s="3"/>
      <c r="G31" s="29"/>
      <c r="O31" s="81">
        <v>0.98</v>
      </c>
      <c r="P31" s="81">
        <f t="shared" si="3"/>
        <v>30.958102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30.642202999999999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30.326304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3950</v>
      </c>
      <c r="D34" s="18"/>
      <c r="E34" s="18"/>
      <c r="F34" s="18">
        <f>SUM(F2:F32)</f>
        <v>100386.62</v>
      </c>
      <c r="G34" s="14"/>
      <c r="H34" s="14">
        <f>SUM(H2:H33)</f>
        <v>3550</v>
      </c>
      <c r="I34" s="18"/>
      <c r="J34" s="18"/>
      <c r="K34" s="18">
        <f>SUM(K2:K33)</f>
        <v>93331.070000000036</v>
      </c>
      <c r="L34" s="14"/>
      <c r="M34" s="18">
        <f>SUM(M2:M10)</f>
        <v>285</v>
      </c>
      <c r="O34" s="81">
        <v>0.95</v>
      </c>
      <c r="P34" s="81">
        <f t="shared" si="3"/>
        <v>30.010404999999999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3550</v>
      </c>
      <c r="D35" s="343"/>
      <c r="E35" s="343"/>
      <c r="F35" s="344">
        <f>SumByColor($A$35,F2:F33)</f>
        <v>88701</v>
      </c>
      <c r="G35" s="343"/>
      <c r="H35" s="343">
        <f>SumByColor($A$35,H2:H33)</f>
        <v>3550</v>
      </c>
      <c r="I35" s="343"/>
      <c r="J35" s="343"/>
      <c r="K35" s="344">
        <f>SumByColor($A$35,K2:K33)</f>
        <v>93333</v>
      </c>
      <c r="L35" s="343"/>
      <c r="M35" s="344">
        <f>SumByColor($A$35,M2:M33)</f>
        <v>286</v>
      </c>
      <c r="O35" s="81">
        <v>0.94</v>
      </c>
      <c r="P35" s="81">
        <f t="shared" si="3"/>
        <v>29.694505999999997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29.378607000000002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29.062708000000001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28.746809000000002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28.430910000000001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1110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f t="shared" ref="K104:K116" si="22">F104+$Q$10</f>
        <v>5432.94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f t="shared" si="22"/>
        <v>5692.909999999998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5" si="23">C106*(E106-D106)</f>
        <v>3908</v>
      </c>
      <c r="G106" s="39">
        <f t="shared" ref="G106:G115" si="24">D106*C106</f>
        <v>7244</v>
      </c>
      <c r="H106" s="222">
        <f t="shared" ref="H106:H115" si="25">(E106-D106)/D106</f>
        <v>0.5394809497515185</v>
      </c>
      <c r="I106" s="39"/>
      <c r="J106" s="39"/>
      <c r="K106" s="39">
        <f t="shared" si="22"/>
        <v>5360.2599999999984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3"/>
        <v>3910</v>
      </c>
      <c r="G107" s="39">
        <f t="shared" si="24"/>
        <v>10030</v>
      </c>
      <c r="H107" s="222">
        <f t="shared" si="25"/>
        <v>0.38983050847457629</v>
      </c>
      <c r="I107" s="39"/>
      <c r="J107" s="39"/>
      <c r="K107" s="39">
        <f t="shared" si="22"/>
        <v>5362.2599999999984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3"/>
        <v>4243.6000000000004</v>
      </c>
      <c r="G108" s="39">
        <f t="shared" si="24"/>
        <v>7176.4</v>
      </c>
      <c r="H108" s="222">
        <f t="shared" si="25"/>
        <v>0.5913271278078146</v>
      </c>
      <c r="I108" s="229" t="s">
        <v>1185</v>
      </c>
      <c r="J108" s="39"/>
      <c r="K108" s="39">
        <f t="shared" si="22"/>
        <v>5695.8599999999988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3"/>
        <v>4575.5399999999991</v>
      </c>
      <c r="G109" s="39">
        <f t="shared" si="24"/>
        <v>1300.46</v>
      </c>
      <c r="H109" s="222">
        <f t="shared" si="25"/>
        <v>3.518401181120526</v>
      </c>
      <c r="I109" s="39"/>
      <c r="J109" s="39"/>
      <c r="K109" s="39">
        <f t="shared" si="22"/>
        <v>6027.7999999999975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3"/>
        <v>4429.5999999999995</v>
      </c>
      <c r="G110" s="39">
        <f t="shared" si="24"/>
        <v>7030.4000000000005</v>
      </c>
      <c r="H110" s="222">
        <f t="shared" si="25"/>
        <v>0.63006372325898941</v>
      </c>
      <c r="I110" s="39">
        <v>17.5</v>
      </c>
      <c r="J110" s="39"/>
      <c r="K110" s="39">
        <f t="shared" si="22"/>
        <v>5881.8599999999979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si="23"/>
        <v>5012</v>
      </c>
      <c r="G111" s="39">
        <f t="shared" si="24"/>
        <v>7031.9999999999991</v>
      </c>
      <c r="H111" s="222">
        <f t="shared" si="25"/>
        <v>0.71274175199089884</v>
      </c>
      <c r="I111" s="39"/>
      <c r="J111" s="39"/>
      <c r="K111" s="39">
        <f t="shared" si="22"/>
        <v>6464.2599999999984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si="23"/>
        <v>5584</v>
      </c>
      <c r="G112" s="39">
        <f t="shared" si="24"/>
        <v>7031.9999999999991</v>
      </c>
      <c r="H112" s="222">
        <f t="shared" si="25"/>
        <v>0.79408418657565427</v>
      </c>
      <c r="I112" s="39"/>
      <c r="J112" s="39"/>
      <c r="K112" s="39">
        <f t="shared" si="22"/>
        <v>7036.2599999999984</v>
      </c>
      <c r="L112" s="39"/>
    </row>
    <row r="113" spans="1:12" x14ac:dyDescent="0.25">
      <c r="B113" s="184">
        <v>43325</v>
      </c>
      <c r="C113" s="10">
        <v>400</v>
      </c>
      <c r="D113" s="39">
        <v>17.579999999999998</v>
      </c>
      <c r="E113" s="39">
        <v>30.34</v>
      </c>
      <c r="F113" s="39">
        <f t="shared" si="23"/>
        <v>5104.0000000000009</v>
      </c>
      <c r="G113" s="39">
        <f t="shared" si="24"/>
        <v>7031.9999999999991</v>
      </c>
      <c r="H113" s="222">
        <f t="shared" si="25"/>
        <v>0.72582480091012536</v>
      </c>
      <c r="I113" s="39"/>
      <c r="J113" s="39"/>
      <c r="K113" s="39">
        <f t="shared" si="22"/>
        <v>6556.2599999999993</v>
      </c>
      <c r="L113" s="39"/>
    </row>
    <row r="114" spans="1:12" x14ac:dyDescent="0.25">
      <c r="A114">
        <v>200</v>
      </c>
      <c r="B114" s="184">
        <v>43327</v>
      </c>
      <c r="C114" s="10">
        <v>600</v>
      </c>
      <c r="D114" s="39">
        <v>21.643999999999998</v>
      </c>
      <c r="E114" s="39">
        <v>29.65</v>
      </c>
      <c r="F114" s="39">
        <f t="shared" si="23"/>
        <v>4803.6000000000004</v>
      </c>
      <c r="G114" s="39">
        <f t="shared" si="24"/>
        <v>12986.4</v>
      </c>
      <c r="H114" s="222">
        <f t="shared" si="25"/>
        <v>0.36989465902790614</v>
      </c>
      <c r="I114" s="39" t="s">
        <v>1272</v>
      </c>
      <c r="J114" s="39"/>
      <c r="K114" s="39">
        <f t="shared" si="22"/>
        <v>6255.8599999999988</v>
      </c>
      <c r="L114" s="39"/>
    </row>
    <row r="115" spans="1:12" x14ac:dyDescent="0.25">
      <c r="A115">
        <v>200</v>
      </c>
      <c r="B115" s="184">
        <v>43332</v>
      </c>
      <c r="C115" s="10">
        <v>600</v>
      </c>
      <c r="D115" s="39">
        <v>21.64</v>
      </c>
      <c r="E115" s="39">
        <v>29.76</v>
      </c>
      <c r="F115" s="39">
        <f t="shared" si="23"/>
        <v>4872.0000000000009</v>
      </c>
      <c r="G115" s="39">
        <f t="shared" si="24"/>
        <v>12984</v>
      </c>
      <c r="H115" s="222">
        <f t="shared" si="25"/>
        <v>0.37523105360443626</v>
      </c>
      <c r="I115" s="39">
        <v>21</v>
      </c>
      <c r="J115" s="39"/>
      <c r="K115" s="39">
        <f t="shared" si="22"/>
        <v>6324.2599999999993</v>
      </c>
      <c r="L115" s="39">
        <v>21.25</v>
      </c>
    </row>
    <row r="116" spans="1:12" x14ac:dyDescent="0.25">
      <c r="A116">
        <v>200</v>
      </c>
      <c r="B116" s="184">
        <v>43333</v>
      </c>
      <c r="C116" s="10">
        <v>600</v>
      </c>
      <c r="D116" s="39">
        <v>21.64</v>
      </c>
      <c r="E116" s="39">
        <v>29.52</v>
      </c>
      <c r="F116" s="39">
        <f t="shared" ref="F116:F118" si="26">C116*(E116-D116)</f>
        <v>4727.9999999999991</v>
      </c>
      <c r="G116" s="39">
        <f t="shared" ref="G116:G118" si="27">D116*C116</f>
        <v>12984</v>
      </c>
      <c r="H116" s="222">
        <f t="shared" ref="H116:H118" si="28">(E116-D116)/D116</f>
        <v>0.36414048059149717</v>
      </c>
      <c r="I116" s="39"/>
      <c r="J116" s="39"/>
      <c r="K116" s="39">
        <f t="shared" si="22"/>
        <v>6180.2599999999975</v>
      </c>
      <c r="L116" s="39"/>
    </row>
    <row r="117" spans="1:12" x14ac:dyDescent="0.25">
      <c r="A117">
        <v>200</v>
      </c>
      <c r="B117" s="184">
        <v>43339</v>
      </c>
      <c r="C117" s="7">
        <v>400</v>
      </c>
      <c r="D117" s="43">
        <v>16.925999999999998</v>
      </c>
      <c r="E117" s="39">
        <v>31.08</v>
      </c>
      <c r="F117" s="39">
        <f t="shared" si="26"/>
        <v>5661.6</v>
      </c>
      <c r="G117" s="39">
        <f t="shared" si="27"/>
        <v>6770.4</v>
      </c>
      <c r="H117" s="222">
        <f t="shared" si="28"/>
        <v>0.83622828784119119</v>
      </c>
      <c r="I117" s="508" t="s">
        <v>1282</v>
      </c>
      <c r="J117" s="39"/>
      <c r="K117" s="39">
        <f>F117+$Q$10</f>
        <v>7113.8599999999988</v>
      </c>
      <c r="L117" s="39"/>
    </row>
    <row r="118" spans="1:12" x14ac:dyDescent="0.25">
      <c r="A118">
        <v>200</v>
      </c>
      <c r="B118" s="184">
        <v>43341</v>
      </c>
      <c r="C118" s="10">
        <v>400</v>
      </c>
      <c r="D118" s="39">
        <v>16.93</v>
      </c>
      <c r="E118" s="39">
        <v>31.59</v>
      </c>
      <c r="F118" s="39">
        <f t="shared" si="26"/>
        <v>5864</v>
      </c>
      <c r="G118" s="39">
        <f t="shared" si="27"/>
        <v>6772</v>
      </c>
      <c r="H118" s="222">
        <f t="shared" si="28"/>
        <v>0.8659184878913172</v>
      </c>
      <c r="I118" s="39"/>
      <c r="J118" s="39"/>
      <c r="K118" s="865">
        <f>F118+$Q$10</f>
        <v>7316.2599999999984</v>
      </c>
      <c r="L118" s="39"/>
    </row>
    <row r="119" spans="1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1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1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1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1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5" spans="1:12" x14ac:dyDescent="0.25">
      <c r="B125" s="484" t="s">
        <v>113</v>
      </c>
      <c r="C125" s="484" t="s">
        <v>146</v>
      </c>
      <c r="D125" s="485" t="s">
        <v>145</v>
      </c>
      <c r="E125" s="486" t="s">
        <v>147</v>
      </c>
      <c r="F125" s="486" t="s">
        <v>65</v>
      </c>
      <c r="G125" s="488" t="s">
        <v>151</v>
      </c>
      <c r="H125" s="488" t="s">
        <v>88</v>
      </c>
      <c r="I125" s="488" t="s">
        <v>154</v>
      </c>
    </row>
    <row r="126" spans="1:12" x14ac:dyDescent="0.25">
      <c r="B126" s="361">
        <v>42548</v>
      </c>
      <c r="C126" s="362">
        <v>100</v>
      </c>
      <c r="D126" s="363">
        <v>25</v>
      </c>
      <c r="E126" s="363">
        <v>24.69</v>
      </c>
      <c r="F126" s="363">
        <f t="shared" ref="F126:F131" si="29">C126*(E126-D126)</f>
        <v>-30.999999999999872</v>
      </c>
      <c r="G126" s="363">
        <f t="shared" ref="G126:G131" si="30">D126*C126</f>
        <v>2500</v>
      </c>
      <c r="H126" s="364">
        <f t="shared" ref="H126:H131" si="31">(E126-D126)/D126</f>
        <v>-1.2399999999999949E-2</v>
      </c>
      <c r="I126" s="363"/>
    </row>
    <row r="127" spans="1:12" x14ac:dyDescent="0.25">
      <c r="B127" s="361">
        <v>42549</v>
      </c>
      <c r="C127" s="362">
        <v>100</v>
      </c>
      <c r="D127" s="363">
        <v>25</v>
      </c>
      <c r="E127" s="363">
        <v>25.26</v>
      </c>
      <c r="F127" s="363">
        <f t="shared" si="29"/>
        <v>26.000000000000156</v>
      </c>
      <c r="G127" s="363">
        <f t="shared" si="30"/>
        <v>2500</v>
      </c>
      <c r="H127" s="364">
        <f t="shared" si="31"/>
        <v>1.0400000000000062E-2</v>
      </c>
      <c r="I127" s="363"/>
    </row>
    <row r="128" spans="1:12" x14ac:dyDescent="0.25">
      <c r="B128" s="361">
        <v>42552</v>
      </c>
      <c r="C128" s="362">
        <v>100</v>
      </c>
      <c r="D128" s="363">
        <v>25</v>
      </c>
      <c r="E128" s="363">
        <v>26.57</v>
      </c>
      <c r="F128" s="363">
        <f t="shared" si="29"/>
        <v>157.00000000000003</v>
      </c>
      <c r="G128" s="363">
        <f t="shared" si="30"/>
        <v>2500</v>
      </c>
      <c r="H128" s="364">
        <f t="shared" si="31"/>
        <v>6.2800000000000009E-2</v>
      </c>
      <c r="I128" s="363"/>
    </row>
    <row r="129" spans="2:9" x14ac:dyDescent="0.25">
      <c r="B129" s="361">
        <v>42556</v>
      </c>
      <c r="C129" s="362">
        <v>100</v>
      </c>
      <c r="D129" s="363">
        <v>25</v>
      </c>
      <c r="E129" s="363">
        <v>25.47</v>
      </c>
      <c r="F129" s="363">
        <f t="shared" si="29"/>
        <v>46.999999999999886</v>
      </c>
      <c r="G129" s="363">
        <f t="shared" si="30"/>
        <v>2500</v>
      </c>
      <c r="H129" s="364">
        <f t="shared" si="31"/>
        <v>1.8799999999999956E-2</v>
      </c>
      <c r="I129" s="363"/>
    </row>
    <row r="130" spans="2:9" x14ac:dyDescent="0.25">
      <c r="B130" s="361">
        <v>42562</v>
      </c>
      <c r="C130" s="362">
        <v>100</v>
      </c>
      <c r="D130" s="363">
        <v>25</v>
      </c>
      <c r="E130" s="363">
        <v>25.69</v>
      </c>
      <c r="F130" s="363">
        <f t="shared" si="29"/>
        <v>69.000000000000128</v>
      </c>
      <c r="G130" s="363">
        <f t="shared" si="30"/>
        <v>2500</v>
      </c>
      <c r="H130" s="364">
        <f t="shared" si="31"/>
        <v>2.7600000000000052E-2</v>
      </c>
      <c r="I130" s="363"/>
    </row>
    <row r="131" spans="2:9" x14ac:dyDescent="0.25">
      <c r="B131" s="361">
        <v>42563</v>
      </c>
      <c r="C131" s="362">
        <v>100</v>
      </c>
      <c r="D131" s="363">
        <v>25</v>
      </c>
      <c r="E131" s="363">
        <v>26.48</v>
      </c>
      <c r="F131" s="363">
        <f t="shared" si="29"/>
        <v>148.00000000000006</v>
      </c>
      <c r="G131" s="363">
        <f t="shared" si="30"/>
        <v>2500</v>
      </c>
      <c r="H131" s="364">
        <f t="shared" si="31"/>
        <v>5.9200000000000016E-2</v>
      </c>
      <c r="I131" s="363"/>
    </row>
    <row r="132" spans="2:9" x14ac:dyDescent="0.25">
      <c r="B132" s="361">
        <v>42569</v>
      </c>
      <c r="C132" s="362">
        <v>100</v>
      </c>
      <c r="D132" s="363">
        <v>25</v>
      </c>
      <c r="E132" s="363">
        <v>29.28</v>
      </c>
      <c r="F132" s="363">
        <f t="shared" ref="F132:F138" si="32">C132*(E132-D132)</f>
        <v>428.00000000000011</v>
      </c>
      <c r="G132" s="363">
        <f t="shared" ref="G132:G138" si="33">D132*C132</f>
        <v>2500</v>
      </c>
      <c r="H132" s="364">
        <f t="shared" ref="H132:H138" si="34">(E132-D132)/D132</f>
        <v>0.17120000000000005</v>
      </c>
      <c r="I132" s="363"/>
    </row>
    <row r="133" spans="2:9" x14ac:dyDescent="0.25">
      <c r="B133" s="361">
        <v>42570</v>
      </c>
      <c r="C133" s="362">
        <v>100</v>
      </c>
      <c r="D133" s="363">
        <v>25</v>
      </c>
      <c r="E133" s="363">
        <v>28.68</v>
      </c>
      <c r="F133" s="363">
        <f t="shared" si="32"/>
        <v>368</v>
      </c>
      <c r="G133" s="363">
        <f t="shared" si="33"/>
        <v>2500</v>
      </c>
      <c r="H133" s="364">
        <f t="shared" si="34"/>
        <v>0.1472</v>
      </c>
      <c r="I133" s="363"/>
    </row>
    <row r="134" spans="2:9" x14ac:dyDescent="0.25">
      <c r="B134" s="361">
        <v>42571</v>
      </c>
      <c r="C134" s="362">
        <v>100</v>
      </c>
      <c r="D134" s="363">
        <v>25</v>
      </c>
      <c r="E134" s="363">
        <v>29.01</v>
      </c>
      <c r="F134" s="363">
        <f t="shared" si="32"/>
        <v>401.00000000000017</v>
      </c>
      <c r="G134" s="363">
        <f t="shared" si="33"/>
        <v>2500</v>
      </c>
      <c r="H134" s="364">
        <f t="shared" si="34"/>
        <v>0.16040000000000007</v>
      </c>
      <c r="I134" s="363"/>
    </row>
    <row r="135" spans="2:9" x14ac:dyDescent="0.25">
      <c r="B135" s="361">
        <v>42572</v>
      </c>
      <c r="C135" s="362">
        <v>100</v>
      </c>
      <c r="D135" s="363">
        <v>25</v>
      </c>
      <c r="E135" s="363">
        <v>28.89</v>
      </c>
      <c r="F135" s="363">
        <f t="shared" si="32"/>
        <v>389.00000000000006</v>
      </c>
      <c r="G135" s="363">
        <f t="shared" si="33"/>
        <v>2500</v>
      </c>
      <c r="H135" s="364">
        <f t="shared" si="34"/>
        <v>0.15560000000000002</v>
      </c>
      <c r="I135" s="363"/>
    </row>
    <row r="136" spans="2:9" x14ac:dyDescent="0.25">
      <c r="B136" s="361">
        <v>42576</v>
      </c>
      <c r="C136" s="362">
        <v>100</v>
      </c>
      <c r="D136" s="363">
        <v>25</v>
      </c>
      <c r="E136" s="363">
        <v>28.63</v>
      </c>
      <c r="F136" s="363">
        <f t="shared" si="32"/>
        <v>362.99999999999989</v>
      </c>
      <c r="G136" s="363">
        <f t="shared" si="33"/>
        <v>2500</v>
      </c>
      <c r="H136" s="364">
        <f t="shared" si="34"/>
        <v>0.14519999999999997</v>
      </c>
      <c r="I136" s="363"/>
    </row>
    <row r="137" spans="2:9" x14ac:dyDescent="0.25">
      <c r="B137" s="361">
        <v>42577</v>
      </c>
      <c r="C137" s="362">
        <v>100</v>
      </c>
      <c r="D137" s="363">
        <v>25</v>
      </c>
      <c r="E137" s="363">
        <v>29.34</v>
      </c>
      <c r="F137" s="363">
        <f t="shared" si="32"/>
        <v>434</v>
      </c>
      <c r="G137" s="363">
        <f t="shared" si="33"/>
        <v>2500</v>
      </c>
      <c r="H137" s="364">
        <f t="shared" si="34"/>
        <v>0.1736</v>
      </c>
      <c r="I137" s="363"/>
    </row>
    <row r="138" spans="2:9" x14ac:dyDescent="0.25">
      <c r="B138" s="361">
        <v>42580</v>
      </c>
      <c r="C138" s="362">
        <v>100</v>
      </c>
      <c r="D138" s="363">
        <v>25</v>
      </c>
      <c r="E138" s="363">
        <v>27</v>
      </c>
      <c r="F138" s="363">
        <f t="shared" si="32"/>
        <v>200</v>
      </c>
      <c r="G138" s="363">
        <f t="shared" si="33"/>
        <v>2500</v>
      </c>
      <c r="H138" s="364">
        <f t="shared" si="34"/>
        <v>0.08</v>
      </c>
      <c r="I138" s="363"/>
    </row>
    <row r="139" spans="2:9" x14ac:dyDescent="0.25">
      <c r="B139" s="361">
        <v>42584</v>
      </c>
      <c r="C139" s="362">
        <v>0</v>
      </c>
      <c r="D139" s="363"/>
      <c r="E139" s="363"/>
      <c r="F139" s="363">
        <v>287.94</v>
      </c>
      <c r="G139" s="363"/>
      <c r="H139" s="364"/>
      <c r="I139" s="363"/>
    </row>
    <row r="140" spans="2:9" x14ac:dyDescent="0.25">
      <c r="B140" s="184"/>
      <c r="C140" s="10"/>
      <c r="D140" s="39"/>
      <c r="E140" s="39"/>
      <c r="F140" s="39"/>
      <c r="G140" s="39"/>
      <c r="H140" s="222"/>
      <c r="I140" s="39"/>
    </row>
    <row r="141" spans="2:9" x14ac:dyDescent="0.25">
      <c r="B141" s="182" t="s">
        <v>113</v>
      </c>
      <c r="C141" s="182" t="s">
        <v>146</v>
      </c>
      <c r="D141" s="183" t="s">
        <v>145</v>
      </c>
      <c r="E141" s="185" t="s">
        <v>147</v>
      </c>
      <c r="F141" s="185" t="s">
        <v>65</v>
      </c>
      <c r="G141" s="220" t="s">
        <v>151</v>
      </c>
      <c r="H141" s="220" t="s">
        <v>88</v>
      </c>
      <c r="I141" s="220" t="s">
        <v>154</v>
      </c>
    </row>
    <row r="142" spans="2:9" x14ac:dyDescent="0.25">
      <c r="B142" s="255">
        <v>42627</v>
      </c>
      <c r="C142" s="250">
        <v>50</v>
      </c>
      <c r="D142" s="251">
        <v>25.74</v>
      </c>
      <c r="E142" s="251">
        <v>25.83</v>
      </c>
      <c r="F142" s="251">
        <f>C142*(E142-D142)</f>
        <v>4.4999999999999929</v>
      </c>
      <c r="G142" s="251">
        <f>D142*C142</f>
        <v>1287</v>
      </c>
      <c r="H142" s="265">
        <f>(E142-D142)/D142</f>
        <v>3.4965034965034913E-3</v>
      </c>
      <c r="I142" s="251"/>
    </row>
    <row r="143" spans="2:9" x14ac:dyDescent="0.25">
      <c r="B143" s="255">
        <v>42629</v>
      </c>
      <c r="C143" s="250">
        <v>50</v>
      </c>
      <c r="D143" s="251">
        <v>25.74</v>
      </c>
      <c r="E143" s="251">
        <v>25.54</v>
      </c>
      <c r="F143" s="251">
        <f t="shared" ref="F143:F148" si="35">C143*(E143-D143)</f>
        <v>-9.9999999999999645</v>
      </c>
      <c r="G143" s="251">
        <f t="shared" ref="G143:G148" si="36">D143*C143</f>
        <v>1287</v>
      </c>
      <c r="H143" s="265">
        <f t="shared" ref="H143:H148" si="37">(E143-D143)/D143</f>
        <v>-7.7700077700077431E-3</v>
      </c>
      <c r="I143" s="251"/>
    </row>
    <row r="144" spans="2:9" x14ac:dyDescent="0.25">
      <c r="B144" s="255">
        <v>42636</v>
      </c>
      <c r="C144" s="250">
        <v>50</v>
      </c>
      <c r="D144" s="251">
        <v>25.74</v>
      </c>
      <c r="E144" s="251">
        <v>24.82</v>
      </c>
      <c r="F144" s="251">
        <f t="shared" si="35"/>
        <v>-45.999999999999908</v>
      </c>
      <c r="G144" s="251">
        <f t="shared" si="36"/>
        <v>1287</v>
      </c>
      <c r="H144" s="265">
        <f t="shared" si="37"/>
        <v>-3.5742035742035674E-2</v>
      </c>
      <c r="I144" s="251"/>
    </row>
    <row r="145" spans="2:9" x14ac:dyDescent="0.25">
      <c r="B145" s="255">
        <v>42639</v>
      </c>
      <c r="C145" s="250">
        <v>100</v>
      </c>
      <c r="D145" s="251">
        <v>24.96</v>
      </c>
      <c r="E145" s="251">
        <v>24.14</v>
      </c>
      <c r="F145" s="251">
        <f t="shared" si="35"/>
        <v>-82.000000000000028</v>
      </c>
      <c r="G145" s="251">
        <f t="shared" si="36"/>
        <v>2496</v>
      </c>
      <c r="H145" s="265">
        <f t="shared" si="37"/>
        <v>-3.2852564102564111E-2</v>
      </c>
      <c r="I145" s="251"/>
    </row>
    <row r="146" spans="2:9" x14ac:dyDescent="0.25">
      <c r="B146" s="255">
        <v>42639</v>
      </c>
      <c r="C146" s="250">
        <v>150</v>
      </c>
      <c r="D146" s="251">
        <v>24.8</v>
      </c>
      <c r="E146" s="251">
        <v>24.14</v>
      </c>
      <c r="F146" s="251">
        <f t="shared" si="35"/>
        <v>-99.000000000000028</v>
      </c>
      <c r="G146" s="251">
        <f t="shared" si="36"/>
        <v>3720</v>
      </c>
      <c r="H146" s="265">
        <f t="shared" si="37"/>
        <v>-2.6612903225806457E-2</v>
      </c>
      <c r="I146" s="251"/>
    </row>
    <row r="147" spans="2:9" x14ac:dyDescent="0.25">
      <c r="B147" s="255">
        <v>42640</v>
      </c>
      <c r="C147" s="250">
        <v>150</v>
      </c>
      <c r="D147" s="251">
        <v>24.8</v>
      </c>
      <c r="E147" s="251">
        <v>23.99</v>
      </c>
      <c r="F147" s="251">
        <f t="shared" si="35"/>
        <v>-121.50000000000034</v>
      </c>
      <c r="G147" s="251">
        <f t="shared" si="36"/>
        <v>3720</v>
      </c>
      <c r="H147" s="265">
        <f t="shared" si="37"/>
        <v>-3.2661290322580736E-2</v>
      </c>
      <c r="I147" s="251"/>
    </row>
    <row r="148" spans="2:9" x14ac:dyDescent="0.25">
      <c r="B148" s="255">
        <v>42643</v>
      </c>
      <c r="C148" s="250">
        <v>150</v>
      </c>
      <c r="D148" s="251">
        <v>24.8</v>
      </c>
      <c r="E148" s="251">
        <v>24.46</v>
      </c>
      <c r="F148" s="251">
        <f t="shared" si="35"/>
        <v>-50.999999999999979</v>
      </c>
      <c r="G148" s="251">
        <f t="shared" si="36"/>
        <v>3720</v>
      </c>
      <c r="H148" s="265">
        <f t="shared" si="37"/>
        <v>-1.3709677419354832E-2</v>
      </c>
      <c r="I148" s="251"/>
    </row>
    <row r="149" spans="2:9" x14ac:dyDescent="0.25">
      <c r="B149" s="255">
        <v>42646</v>
      </c>
      <c r="C149" s="250">
        <v>150</v>
      </c>
      <c r="D149" s="251">
        <v>24.8</v>
      </c>
      <c r="E149" s="251">
        <v>24.89</v>
      </c>
      <c r="F149" s="251">
        <f t="shared" ref="F149:F160" si="38">C149*(E149-D149)</f>
        <v>13.499999999999979</v>
      </c>
      <c r="G149" s="251">
        <f t="shared" ref="G149:G160" si="39">D149*C149</f>
        <v>3720</v>
      </c>
      <c r="H149" s="265">
        <f t="shared" ref="H149:H160" si="40">(E149-D149)/D149</f>
        <v>3.6290322580645102E-3</v>
      </c>
      <c r="I149" s="251"/>
    </row>
    <row r="150" spans="2:9" x14ac:dyDescent="0.25">
      <c r="B150" s="255">
        <v>42648</v>
      </c>
      <c r="C150" s="250">
        <v>150</v>
      </c>
      <c r="D150" s="251">
        <v>24.8</v>
      </c>
      <c r="E150" s="251">
        <v>25.07</v>
      </c>
      <c r="F150" s="251">
        <f t="shared" si="38"/>
        <v>40.499999999999936</v>
      </c>
      <c r="G150" s="251">
        <f t="shared" si="39"/>
        <v>3720</v>
      </c>
      <c r="H150" s="265">
        <f t="shared" si="40"/>
        <v>1.0887096774193531E-2</v>
      </c>
      <c r="I150" s="251"/>
    </row>
    <row r="151" spans="2:9" x14ac:dyDescent="0.25">
      <c r="B151" s="255">
        <v>42649</v>
      </c>
      <c r="C151" s="250">
        <v>150</v>
      </c>
      <c r="D151" s="251">
        <v>24.8</v>
      </c>
      <c r="E151" s="251">
        <v>24.85</v>
      </c>
      <c r="F151" s="251">
        <f t="shared" si="38"/>
        <v>7.5000000000001066</v>
      </c>
      <c r="G151" s="251">
        <f t="shared" si="39"/>
        <v>3720</v>
      </c>
      <c r="H151" s="265">
        <f t="shared" si="40"/>
        <v>2.0161290322580931E-3</v>
      </c>
      <c r="I151" s="251"/>
    </row>
    <row r="152" spans="2:9" x14ac:dyDescent="0.25">
      <c r="B152" s="255">
        <v>42650</v>
      </c>
      <c r="C152" s="250">
        <v>150</v>
      </c>
      <c r="D152" s="251">
        <v>24.8</v>
      </c>
      <c r="E152" s="251">
        <v>24.58</v>
      </c>
      <c r="F152" s="251">
        <f t="shared" si="38"/>
        <v>-33.000000000000362</v>
      </c>
      <c r="G152" s="251">
        <f t="shared" si="39"/>
        <v>3720</v>
      </c>
      <c r="H152" s="265">
        <f t="shared" si="40"/>
        <v>-8.8709677419355811E-3</v>
      </c>
      <c r="I152" s="251"/>
    </row>
    <row r="153" spans="2:9" x14ac:dyDescent="0.25">
      <c r="B153" s="255">
        <v>42661</v>
      </c>
      <c r="C153" s="250">
        <v>150</v>
      </c>
      <c r="D153" s="251">
        <v>24.8</v>
      </c>
      <c r="E153" s="251">
        <v>23.39</v>
      </c>
      <c r="F153" s="251">
        <f t="shared" si="38"/>
        <v>-211.50000000000003</v>
      </c>
      <c r="G153" s="251">
        <f t="shared" si="39"/>
        <v>3720</v>
      </c>
      <c r="H153" s="265">
        <f t="shared" si="40"/>
        <v>-5.6854838709677426E-2</v>
      </c>
      <c r="I153" s="251"/>
    </row>
    <row r="154" spans="2:9" x14ac:dyDescent="0.25">
      <c r="B154" s="255">
        <v>42662</v>
      </c>
      <c r="C154" s="250">
        <v>150</v>
      </c>
      <c r="D154" s="251">
        <v>24.8</v>
      </c>
      <c r="E154" s="251">
        <v>23.84</v>
      </c>
      <c r="F154" s="251">
        <f t="shared" si="38"/>
        <v>-144.00000000000011</v>
      </c>
      <c r="G154" s="251">
        <f t="shared" si="39"/>
        <v>3720</v>
      </c>
      <c r="H154" s="265">
        <f t="shared" si="40"/>
        <v>-3.8709677419354875E-2</v>
      </c>
      <c r="I154" s="251"/>
    </row>
    <row r="155" spans="2:9" x14ac:dyDescent="0.25">
      <c r="B155" s="255">
        <v>42664</v>
      </c>
      <c r="C155" s="250">
        <v>150</v>
      </c>
      <c r="D155" s="251">
        <v>24.8</v>
      </c>
      <c r="E155" s="251">
        <v>24.31</v>
      </c>
      <c r="F155" s="251">
        <f t="shared" si="38"/>
        <v>-73.500000000000298</v>
      </c>
      <c r="G155" s="251">
        <f t="shared" si="39"/>
        <v>3720</v>
      </c>
      <c r="H155" s="265">
        <f t="shared" si="40"/>
        <v>-1.975806451612911E-2</v>
      </c>
      <c r="I155" s="251"/>
    </row>
    <row r="156" spans="2:9" x14ac:dyDescent="0.25">
      <c r="B156" s="255">
        <v>42670</v>
      </c>
      <c r="C156" s="250">
        <v>150</v>
      </c>
      <c r="D156" s="251">
        <v>24.626899999999999</v>
      </c>
      <c r="E156" s="251">
        <v>23.93</v>
      </c>
      <c r="F156" s="251">
        <f t="shared" si="38"/>
        <v>-104.53499999999991</v>
      </c>
      <c r="G156" s="251">
        <f t="shared" si="39"/>
        <v>3694.0349999999999</v>
      </c>
      <c r="H156" s="265">
        <f t="shared" si="40"/>
        <v>-2.8298324190214743E-2</v>
      </c>
      <c r="I156" s="251"/>
    </row>
    <row r="157" spans="2:9" x14ac:dyDescent="0.25">
      <c r="B157" s="255">
        <v>42674</v>
      </c>
      <c r="C157" s="250">
        <v>150</v>
      </c>
      <c r="D157" s="251">
        <v>24.626899999999999</v>
      </c>
      <c r="E157" s="251">
        <v>23.53</v>
      </c>
      <c r="F157" s="251">
        <f t="shared" si="38"/>
        <v>-164.53499999999968</v>
      </c>
      <c r="G157" s="251">
        <f t="shared" si="39"/>
        <v>3694.0349999999999</v>
      </c>
      <c r="H157" s="265">
        <f t="shared" si="40"/>
        <v>-4.4540725791715481E-2</v>
      </c>
      <c r="I157" s="251"/>
    </row>
    <row r="158" spans="2:9" x14ac:dyDescent="0.25">
      <c r="B158" s="255">
        <v>42675</v>
      </c>
      <c r="C158" s="250">
        <v>150</v>
      </c>
      <c r="D158" s="251">
        <v>24.264700000000001</v>
      </c>
      <c r="E158" s="251">
        <v>24.32</v>
      </c>
      <c r="F158" s="251">
        <f t="shared" si="38"/>
        <v>8.2949999999998525</v>
      </c>
      <c r="G158" s="251">
        <f t="shared" si="39"/>
        <v>3639.7050000000004</v>
      </c>
      <c r="H158" s="265">
        <f t="shared" si="40"/>
        <v>2.2790308555225912E-3</v>
      </c>
      <c r="I158" s="251"/>
    </row>
    <row r="159" spans="2:9" x14ac:dyDescent="0.25">
      <c r="B159" s="255">
        <v>42676</v>
      </c>
      <c r="C159" s="250">
        <v>150</v>
      </c>
      <c r="D159" s="251">
        <v>24.264700000000001</v>
      </c>
      <c r="E159" s="251">
        <v>24.73</v>
      </c>
      <c r="F159" s="251">
        <f t="shared" si="38"/>
        <v>69.794999999999874</v>
      </c>
      <c r="G159" s="251">
        <f t="shared" si="39"/>
        <v>3639.7050000000004</v>
      </c>
      <c r="H159" s="265">
        <f t="shared" si="40"/>
        <v>1.9176004648728363E-2</v>
      </c>
      <c r="I159" s="251"/>
    </row>
    <row r="160" spans="2:9" x14ac:dyDescent="0.25">
      <c r="B160" s="255">
        <v>42704</v>
      </c>
      <c r="C160" s="250">
        <v>100</v>
      </c>
      <c r="D160" s="251">
        <v>22.507400000000001</v>
      </c>
      <c r="E160" s="251">
        <v>28.4</v>
      </c>
      <c r="F160" s="251">
        <f t="shared" si="38"/>
        <v>589.25999999999976</v>
      </c>
      <c r="G160" s="251">
        <f t="shared" si="39"/>
        <v>2250.7400000000002</v>
      </c>
      <c r="H160" s="265">
        <f t="shared" si="40"/>
        <v>0.26180722784506422</v>
      </c>
      <c r="I160" s="251"/>
    </row>
    <row r="161" spans="1:13" x14ac:dyDescent="0.25">
      <c r="B161" s="255">
        <v>42711</v>
      </c>
      <c r="C161" s="250">
        <v>0</v>
      </c>
      <c r="D161" s="251"/>
      <c r="E161" s="251"/>
      <c r="F161" s="251">
        <v>727.2</v>
      </c>
      <c r="G161" s="251"/>
      <c r="H161" s="265"/>
      <c r="I161" s="251"/>
    </row>
    <row r="162" spans="1:13" x14ac:dyDescent="0.25">
      <c r="B162" s="184"/>
      <c r="C162" s="10"/>
      <c r="D162" s="39"/>
      <c r="E162" s="39"/>
      <c r="F162" s="39"/>
      <c r="G162" s="39"/>
      <c r="H162" s="222"/>
      <c r="I162" s="39"/>
    </row>
    <row r="163" spans="1:13" x14ac:dyDescent="0.25">
      <c r="B163" s="184"/>
      <c r="C163" s="10"/>
      <c r="D163" s="39"/>
      <c r="E163" s="39"/>
      <c r="F163" s="39"/>
      <c r="G163" s="39"/>
      <c r="H163" s="222"/>
      <c r="I163" s="39"/>
    </row>
    <row r="164" spans="1:13" x14ac:dyDescent="0.25">
      <c r="B164" s="184"/>
      <c r="C164" s="10"/>
      <c r="D164" s="39"/>
      <c r="E164" s="39"/>
      <c r="F164" s="39"/>
      <c r="G164" s="39"/>
      <c r="H164" s="222"/>
      <c r="I164" s="39"/>
    </row>
    <row r="168" spans="1:13" x14ac:dyDescent="0.25">
      <c r="L168" t="s">
        <v>65</v>
      </c>
      <c r="M168" s="2">
        <f>K186+M186-F186</f>
        <v>1452.2599999999984</v>
      </c>
    </row>
    <row r="169" spans="1:13" x14ac:dyDescent="0.25">
      <c r="A169" s="449" t="s">
        <v>1</v>
      </c>
      <c r="B169" s="449" t="s">
        <v>2</v>
      </c>
      <c r="C169" s="449" t="s">
        <v>4</v>
      </c>
      <c r="D169" s="450" t="s">
        <v>5</v>
      </c>
      <c r="E169" s="450" t="s">
        <v>94</v>
      </c>
      <c r="F169" s="450" t="s">
        <v>60</v>
      </c>
      <c r="G169" s="449" t="s">
        <v>3</v>
      </c>
      <c r="H169" s="449" t="s">
        <v>6</v>
      </c>
      <c r="I169" s="450" t="s">
        <v>7</v>
      </c>
      <c r="J169" s="450" t="s">
        <v>95</v>
      </c>
      <c r="K169" s="450" t="s">
        <v>61</v>
      </c>
      <c r="L169" s="449" t="s">
        <v>37</v>
      </c>
      <c r="M169" s="449" t="s">
        <v>38</v>
      </c>
    </row>
    <row r="170" spans="1:13" x14ac:dyDescent="0.25">
      <c r="A170" s="451" t="s">
        <v>223</v>
      </c>
      <c r="B170" s="452">
        <v>42548</v>
      </c>
      <c r="C170" s="453">
        <v>100</v>
      </c>
      <c r="D170" s="454">
        <v>25</v>
      </c>
      <c r="E170" s="454">
        <v>0</v>
      </c>
      <c r="F170" s="454">
        <f>D170*C170+E170</f>
        <v>2500</v>
      </c>
      <c r="G170" s="452">
        <v>42584</v>
      </c>
      <c r="H170" s="455">
        <v>100</v>
      </c>
      <c r="I170" s="454">
        <v>27.88</v>
      </c>
      <c r="J170" s="454">
        <v>0.06</v>
      </c>
      <c r="K170" s="454">
        <f>H170*I170-J170</f>
        <v>2787.94</v>
      </c>
      <c r="L170" s="452">
        <v>42719</v>
      </c>
      <c r="M170" s="453">
        <v>41.25</v>
      </c>
    </row>
    <row r="171" spans="1:13" x14ac:dyDescent="0.25">
      <c r="A171" s="456" t="s">
        <v>71</v>
      </c>
      <c r="B171" s="452">
        <v>42627</v>
      </c>
      <c r="C171" s="453">
        <v>50</v>
      </c>
      <c r="D171" s="454">
        <v>25.74</v>
      </c>
      <c r="E171" s="454">
        <v>0</v>
      </c>
      <c r="F171" s="454">
        <v>1287</v>
      </c>
      <c r="G171" s="452" t="s">
        <v>330</v>
      </c>
      <c r="H171" s="455">
        <v>50</v>
      </c>
      <c r="I171" s="454">
        <v>25</v>
      </c>
      <c r="J171" s="454">
        <v>0.03</v>
      </c>
      <c r="K171" s="454">
        <v>1249.97</v>
      </c>
      <c r="L171" s="453"/>
      <c r="M171" s="453"/>
    </row>
    <row r="172" spans="1:13" x14ac:dyDescent="0.25">
      <c r="A172" s="453"/>
      <c r="B172" s="452">
        <v>42639</v>
      </c>
      <c r="C172" s="453">
        <v>50</v>
      </c>
      <c r="D172" s="454">
        <v>24.48</v>
      </c>
      <c r="E172" s="454">
        <v>0</v>
      </c>
      <c r="F172" s="454">
        <v>1224</v>
      </c>
      <c r="G172" s="452" t="s">
        <v>330</v>
      </c>
      <c r="H172" s="455">
        <v>100</v>
      </c>
      <c r="I172" s="454">
        <v>24.88</v>
      </c>
      <c r="J172" s="454">
        <v>0.05</v>
      </c>
      <c r="K172" s="454">
        <v>2487.9499999999998</v>
      </c>
      <c r="L172" s="453"/>
      <c r="M172" s="453"/>
    </row>
    <row r="173" spans="1:13" x14ac:dyDescent="0.25">
      <c r="A173" s="453"/>
      <c r="B173" s="452">
        <v>42639</v>
      </c>
      <c r="C173" s="453">
        <v>50</v>
      </c>
      <c r="D173" s="454">
        <v>24.18</v>
      </c>
      <c r="E173" s="454">
        <v>0</v>
      </c>
      <c r="F173" s="454">
        <v>1209</v>
      </c>
      <c r="G173" s="452" t="s">
        <v>330</v>
      </c>
      <c r="H173" s="455">
        <v>50</v>
      </c>
      <c r="I173" s="454">
        <v>27.78</v>
      </c>
      <c r="J173" s="454">
        <v>0.03</v>
      </c>
      <c r="K173" s="454">
        <v>1388.97</v>
      </c>
      <c r="L173" s="453"/>
      <c r="M173" s="453"/>
    </row>
    <row r="174" spans="1:13" x14ac:dyDescent="0.25">
      <c r="A174" s="453"/>
      <c r="B174" s="452">
        <v>42670</v>
      </c>
      <c r="C174" s="453">
        <v>50</v>
      </c>
      <c r="D174" s="454">
        <v>24.48</v>
      </c>
      <c r="E174" s="454">
        <v>0</v>
      </c>
      <c r="F174" s="454">
        <v>1224</v>
      </c>
      <c r="G174" s="452" t="s">
        <v>330</v>
      </c>
      <c r="H174" s="455">
        <v>100</v>
      </c>
      <c r="I174" s="454">
        <v>29.78</v>
      </c>
      <c r="J174" s="454">
        <v>0.06</v>
      </c>
      <c r="K174" s="454">
        <v>2977.94</v>
      </c>
      <c r="L174" s="453"/>
      <c r="M174" s="453"/>
    </row>
    <row r="175" spans="1:13" x14ac:dyDescent="0.25">
      <c r="A175" s="453"/>
      <c r="B175" s="452" t="s">
        <v>330</v>
      </c>
      <c r="C175" s="453">
        <v>100</v>
      </c>
      <c r="D175" s="454">
        <v>24.34</v>
      </c>
      <c r="E175" s="454">
        <v>-0.37</v>
      </c>
      <c r="F175" s="454">
        <v>2433.63</v>
      </c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96">
        <v>42723</v>
      </c>
      <c r="C176" s="497">
        <v>100</v>
      </c>
      <c r="D176" s="499">
        <v>27.98</v>
      </c>
      <c r="E176" s="499">
        <v>0</v>
      </c>
      <c r="F176" s="499">
        <f>D176*C176+E176</f>
        <v>2798</v>
      </c>
      <c r="G176" s="496">
        <v>42724</v>
      </c>
      <c r="H176" s="497">
        <v>100</v>
      </c>
      <c r="I176" s="499">
        <v>27.94</v>
      </c>
      <c r="J176" s="499">
        <v>0.06</v>
      </c>
      <c r="K176" s="499">
        <f>I176*H176-J176</f>
        <v>2793.94</v>
      </c>
      <c r="L176" s="453"/>
      <c r="M176" s="453"/>
    </row>
    <row r="177" spans="1:13" x14ac:dyDescent="0.25">
      <c r="A177" s="453"/>
      <c r="B177" s="434">
        <v>42724</v>
      </c>
      <c r="C177" s="7">
        <v>100</v>
      </c>
      <c r="D177" s="43">
        <v>27.58</v>
      </c>
      <c r="E177" s="43">
        <v>0</v>
      </c>
      <c r="F177" s="43">
        <f>D177*C177+E177</f>
        <v>2758</v>
      </c>
      <c r="G177" s="434">
        <v>42758</v>
      </c>
      <c r="H177" s="80">
        <v>100</v>
      </c>
      <c r="I177" s="43">
        <v>31.58</v>
      </c>
      <c r="J177" s="43">
        <v>7.0000000000000007E-2</v>
      </c>
      <c r="K177" s="43">
        <f>H177*I177-J177</f>
        <v>3157.93</v>
      </c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5"/>
      <c r="I182" s="454"/>
      <c r="J182" s="454"/>
      <c r="K182" s="454"/>
      <c r="L182" s="453"/>
      <c r="M182" s="453"/>
    </row>
    <row r="183" spans="1:13" x14ac:dyDescent="0.25">
      <c r="A183" s="453"/>
      <c r="B183" s="453"/>
      <c r="C183" s="453"/>
      <c r="D183" s="454"/>
      <c r="E183" s="454"/>
      <c r="F183" s="454"/>
      <c r="G183" s="453"/>
      <c r="H183" s="455"/>
      <c r="I183" s="454"/>
      <c r="J183" s="454"/>
      <c r="K183" s="454"/>
      <c r="L183" s="453"/>
      <c r="M183" s="453"/>
    </row>
    <row r="184" spans="1:13" x14ac:dyDescent="0.25">
      <c r="A184" s="453"/>
      <c r="B184" s="453"/>
      <c r="C184" s="453"/>
      <c r="D184" s="454"/>
      <c r="E184" s="454"/>
      <c r="F184" s="454"/>
      <c r="G184" s="453"/>
      <c r="H184" s="455"/>
      <c r="I184" s="454"/>
      <c r="J184" s="454"/>
      <c r="K184" s="454"/>
      <c r="L184" s="453"/>
      <c r="M184" s="453"/>
    </row>
    <row r="185" spans="1:13" x14ac:dyDescent="0.25">
      <c r="A185" s="453"/>
      <c r="B185" s="453"/>
      <c r="C185" s="453"/>
      <c r="D185" s="454"/>
      <c r="E185" s="454"/>
      <c r="F185" s="454"/>
      <c r="G185" s="453"/>
      <c r="H185" s="453"/>
      <c r="I185" s="454"/>
      <c r="J185" s="454"/>
      <c r="K185" s="454"/>
      <c r="L185" s="453"/>
      <c r="M185" s="453"/>
    </row>
    <row r="186" spans="1:13" x14ac:dyDescent="0.25">
      <c r="A186" s="63" t="s">
        <v>81</v>
      </c>
      <c r="B186" s="64"/>
      <c r="C186" s="64">
        <f>SUM(C170:C185)</f>
        <v>600</v>
      </c>
      <c r="D186" s="65"/>
      <c r="E186" s="65"/>
      <c r="F186" s="65">
        <f>SUM(F170:F185)</f>
        <v>15433.630000000001</v>
      </c>
      <c r="G186" s="64"/>
      <c r="H186" s="544">
        <f>SUM(H170:H185)</f>
        <v>600</v>
      </c>
      <c r="I186" s="65"/>
      <c r="J186" s="65"/>
      <c r="K186" s="65">
        <f>SUM(K170:K185)</f>
        <v>16844.64</v>
      </c>
      <c r="L186" s="64"/>
      <c r="M186" s="65">
        <f>SUM(M170:M178)</f>
        <v>41.25</v>
      </c>
    </row>
    <row r="187" spans="1:13" ht="15.75" thickBot="1" x14ac:dyDescent="0.3">
      <c r="A187" s="457" t="s">
        <v>193</v>
      </c>
      <c r="B187" s="458"/>
      <c r="C187" s="459">
        <f>SumByColor($A$35,C170:C185)</f>
        <v>100</v>
      </c>
      <c r="D187" s="459"/>
      <c r="E187" s="459"/>
      <c r="F187" s="460">
        <f>SumByColor($A$35,F170:F185)</f>
        <v>2758</v>
      </c>
      <c r="G187" s="459"/>
      <c r="H187" s="459">
        <f>SumByColor($A$35,H170:H185)</f>
        <v>100</v>
      </c>
      <c r="I187" s="459"/>
      <c r="J187" s="459"/>
      <c r="K187" s="460">
        <f>SumByColor($A$35,K170:K185)</f>
        <v>3158</v>
      </c>
      <c r="L187" s="459"/>
      <c r="M187" s="460">
        <f>SumByColor($A$35,M170:M185)</f>
        <v>0</v>
      </c>
    </row>
  </sheetData>
  <mergeCells count="1">
    <mergeCell ref="O18:P18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9:F140 H139:H140 H146:H164 F146:F164 K87:K94 H87:H94 F87:F94 F108 H108 H117 F117 K104:K117 K121:K123 F121:F123 H121:H123">
    <cfRule type="expression" dxfId="1078" priority="88">
      <formula>F87&gt;0</formula>
    </cfRule>
    <cfRule type="expression" dxfId="1077" priority="89">
      <formula>F87&lt;0</formula>
    </cfRule>
  </conditionalFormatting>
  <conditionalFormatting sqref="Q7">
    <cfRule type="expression" dxfId="1076" priority="76">
      <formula>Q7&gt;0</formula>
    </cfRule>
    <cfRule type="expression" dxfId="1075" priority="77">
      <formula>Q7&lt;0</formula>
    </cfRule>
  </conditionalFormatting>
  <conditionalFormatting sqref="Q8">
    <cfRule type="expression" dxfId="1074" priority="74">
      <formula>Q8&gt;0</formula>
    </cfRule>
    <cfRule type="expression" dxfId="1073" priority="75">
      <formula>Q8&lt;0</formula>
    </cfRule>
  </conditionalFormatting>
  <conditionalFormatting sqref="F126:F138">
    <cfRule type="expression" dxfId="1072" priority="72">
      <formula>F126&gt;0</formula>
    </cfRule>
    <cfRule type="expression" dxfId="1071" priority="73">
      <formula>F126&lt;0</formula>
    </cfRule>
  </conditionalFormatting>
  <conditionalFormatting sqref="H126:H138">
    <cfRule type="expression" dxfId="1070" priority="70">
      <formula>H126&gt;0</formula>
    </cfRule>
    <cfRule type="expression" dxfId="1069" priority="71">
      <formula>H126&lt;0</formula>
    </cfRule>
  </conditionalFormatting>
  <conditionalFormatting sqref="H142:H145">
    <cfRule type="expression" dxfId="1068" priority="66">
      <formula>H142&gt;0</formula>
    </cfRule>
    <cfRule type="expression" dxfId="1067" priority="67">
      <formula>H142&lt;0</formula>
    </cfRule>
  </conditionalFormatting>
  <conditionalFormatting sqref="F142:F145">
    <cfRule type="expression" dxfId="1066" priority="68">
      <formula>F142&gt;0</formula>
    </cfRule>
    <cfRule type="expression" dxfId="1065" priority="69">
      <formula>F142&lt;0</formula>
    </cfRule>
  </conditionalFormatting>
  <conditionalFormatting sqref="M168">
    <cfRule type="expression" dxfId="1064" priority="64">
      <formula>M168&gt;0</formula>
    </cfRule>
    <cfRule type="expression" dxfId="1063" priority="65">
      <formula>M168&lt;0</formula>
    </cfRule>
  </conditionalFormatting>
  <conditionalFormatting sqref="F39:F40 F47:F84">
    <cfRule type="expression" dxfId="1062" priority="62">
      <formula>F39&gt;0</formula>
    </cfRule>
    <cfRule type="expression" dxfId="1061" priority="63">
      <formula>F39&lt;0</formula>
    </cfRule>
  </conditionalFormatting>
  <conditionalFormatting sqref="H39:H40 H47:H84">
    <cfRule type="expression" dxfId="1060" priority="60">
      <formula>H39&gt;0</formula>
    </cfRule>
    <cfRule type="expression" dxfId="1059" priority="61">
      <formula>H39&lt;0</formula>
    </cfRule>
  </conditionalFormatting>
  <conditionalFormatting sqref="Q10">
    <cfRule type="expression" dxfId="1058" priority="58">
      <formula>Q10&gt;0</formula>
    </cfRule>
    <cfRule type="expression" dxfId="1057" priority="59">
      <formula>Q10&lt;0</formula>
    </cfRule>
  </conditionalFormatting>
  <conditionalFormatting sqref="F41:F46">
    <cfRule type="expression" dxfId="1056" priority="56">
      <formula>F41&gt;0</formula>
    </cfRule>
    <cfRule type="expression" dxfId="1055" priority="57">
      <formula>F41&lt;0</formula>
    </cfRule>
  </conditionalFormatting>
  <conditionalFormatting sqref="H41:H46">
    <cfRule type="expression" dxfId="1054" priority="54">
      <formula>H41&gt;0</formula>
    </cfRule>
    <cfRule type="expression" dxfId="1053" priority="55">
      <formula>H41&lt;0</formula>
    </cfRule>
  </conditionalFormatting>
  <conditionalFormatting sqref="K44:K51">
    <cfRule type="expression" dxfId="1052" priority="52">
      <formula>K44&gt;0</formula>
    </cfRule>
    <cfRule type="expression" dxfId="1051" priority="53">
      <formula>K44&lt;0</formula>
    </cfRule>
  </conditionalFormatting>
  <conditionalFormatting sqref="K52:K84">
    <cfRule type="expression" dxfId="1050" priority="50">
      <formula>K52&gt;0</formula>
    </cfRule>
    <cfRule type="expression" dxfId="1049" priority="51">
      <formula>K52&lt;0</formula>
    </cfRule>
  </conditionalFormatting>
  <conditionalFormatting sqref="F85:F86">
    <cfRule type="expression" dxfId="1048" priority="47">
      <formula>F85&gt;0</formula>
    </cfRule>
    <cfRule type="expression" dxfId="1047" priority="48">
      <formula>F85&lt;0</formula>
    </cfRule>
  </conditionalFormatting>
  <conditionalFormatting sqref="H85:H86">
    <cfRule type="expression" dxfId="1046" priority="45">
      <formula>H85&gt;0</formula>
    </cfRule>
    <cfRule type="expression" dxfId="1045" priority="46">
      <formula>H85&lt;0</formula>
    </cfRule>
  </conditionalFormatting>
  <conditionalFormatting sqref="K85:K86">
    <cfRule type="expression" dxfId="1044" priority="43">
      <formula>K85&gt;0</formula>
    </cfRule>
    <cfRule type="expression" dxfId="1043" priority="44">
      <formula>K85&lt;0</formula>
    </cfRule>
  </conditionalFormatting>
  <conditionalFormatting sqref="F95:F97 H95:H97 K95:K97">
    <cfRule type="expression" dxfId="1042" priority="39">
      <formula>F95&gt;0</formula>
    </cfRule>
    <cfRule type="expression" dxfId="1041" priority="40">
      <formula>F95&lt;0</formula>
    </cfRule>
  </conditionalFormatting>
  <conditionalFormatting sqref="L87:L93 L122:L123">
    <cfRule type="expression" dxfId="1040" priority="37">
      <formula>L87&gt;0</formula>
    </cfRule>
    <cfRule type="expression" dxfId="1039" priority="38">
      <formula>L87&lt;0</formula>
    </cfRule>
  </conditionalFormatting>
  <conditionalFormatting sqref="L44:L51">
    <cfRule type="expression" dxfId="1038" priority="35">
      <formula>L44&gt;0</formula>
    </cfRule>
    <cfRule type="expression" dxfId="1037" priority="36">
      <formula>L44&lt;0</formula>
    </cfRule>
  </conditionalFormatting>
  <conditionalFormatting sqref="L52:L84">
    <cfRule type="expression" dxfId="1036" priority="33">
      <formula>L52&gt;0</formula>
    </cfRule>
    <cfRule type="expression" dxfId="1035" priority="34">
      <formula>L52&lt;0</formula>
    </cfRule>
  </conditionalFormatting>
  <conditionalFormatting sqref="L85:L86">
    <cfRule type="expression" dxfId="1034" priority="31">
      <formula>L85&gt;0</formula>
    </cfRule>
    <cfRule type="expression" dxfId="1033" priority="32">
      <formula>L85&lt;0</formula>
    </cfRule>
  </conditionalFormatting>
  <conditionalFormatting sqref="L95:L97">
    <cfRule type="expression" dxfId="1032" priority="29">
      <formula>L95&gt;0</formula>
    </cfRule>
    <cfRule type="expression" dxfId="1031" priority="30">
      <formula>L95&lt;0</formula>
    </cfRule>
  </conditionalFormatting>
  <conditionalFormatting sqref="F104:F107 H104:H107">
    <cfRule type="expression" dxfId="1030" priority="27">
      <formula>F104&gt;0</formula>
    </cfRule>
    <cfRule type="expression" dxfId="1029" priority="28">
      <formula>F104&lt;0</formula>
    </cfRule>
  </conditionalFormatting>
  <conditionalFormatting sqref="K101:K103 F101:F103 H101:H103">
    <cfRule type="expression" dxfId="1028" priority="23">
      <formula>F101&gt;0</formula>
    </cfRule>
    <cfRule type="expression" dxfId="1027" priority="24">
      <formula>F101&lt;0</formula>
    </cfRule>
  </conditionalFormatting>
  <conditionalFormatting sqref="L101:L102">
    <cfRule type="expression" dxfId="1026" priority="21">
      <formula>L101&gt;0</formula>
    </cfRule>
    <cfRule type="expression" dxfId="1025" priority="22">
      <formula>L101&lt;0</formula>
    </cfRule>
  </conditionalFormatting>
  <conditionalFormatting sqref="K98:K100 F98:F100 H98:H100">
    <cfRule type="expression" dxfId="1024" priority="19">
      <formula>F98&gt;0</formula>
    </cfRule>
    <cfRule type="expression" dxfId="1023" priority="20">
      <formula>F98&lt;0</formula>
    </cfRule>
  </conditionalFormatting>
  <conditionalFormatting sqref="L99:L100">
    <cfRule type="expression" dxfId="1022" priority="17">
      <formula>L99&gt;0</formula>
    </cfRule>
    <cfRule type="expression" dxfId="1021" priority="18">
      <formula>L99&lt;0</formula>
    </cfRule>
  </conditionalFormatting>
  <conditionalFormatting sqref="H109:H112 F109:F112">
    <cfRule type="expression" dxfId="1020" priority="11">
      <formula>F109&gt;0</formula>
    </cfRule>
    <cfRule type="expression" dxfId="1019" priority="12">
      <formula>F109&lt;0</formula>
    </cfRule>
  </conditionalFormatting>
  <conditionalFormatting sqref="H113:H116 F113:F116">
    <cfRule type="expression" dxfId="1018" priority="7">
      <formula>F113&gt;0</formula>
    </cfRule>
    <cfRule type="expression" dxfId="1017" priority="8">
      <formula>F113&lt;0</formula>
    </cfRule>
  </conditionalFormatting>
  <conditionalFormatting sqref="K118:K120 F118:F120 H118:H120">
    <cfRule type="expression" dxfId="1016" priority="3">
      <formula>F118&gt;0</formula>
    </cfRule>
    <cfRule type="expression" dxfId="1015" priority="4">
      <formula>F118&lt;0</formula>
    </cfRule>
  </conditionalFormatting>
  <conditionalFormatting sqref="L119:L120">
    <cfRule type="expression" dxfId="1014" priority="1">
      <formula>L119&gt;0</formula>
    </cfRule>
    <cfRule type="expression" dxfId="1013" priority="2">
      <formula>L119&lt;0</formula>
    </cfRule>
  </conditionalFormatting>
  <hyperlinks>
    <hyperlink ref="A3" location="ACTIVE!A1" display="Back"/>
    <hyperlink ref="A171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2" priority="9">
      <formula>F39&gt;0</formula>
    </cfRule>
    <cfRule type="expression" dxfId="1011" priority="10">
      <formula>F39&lt;0</formula>
    </cfRule>
  </conditionalFormatting>
  <conditionalFormatting sqref="F25:F38">
    <cfRule type="expression" dxfId="1010" priority="7">
      <formula>F25&gt;0</formula>
    </cfRule>
    <cfRule type="expression" dxfId="1009" priority="8">
      <formula>F25&lt;0</formula>
    </cfRule>
  </conditionalFormatting>
  <conditionalFormatting sqref="H25:H38">
    <cfRule type="expression" dxfId="1008" priority="5">
      <formula>H25&gt;0</formula>
    </cfRule>
    <cfRule type="expression" dxfId="1007" priority="6">
      <formula>H25&lt;0</formula>
    </cfRule>
  </conditionalFormatting>
  <conditionalFormatting sqref="Q7">
    <cfRule type="expression" dxfId="1006" priority="3">
      <formula>Q7&gt;0</formula>
    </cfRule>
    <cfRule type="expression" dxfId="1005" priority="4">
      <formula>Q7&lt;0</formula>
    </cfRule>
  </conditionalFormatting>
  <conditionalFormatting sqref="Q8">
    <cfRule type="expression" dxfId="1004" priority="1">
      <formula>Q8&gt;0</formula>
    </cfRule>
    <cfRule type="expression" dxfId="100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7" t="s">
        <v>78</v>
      </c>
      <c r="P14" s="867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2" priority="29">
      <formula>F29&gt;0</formula>
    </cfRule>
    <cfRule type="expression" dxfId="1001" priority="30">
      <formula>F29&lt;0</formula>
    </cfRule>
  </conditionalFormatting>
  <conditionalFormatting sqref="Q7">
    <cfRule type="expression" dxfId="1000" priority="27">
      <formula>Q7&gt;0</formula>
    </cfRule>
    <cfRule type="expression" dxfId="999" priority="28">
      <formula>Q7&lt;0</formula>
    </cfRule>
  </conditionalFormatting>
  <conditionalFormatting sqref="Q8">
    <cfRule type="expression" dxfId="998" priority="25">
      <formula>Q8&gt;0</formula>
    </cfRule>
    <cfRule type="expression" dxfId="997" priority="26">
      <formula>Q8&lt;0</formula>
    </cfRule>
  </conditionalFormatting>
  <conditionalFormatting sqref="F96:F110">
    <cfRule type="expression" dxfId="996" priority="19">
      <formula>F96&gt;0</formula>
    </cfRule>
    <cfRule type="expression" dxfId="995" priority="20">
      <formula>F96&lt;0</formula>
    </cfRule>
  </conditionalFormatting>
  <conditionalFormatting sqref="H96:H110">
    <cfRule type="expression" dxfId="994" priority="17">
      <formula>H96&gt;0</formula>
    </cfRule>
    <cfRule type="expression" dxfId="993" priority="18">
      <formula>H96&lt;0</formula>
    </cfRule>
  </conditionalFormatting>
  <conditionalFormatting sqref="Q10">
    <cfRule type="expression" dxfId="992" priority="15">
      <formula>Q10&gt;0</formula>
    </cfRule>
    <cfRule type="expression" dxfId="991" priority="16">
      <formula>Q10&lt;0</formula>
    </cfRule>
  </conditionalFormatting>
  <conditionalFormatting sqref="L29:L38">
    <cfRule type="expression" dxfId="990" priority="9">
      <formula>L29&gt;0</formula>
    </cfRule>
    <cfRule type="expression" dxfId="989" priority="10">
      <formula>L29&lt;0</formula>
    </cfRule>
  </conditionalFormatting>
  <conditionalFormatting sqref="F27:F29 H27:H29 J25:K29">
    <cfRule type="expression" dxfId="988" priority="7">
      <formula>F25&gt;0</formula>
    </cfRule>
    <cfRule type="expression" dxfId="987" priority="8">
      <formula>F25&lt;0</formula>
    </cfRule>
  </conditionalFormatting>
  <conditionalFormatting sqref="L25:L29">
    <cfRule type="expression" dxfId="986" priority="5">
      <formula>L25&gt;0</formula>
    </cfRule>
    <cfRule type="expression" dxfId="985" priority="6">
      <formula>L25&lt;0</formula>
    </cfRule>
  </conditionalFormatting>
  <conditionalFormatting sqref="F25:F26">
    <cfRule type="expression" dxfId="984" priority="3">
      <formula>F25&gt;0</formula>
    </cfRule>
    <cfRule type="expression" dxfId="983" priority="4">
      <formula>F25&lt;0</formula>
    </cfRule>
  </conditionalFormatting>
  <conditionalFormatting sqref="H25:H26">
    <cfRule type="expression" dxfId="982" priority="1">
      <formula>H25&gt;0</formula>
    </cfRule>
    <cfRule type="expression" dxfId="98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100.82</v>
      </c>
      <c r="R4" s="495">
        <v>-1.01E-2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4032.7999999999997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1028.5200000000009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1028.5200000000009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0.34235157841479541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2.2614560603054949E-2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1182</v>
      </c>
      <c r="W12" s="134"/>
    </row>
    <row r="13" spans="1:23" x14ac:dyDescent="0.25">
      <c r="H13" s="70"/>
      <c r="O13" s="11" t="s">
        <v>952</v>
      </c>
      <c r="Q13" s="2">
        <f>Q4/4.76</f>
        <v>21.180672268907564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7" t="s">
        <v>78</v>
      </c>
      <c r="P18" s="867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110.902</v>
      </c>
      <c r="W19" s="134"/>
    </row>
    <row r="20" spans="1:23" x14ac:dyDescent="0.25">
      <c r="O20" s="81">
        <v>1.0900000000000001</v>
      </c>
      <c r="P20" s="81">
        <f t="shared" ref="P20:P39" si="1">O20*$Q$4</f>
        <v>109.8938</v>
      </c>
      <c r="T20" s="1">
        <v>43304</v>
      </c>
      <c r="U20" s="475" t="s">
        <v>1200</v>
      </c>
      <c r="W20" s="134"/>
    </row>
    <row r="21" spans="1:23" x14ac:dyDescent="0.25">
      <c r="O21" s="81">
        <v>1.08</v>
      </c>
      <c r="P21" s="81">
        <f t="shared" si="1"/>
        <v>108.8856</v>
      </c>
      <c r="W21" s="134"/>
    </row>
    <row r="22" spans="1:23" x14ac:dyDescent="0.25">
      <c r="O22" s="81">
        <v>1.07</v>
      </c>
      <c r="P22" s="81">
        <f t="shared" si="1"/>
        <v>107.87739999999999</v>
      </c>
      <c r="T22" s="156">
        <v>43306</v>
      </c>
      <c r="U22" t="s">
        <v>1201</v>
      </c>
      <c r="W22" s="134"/>
    </row>
    <row r="23" spans="1:23" x14ac:dyDescent="0.25">
      <c r="O23" s="81">
        <v>1.06</v>
      </c>
      <c r="P23" s="81">
        <f t="shared" si="1"/>
        <v>106.86919999999999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105.861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104.8528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103.8446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102.8364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101.8282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100.82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99.811799999999991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98.803599999999989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97.795399999999987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96.787199999999984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95.778999999999982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94.770799999999994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93.762599999999992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92.754400000000004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91.746200000000002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90.738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0" priority="29">
      <formula>F60&gt;0</formula>
    </cfRule>
    <cfRule type="expression" dxfId="979" priority="30">
      <formula>F60&lt;0</formula>
    </cfRule>
  </conditionalFormatting>
  <conditionalFormatting sqref="Q7">
    <cfRule type="expression" dxfId="978" priority="27">
      <formula>Q7&gt;0</formula>
    </cfRule>
    <cfRule type="expression" dxfId="977" priority="28">
      <formula>Q7&lt;0</formula>
    </cfRule>
  </conditionalFormatting>
  <conditionalFormatting sqref="Q8">
    <cfRule type="expression" dxfId="976" priority="25">
      <formula>Q8&gt;0</formula>
    </cfRule>
    <cfRule type="expression" dxfId="975" priority="26">
      <formula>Q8&lt;0</formula>
    </cfRule>
  </conditionalFormatting>
  <conditionalFormatting sqref="F25:F29 F34:F59">
    <cfRule type="expression" dxfId="974" priority="23">
      <formula>F25&gt;0</formula>
    </cfRule>
    <cfRule type="expression" dxfId="973" priority="24">
      <formula>F25&lt;0</formula>
    </cfRule>
  </conditionalFormatting>
  <conditionalFormatting sqref="H25:H29 H34:H59">
    <cfRule type="expression" dxfId="972" priority="21">
      <formula>H25&gt;0</formula>
    </cfRule>
    <cfRule type="expression" dxfId="971" priority="22">
      <formula>H25&lt;0</formula>
    </cfRule>
  </conditionalFormatting>
  <conditionalFormatting sqref="F89:F110">
    <cfRule type="expression" dxfId="970" priority="19">
      <formula>F89&gt;0</formula>
    </cfRule>
    <cfRule type="expression" dxfId="969" priority="20">
      <formula>F89&lt;0</formula>
    </cfRule>
  </conditionalFormatting>
  <conditionalFormatting sqref="H89:H110">
    <cfRule type="expression" dxfId="968" priority="17">
      <formula>H89&gt;0</formula>
    </cfRule>
    <cfRule type="expression" dxfId="967" priority="18">
      <formula>H89&lt;0</formula>
    </cfRule>
  </conditionalFormatting>
  <conditionalFormatting sqref="Q10">
    <cfRule type="expression" dxfId="966" priority="15">
      <formula>Q10&gt;0</formula>
    </cfRule>
    <cfRule type="expression" dxfId="965" priority="16">
      <formula>Q10&lt;0</formula>
    </cfRule>
  </conditionalFormatting>
  <conditionalFormatting sqref="J25:J32 J34:J38">
    <cfRule type="expression" dxfId="964" priority="13">
      <formula>J25&gt;0</formula>
    </cfRule>
    <cfRule type="expression" dxfId="963" priority="14">
      <formula>J25&lt;0</formula>
    </cfRule>
  </conditionalFormatting>
  <conditionalFormatting sqref="K25:K30">
    <cfRule type="expression" dxfId="962" priority="11">
      <formula>K25&gt;0</formula>
    </cfRule>
    <cfRule type="expression" dxfId="961" priority="12">
      <formula>K25&lt;0</formula>
    </cfRule>
  </conditionalFormatting>
  <conditionalFormatting sqref="L25:L38">
    <cfRule type="expression" dxfId="960" priority="9">
      <formula>L25&gt;0</formula>
    </cfRule>
    <cfRule type="expression" dxfId="959" priority="10">
      <formula>L25&lt;0</formula>
    </cfRule>
  </conditionalFormatting>
  <conditionalFormatting sqref="F30:F33">
    <cfRule type="expression" dxfId="958" priority="7">
      <formula>F30&gt;0</formula>
    </cfRule>
    <cfRule type="expression" dxfId="957" priority="8">
      <formula>F30&lt;0</formula>
    </cfRule>
  </conditionalFormatting>
  <conditionalFormatting sqref="H30:H33">
    <cfRule type="expression" dxfId="956" priority="5">
      <formula>H30&gt;0</formula>
    </cfRule>
    <cfRule type="expression" dxfId="955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1193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7" t="s">
        <v>78</v>
      </c>
      <c r="P16" s="86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1126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1223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1224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4" priority="49">
      <formula>Q7&gt;0</formula>
    </cfRule>
    <cfRule type="expression" dxfId="953" priority="50">
      <formula>Q7&lt;0</formula>
    </cfRule>
  </conditionalFormatting>
  <conditionalFormatting sqref="Q8">
    <cfRule type="expression" dxfId="952" priority="47">
      <formula>Q8&gt;0</formula>
    </cfRule>
    <cfRule type="expression" dxfId="951" priority="48">
      <formula>Q8&lt;0</formula>
    </cfRule>
  </conditionalFormatting>
  <conditionalFormatting sqref="F26:F38">
    <cfRule type="expression" dxfId="950" priority="45">
      <formula>F26&gt;0</formula>
    </cfRule>
    <cfRule type="expression" dxfId="949" priority="46">
      <formula>F26&lt;0</formula>
    </cfRule>
  </conditionalFormatting>
  <conditionalFormatting sqref="H26:H38">
    <cfRule type="expression" dxfId="948" priority="43">
      <formula>H26&gt;0</formula>
    </cfRule>
    <cfRule type="expression" dxfId="947" priority="44">
      <formula>H26&lt;0</formula>
    </cfRule>
  </conditionalFormatting>
  <conditionalFormatting sqref="H25">
    <cfRule type="expression" dxfId="946" priority="23">
      <formula>H25&gt;0</formula>
    </cfRule>
    <cfRule type="expression" dxfId="945" priority="24">
      <formula>H25&lt;0</formula>
    </cfRule>
  </conditionalFormatting>
  <conditionalFormatting sqref="Q10">
    <cfRule type="expression" dxfId="944" priority="37">
      <formula>Q10&gt;0</formula>
    </cfRule>
    <cfRule type="expression" dxfId="943" priority="38">
      <formula>Q10&lt;0</formula>
    </cfRule>
  </conditionalFormatting>
  <conditionalFormatting sqref="F25">
    <cfRule type="expression" dxfId="942" priority="25">
      <formula>F25&gt;0</formula>
    </cfRule>
    <cfRule type="expression" dxfId="941" priority="26">
      <formula>F25&lt;0</formula>
    </cfRule>
  </conditionalFormatting>
  <conditionalFormatting sqref="J65:K72">
    <cfRule type="expression" dxfId="940" priority="19">
      <formula>J65&gt;0</formula>
    </cfRule>
    <cfRule type="expression" dxfId="939" priority="20">
      <formula>J65&lt;0</formula>
    </cfRule>
  </conditionalFormatting>
  <conditionalFormatting sqref="F65:F83 F89">
    <cfRule type="expression" dxfId="938" priority="17">
      <formula>F65&gt;0</formula>
    </cfRule>
    <cfRule type="expression" dxfId="937" priority="18">
      <formula>F65&lt;0</formula>
    </cfRule>
  </conditionalFormatting>
  <conditionalFormatting sqref="H65:H83 H89">
    <cfRule type="expression" dxfId="936" priority="15">
      <formula>H65&gt;0</formula>
    </cfRule>
    <cfRule type="expression" dxfId="935" priority="16">
      <formula>H65&lt;0</formula>
    </cfRule>
  </conditionalFormatting>
  <conditionalFormatting sqref="J76:J78">
    <cfRule type="expression" dxfId="934" priority="13">
      <formula>J76&gt;0</formula>
    </cfRule>
    <cfRule type="expression" dxfId="933" priority="14">
      <formula>J76&lt;0</formula>
    </cfRule>
  </conditionalFormatting>
  <conditionalFormatting sqref="K76:K78">
    <cfRule type="expression" dxfId="932" priority="11">
      <formula>K76&gt;0</formula>
    </cfRule>
    <cfRule type="expression" dxfId="931" priority="12">
      <formula>K76&lt;0</formula>
    </cfRule>
  </conditionalFormatting>
  <conditionalFormatting sqref="L65:L78">
    <cfRule type="expression" dxfId="930" priority="9">
      <formula>L65&gt;0</formula>
    </cfRule>
    <cfRule type="expression" dxfId="929" priority="10">
      <formula>L65&lt;0</formula>
    </cfRule>
  </conditionalFormatting>
  <conditionalFormatting sqref="F84:F88">
    <cfRule type="expression" dxfId="928" priority="7">
      <formula>F84&gt;0</formula>
    </cfRule>
    <cfRule type="expression" dxfId="927" priority="8">
      <formula>F84&lt;0</formula>
    </cfRule>
  </conditionalFormatting>
  <conditionalFormatting sqref="H84:H88">
    <cfRule type="expression" dxfId="926" priority="5">
      <formula>H84&gt;0</formula>
    </cfRule>
    <cfRule type="expression" dxfId="925" priority="6">
      <formula>H84&lt;0</formula>
    </cfRule>
  </conditionalFormatting>
  <conditionalFormatting sqref="M65:M78">
    <cfRule type="expression" dxfId="924" priority="3">
      <formula>M65&gt;0</formula>
    </cfRule>
    <cfRule type="expression" dxfId="923" priority="4">
      <formula>M65&lt;0</formula>
    </cfRule>
  </conditionalFormatting>
  <conditionalFormatting sqref="M26:M31">
    <cfRule type="expression" dxfId="922" priority="1">
      <formula>M26&gt;0</formula>
    </cfRule>
    <cfRule type="expression" dxfId="92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2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243</v>
      </c>
      <c r="AJ2">
        <f>$Q$2*$Q$4</f>
        <v>9491.9600000000009</v>
      </c>
      <c r="AK2">
        <f ca="1">AJ2*EXP(-$X$2 * AI2/365.25)</f>
        <v>19471.788706957839</v>
      </c>
      <c r="AM2" s="2">
        <f>Q10</f>
        <v>0</v>
      </c>
      <c r="AO2">
        <f ca="1" xml:space="preserve"> (SUM(AB:AB) - SUM(AE:AE) - SUM(AH:AH) - SUM(AK:AK))/SUM(AB:AB)</f>
        <v>-0.79725443858154088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29.244574999999976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243</v>
      </c>
      <c r="AJ3">
        <f t="shared" ref="AJ3:AJ17" si="11">$Q$2*$Q$4</f>
        <v>9491.9600000000009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23.729900000000001</v>
      </c>
      <c r="R4" s="495">
        <v>2.0999999999999999E-3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243</v>
      </c>
      <c r="AJ4">
        <f t="shared" si="11"/>
        <v>9491.9600000000009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9491.9600000000009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243</v>
      </c>
      <c r="AJ5">
        <f t="shared" si="11"/>
        <v>9491.9600000000009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11697.829999999991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243</v>
      </c>
      <c r="AJ6">
        <f t="shared" si="11"/>
        <v>9491.9600000000009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-2205.8699999999899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243</v>
      </c>
      <c r="AJ7">
        <f t="shared" si="11"/>
        <v>9491.9600000000009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-2205.8699999999899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243</v>
      </c>
      <c r="AJ8">
        <f t="shared" si="11"/>
        <v>9491.9600000000009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-0.18857087169158654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243</v>
      </c>
      <c r="AJ9">
        <f t="shared" si="11"/>
        <v>9491.9600000000009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243</v>
      </c>
      <c r="AJ10">
        <f t="shared" si="11"/>
        <v>9491.9600000000009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4.3826564797997465E-2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243</v>
      </c>
      <c r="AJ11">
        <f t="shared" si="11"/>
        <v>9491.9600000000009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1195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243</v>
      </c>
      <c r="AJ12">
        <f t="shared" si="11"/>
        <v>9491.9600000000009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 s="2">
        <f>Q4/(1.65+1.75)*2</f>
        <v>13.958764705882354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243</v>
      </c>
      <c r="AJ13">
        <f t="shared" si="11"/>
        <v>9491.9600000000009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243</v>
      </c>
      <c r="AJ14">
        <f t="shared" si="11"/>
        <v>9491.9600000000009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243</v>
      </c>
      <c r="AJ15">
        <f t="shared" si="11"/>
        <v>9491.9600000000009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243</v>
      </c>
      <c r="AJ16">
        <f t="shared" si="11"/>
        <v>9491.9600000000009</v>
      </c>
    </row>
    <row r="17" spans="1:39" x14ac:dyDescent="0.25">
      <c r="B17" s="72">
        <v>43307</v>
      </c>
      <c r="C17" s="4">
        <v>100</v>
      </c>
      <c r="D17" s="3">
        <v>23.28</v>
      </c>
      <c r="E17" s="3">
        <v>0</v>
      </c>
      <c r="F17" s="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243</v>
      </c>
      <c r="AJ17">
        <f t="shared" si="11"/>
        <v>9491.9600000000009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7" t="s">
        <v>78</v>
      </c>
      <c r="P18" s="867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26.102890000000002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25.865591000000002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25.628292000000002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25.390993000000002</v>
      </c>
      <c r="T22" s="156">
        <v>43288</v>
      </c>
      <c r="U22" t="s">
        <v>1162</v>
      </c>
      <c r="W22" s="134"/>
    </row>
    <row r="23" spans="1:39" x14ac:dyDescent="0.25">
      <c r="O23" s="81">
        <v>1.06</v>
      </c>
      <c r="P23" s="81">
        <f t="shared" si="13"/>
        <v>25.153694000000002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SUM(H2:H13)</f>
        <v>1297</v>
      </c>
      <c r="I24" s="18"/>
      <c r="J24" s="18"/>
      <c r="K24" s="18">
        <f>SUM(K2:K13)</f>
        <v>31515.870000000006</v>
      </c>
      <c r="L24" s="14"/>
      <c r="M24" s="18">
        <f>SUM(M2:M10)</f>
        <v>260</v>
      </c>
      <c r="O24" s="81">
        <v>1.05</v>
      </c>
      <c r="P24" s="81">
        <f t="shared" si="13"/>
        <v>24.916395000000001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1297</v>
      </c>
      <c r="D25" s="343"/>
      <c r="E25" s="343"/>
      <c r="F25" s="344">
        <f>SumByColor($A$25,F2:F23)</f>
        <v>30331</v>
      </c>
      <c r="G25" s="343"/>
      <c r="H25" s="343">
        <f>SumByColor($A$25,H2:H23)</f>
        <v>1297</v>
      </c>
      <c r="I25" s="343"/>
      <c r="J25" s="343"/>
      <c r="K25" s="344">
        <f>SumByColor($A$25,K2:K23)</f>
        <v>31516</v>
      </c>
      <c r="L25" s="343"/>
      <c r="M25" s="344">
        <f>SumByColor($A$25,M2:M23)</f>
        <v>260</v>
      </c>
      <c r="O25" s="81">
        <v>1.04</v>
      </c>
      <c r="P25" s="81">
        <f t="shared" si="13"/>
        <v>24.679096000000001</v>
      </c>
      <c r="T25" s="156">
        <v>43318</v>
      </c>
      <c r="U25" t="s">
        <v>1167</v>
      </c>
      <c r="W25" s="134"/>
    </row>
    <row r="26" spans="1:39" x14ac:dyDescent="0.25">
      <c r="O26" s="81">
        <v>1.03</v>
      </c>
      <c r="P26" s="81">
        <f t="shared" si="13"/>
        <v>24.441797000000001</v>
      </c>
      <c r="W26" s="134"/>
    </row>
    <row r="27" spans="1:39" x14ac:dyDescent="0.25">
      <c r="O27" s="81">
        <v>1.02</v>
      </c>
      <c r="P27" s="81">
        <f t="shared" si="13"/>
        <v>24.204498000000001</v>
      </c>
      <c r="W27" s="134"/>
    </row>
    <row r="28" spans="1:39" x14ac:dyDescent="0.25">
      <c r="O28" s="81">
        <v>1.01</v>
      </c>
      <c r="P28" s="81">
        <f t="shared" si="13"/>
        <v>23.967199000000001</v>
      </c>
      <c r="W28" s="134"/>
    </row>
    <row r="29" spans="1:39" x14ac:dyDescent="0.25">
      <c r="O29" s="81">
        <v>1</v>
      </c>
      <c r="P29" s="81">
        <f t="shared" si="13"/>
        <v>23.729900000000001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23.492601000000001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23.255302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23.018003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22.780704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22.543405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22.306106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22.068807000000003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21.831508000000003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21.594209000000003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21.356910000000003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1113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3" si="21">C70*(E70-D70)</f>
        <v>-2436</v>
      </c>
      <c r="G70" s="39">
        <f t="shared" ref="G70:G73" si="22">D70*C70</f>
        <v>11848</v>
      </c>
      <c r="H70" s="222">
        <f t="shared" ref="H70:H73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0" priority="25">
      <formula>F31&gt;0</formula>
    </cfRule>
    <cfRule type="expression" dxfId="919" priority="26">
      <formula>F31&lt;0</formula>
    </cfRule>
  </conditionalFormatting>
  <conditionalFormatting sqref="Q7">
    <cfRule type="expression" dxfId="918" priority="23">
      <formula>Q7&gt;0</formula>
    </cfRule>
    <cfRule type="expression" dxfId="917" priority="24">
      <formula>Q7&lt;0</formula>
    </cfRule>
  </conditionalFormatting>
  <conditionalFormatting sqref="Q8">
    <cfRule type="expression" dxfId="916" priority="21">
      <formula>Q8&gt;0</formula>
    </cfRule>
    <cfRule type="expression" dxfId="915" priority="22">
      <formula>Q8&lt;0</formula>
    </cfRule>
  </conditionalFormatting>
  <conditionalFormatting sqref="F105:F126">
    <cfRule type="expression" dxfId="914" priority="15">
      <formula>F105&gt;0</formula>
    </cfRule>
    <cfRule type="expression" dxfId="913" priority="16">
      <formula>F105&lt;0</formula>
    </cfRule>
  </conditionalFormatting>
  <conditionalFormatting sqref="H105:H126">
    <cfRule type="expression" dxfId="912" priority="13">
      <formula>H105&gt;0</formula>
    </cfRule>
    <cfRule type="expression" dxfId="911" priority="14">
      <formula>H105&lt;0</formula>
    </cfRule>
  </conditionalFormatting>
  <conditionalFormatting sqref="Q10">
    <cfRule type="expression" dxfId="910" priority="11">
      <formula>Q10&gt;0</formula>
    </cfRule>
    <cfRule type="expression" dxfId="909" priority="12">
      <formula>Q10&lt;0</formula>
    </cfRule>
  </conditionalFormatting>
  <conditionalFormatting sqref="J31:J44">
    <cfRule type="expression" dxfId="908" priority="9">
      <formula>J31&gt;0</formula>
    </cfRule>
    <cfRule type="expression" dxfId="907" priority="10">
      <formula>J31&lt;0</formula>
    </cfRule>
  </conditionalFormatting>
  <conditionalFormatting sqref="K31:K44">
    <cfRule type="expression" dxfId="906" priority="7">
      <formula>K31&gt;0</formula>
    </cfRule>
    <cfRule type="expression" dxfId="905" priority="8">
      <formula>K31&lt;0</formula>
    </cfRule>
  </conditionalFormatting>
  <conditionalFormatting sqref="L31:L44">
    <cfRule type="expression" dxfId="904" priority="5">
      <formula>L31&gt;0</formula>
    </cfRule>
    <cfRule type="expression" dxfId="903" priority="6">
      <formula>L31&lt;0</formula>
    </cfRule>
  </conditionalFormatting>
  <conditionalFormatting sqref="H66:H72 F66:F72">
    <cfRule type="expression" dxfId="902" priority="3">
      <formula>F66&gt;0</formula>
    </cfRule>
    <cfRule type="expression" dxfId="901" priority="4">
      <formula>F66&lt;0</formula>
    </cfRule>
  </conditionalFormatting>
  <conditionalFormatting sqref="H73:H76 F73:F76">
    <cfRule type="expression" dxfId="900" priority="1">
      <formula>F73&gt;0</formula>
    </cfRule>
    <cfRule type="expression" dxfId="899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8" priority="137">
      <formula>F30&gt;0</formula>
    </cfRule>
    <cfRule type="expression" dxfId="897" priority="138">
      <formula>F30&lt;0</formula>
    </cfRule>
  </conditionalFormatting>
  <conditionalFormatting sqref="H47:H58">
    <cfRule type="expression" dxfId="896" priority="129">
      <formula>H47&gt;0</formula>
    </cfRule>
    <cfRule type="expression" dxfId="895" priority="130">
      <formula>H47&lt;0</formula>
    </cfRule>
  </conditionalFormatting>
  <conditionalFormatting sqref="H59">
    <cfRule type="expression" dxfId="894" priority="119">
      <formula>H59&gt;0</formula>
    </cfRule>
    <cfRule type="expression" dxfId="893" priority="120">
      <formula>H59&lt;0</formula>
    </cfRule>
  </conditionalFormatting>
  <conditionalFormatting sqref="H60">
    <cfRule type="expression" dxfId="892" priority="115">
      <formula>H60&gt;0</formula>
    </cfRule>
    <cfRule type="expression" dxfId="891" priority="116">
      <formula>H60&lt;0</formula>
    </cfRule>
  </conditionalFormatting>
  <conditionalFormatting sqref="H61:H66">
    <cfRule type="expression" dxfId="890" priority="111">
      <formula>H61&gt;0</formula>
    </cfRule>
    <cfRule type="expression" dxfId="889" priority="112">
      <formula>H61&lt;0</formula>
    </cfRule>
  </conditionalFormatting>
  <conditionalFormatting sqref="Q8">
    <cfRule type="expression" dxfId="888" priority="95">
      <formula>Q8&gt;0</formula>
    </cfRule>
    <cfRule type="expression" dxfId="887" priority="96">
      <formula>Q8&lt;0</formula>
    </cfRule>
  </conditionalFormatting>
  <conditionalFormatting sqref="Q7">
    <cfRule type="expression" dxfId="886" priority="97">
      <formula>Q7&gt;0</formula>
    </cfRule>
    <cfRule type="expression" dxfId="885" priority="98">
      <formula>Q7&lt;0</formula>
    </cfRule>
  </conditionalFormatting>
  <conditionalFormatting sqref="F178 H178">
    <cfRule type="expression" dxfId="884" priority="93">
      <formula>F178&gt;0</formula>
    </cfRule>
    <cfRule type="expression" dxfId="883" priority="94">
      <formula>F178&lt;0</formula>
    </cfRule>
  </conditionalFormatting>
  <conditionalFormatting sqref="Q10">
    <cfRule type="expression" dxfId="882" priority="87">
      <formula>Q10&gt;0</formula>
    </cfRule>
    <cfRule type="expression" dxfId="881" priority="88">
      <formula>Q10&lt;0</formula>
    </cfRule>
  </conditionalFormatting>
  <conditionalFormatting sqref="Q9">
    <cfRule type="expression" dxfId="880" priority="81">
      <formula>Q9&gt;0</formula>
    </cfRule>
    <cfRule type="expression" dxfId="879" priority="82">
      <formula>Q9&lt;0</formula>
    </cfRule>
  </conditionalFormatting>
  <conditionalFormatting sqref="F201:F248">
    <cfRule type="expression" dxfId="878" priority="41">
      <formula>F201&gt;0</formula>
    </cfRule>
    <cfRule type="expression" dxfId="877" priority="42">
      <formula>F201&lt;0</formula>
    </cfRule>
  </conditionalFormatting>
  <conditionalFormatting sqref="H201:H248">
    <cfRule type="expression" dxfId="876" priority="39">
      <formula>H201&gt;0</formula>
    </cfRule>
    <cfRule type="expression" dxfId="875" priority="40">
      <formula>H201&lt;0</formula>
    </cfRule>
  </conditionalFormatting>
  <conditionalFormatting sqref="J208">
    <cfRule type="expression" dxfId="874" priority="37">
      <formula>J208&gt;0</formula>
    </cfRule>
    <cfRule type="expression" dxfId="873" priority="38">
      <formula>J208&lt;0</formula>
    </cfRule>
  </conditionalFormatting>
  <conditionalFormatting sqref="J214:J215">
    <cfRule type="expression" dxfId="872" priority="35">
      <formula>J214&gt;0</formula>
    </cfRule>
    <cfRule type="expression" dxfId="871" priority="36">
      <formula>J214&lt;0</formula>
    </cfRule>
  </conditionalFormatting>
  <conditionalFormatting sqref="J216">
    <cfRule type="expression" dxfId="870" priority="33">
      <formula>J216&gt;0</formula>
    </cfRule>
    <cfRule type="expression" dxfId="869" priority="34">
      <formula>J216&lt;0</formula>
    </cfRule>
  </conditionalFormatting>
  <conditionalFormatting sqref="J217:J219 J221:J224">
    <cfRule type="expression" dxfId="868" priority="31">
      <formula>J217&gt;0</formula>
    </cfRule>
    <cfRule type="expression" dxfId="867" priority="32">
      <formula>J217&lt;0</formula>
    </cfRule>
  </conditionalFormatting>
  <conditionalFormatting sqref="K208">
    <cfRule type="expression" dxfId="866" priority="29">
      <formula>K208&gt;0</formula>
    </cfRule>
    <cfRule type="expression" dxfId="865" priority="30">
      <formula>K208&lt;0</formula>
    </cfRule>
  </conditionalFormatting>
  <conditionalFormatting sqref="K214:K215">
    <cfRule type="expression" dxfId="864" priority="27">
      <formula>K214&gt;0</formula>
    </cfRule>
    <cfRule type="expression" dxfId="863" priority="28">
      <formula>K214&lt;0</formula>
    </cfRule>
  </conditionalFormatting>
  <conditionalFormatting sqref="K216">
    <cfRule type="expression" dxfId="862" priority="25">
      <formula>K216&gt;0</formula>
    </cfRule>
    <cfRule type="expression" dxfId="861" priority="26">
      <formula>K216&lt;0</formula>
    </cfRule>
  </conditionalFormatting>
  <conditionalFormatting sqref="K217:K224">
    <cfRule type="expression" dxfId="860" priority="23">
      <formula>K217&gt;0</formula>
    </cfRule>
    <cfRule type="expression" dxfId="859" priority="24">
      <formula>K217&lt;0</formula>
    </cfRule>
  </conditionalFormatting>
  <conditionalFormatting sqref="L208">
    <cfRule type="expression" dxfId="858" priority="21">
      <formula>L208&gt;0</formula>
    </cfRule>
    <cfRule type="expression" dxfId="857" priority="22">
      <formula>L208&lt;0</formula>
    </cfRule>
  </conditionalFormatting>
  <conditionalFormatting sqref="L214:L215">
    <cfRule type="expression" dxfId="856" priority="19">
      <formula>L214&gt;0</formula>
    </cfRule>
    <cfRule type="expression" dxfId="855" priority="20">
      <formula>L214&lt;0</formula>
    </cfRule>
  </conditionalFormatting>
  <conditionalFormatting sqref="L216">
    <cfRule type="expression" dxfId="854" priority="17">
      <formula>L216&gt;0</formula>
    </cfRule>
    <cfRule type="expression" dxfId="853" priority="18">
      <formula>L216&lt;0</formula>
    </cfRule>
  </conditionalFormatting>
  <conditionalFormatting sqref="L217:L224">
    <cfRule type="expression" dxfId="852" priority="15">
      <formula>L217&gt;0</formula>
    </cfRule>
    <cfRule type="expression" dxfId="851" priority="16">
      <formula>L217&lt;0</formula>
    </cfRule>
  </conditionalFormatting>
  <conditionalFormatting sqref="K225">
    <cfRule type="expression" dxfId="850" priority="13">
      <formula>K225&gt;0</formula>
    </cfRule>
    <cfRule type="expression" dxfId="849" priority="14">
      <formula>K225&lt;0</formula>
    </cfRule>
  </conditionalFormatting>
  <conditionalFormatting sqref="L225:L232">
    <cfRule type="expression" dxfId="848" priority="11">
      <formula>L225&gt;0</formula>
    </cfRule>
    <cfRule type="expression" dxfId="847" priority="12">
      <formula>L225&lt;0</formula>
    </cfRule>
  </conditionalFormatting>
  <conditionalFormatting sqref="K226">
    <cfRule type="expression" dxfId="846" priority="9">
      <formula>K226&gt;0</formula>
    </cfRule>
    <cfRule type="expression" dxfId="845" priority="10">
      <formula>K226&lt;0</formula>
    </cfRule>
  </conditionalFormatting>
  <conditionalFormatting sqref="K227">
    <cfRule type="expression" dxfId="844" priority="7">
      <formula>K227&gt;0</formula>
    </cfRule>
    <cfRule type="expression" dxfId="843" priority="8">
      <formula>K227&lt;0</formula>
    </cfRule>
  </conditionalFormatting>
  <conditionalFormatting sqref="K228:K248">
    <cfRule type="expression" dxfId="842" priority="5">
      <formula>K228&gt;0</formula>
    </cfRule>
    <cfRule type="expression" dxfId="841" priority="6">
      <formula>K228&lt;0</formula>
    </cfRule>
  </conditionalFormatting>
  <conditionalFormatting sqref="L233:L237">
    <cfRule type="expression" dxfId="840" priority="3">
      <formula>L233&gt;0</formula>
    </cfRule>
    <cfRule type="expression" dxfId="839" priority="4">
      <formula>L233&lt;0</formula>
    </cfRule>
  </conditionalFormatting>
  <conditionalFormatting sqref="L238:L243">
    <cfRule type="expression" dxfId="838" priority="1">
      <formula>L238&gt;0</formula>
    </cfRule>
    <cfRule type="expression" dxfId="83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7" t="s">
        <v>78</v>
      </c>
      <c r="P40" s="86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6" priority="11">
      <formula>F27&gt;0</formula>
    </cfRule>
    <cfRule type="expression" dxfId="835" priority="12">
      <formula>F27&lt;0</formula>
    </cfRule>
  </conditionalFormatting>
  <conditionalFormatting sqref="H27:H29">
    <cfRule type="expression" dxfId="834" priority="9">
      <formula>H27&gt;0</formula>
    </cfRule>
    <cfRule type="expression" dxfId="833" priority="10">
      <formula>H27&lt;0</formula>
    </cfRule>
  </conditionalFormatting>
  <conditionalFormatting sqref="F23:F26">
    <cfRule type="expression" dxfId="832" priority="7">
      <formula>F23&gt;0</formula>
    </cfRule>
    <cfRule type="expression" dxfId="831" priority="8">
      <formula>F23&lt;0</formula>
    </cfRule>
  </conditionalFormatting>
  <conditionalFormatting sqref="H23:H26">
    <cfRule type="expression" dxfId="830" priority="5">
      <formula>H23&gt;0</formula>
    </cfRule>
    <cfRule type="expression" dxfId="829" priority="6">
      <formula>H23&lt;0</formula>
    </cfRule>
  </conditionalFormatting>
  <conditionalFormatting sqref="Q8">
    <cfRule type="expression" dxfId="828" priority="1">
      <formula>Q8&gt;0</formula>
    </cfRule>
    <cfRule type="expression" dxfId="827" priority="2">
      <formula>Q8&lt;0</formula>
    </cfRule>
  </conditionalFormatting>
  <conditionalFormatting sqref="Q7">
    <cfRule type="expression" dxfId="826" priority="3">
      <formula>Q7&gt;0</formula>
    </cfRule>
    <cfRule type="expression" dxfId="82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7" t="s">
        <v>78</v>
      </c>
      <c r="P40" s="86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4" priority="7">
      <formula>F21&gt;0</formula>
    </cfRule>
    <cfRule type="expression" dxfId="823" priority="8">
      <formula>F21&lt;0</formula>
    </cfRule>
  </conditionalFormatting>
  <conditionalFormatting sqref="F22">
    <cfRule type="expression" dxfId="822" priority="5">
      <formula>F22&gt;0</formula>
    </cfRule>
    <cfRule type="expression" dxfId="821" priority="6">
      <formula>F22&lt;0</formula>
    </cfRule>
  </conditionalFormatting>
  <conditionalFormatting sqref="Q8">
    <cfRule type="expression" dxfId="820" priority="1">
      <formula>Q8&gt;0</formula>
    </cfRule>
    <cfRule type="expression" dxfId="819" priority="2">
      <formula>Q8&lt;0</formula>
    </cfRule>
  </conditionalFormatting>
  <conditionalFormatting sqref="Q7">
    <cfRule type="expression" dxfId="818" priority="3">
      <formula>Q7&gt;0</formula>
    </cfRule>
    <cfRule type="expression" dxfId="81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7" t="s">
        <v>78</v>
      </c>
      <c r="P44" s="86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6" priority="17">
      <formula>F38&gt;0</formula>
    </cfRule>
    <cfRule type="expression" dxfId="815" priority="18">
      <formula>F38&lt;0</formula>
    </cfRule>
  </conditionalFormatting>
  <conditionalFormatting sqref="H38:H72">
    <cfRule type="expression" dxfId="814" priority="9">
      <formula>H38&gt;0</formula>
    </cfRule>
    <cfRule type="expression" dxfId="813" priority="10">
      <formula>H38&lt;0</formula>
    </cfRule>
  </conditionalFormatting>
  <conditionalFormatting sqref="F21:F37">
    <cfRule type="expression" dxfId="812" priority="7">
      <formula>F21&gt;0</formula>
    </cfRule>
    <cfRule type="expression" dxfId="811" priority="8">
      <formula>F21&lt;0</formula>
    </cfRule>
  </conditionalFormatting>
  <conditionalFormatting sqref="H21:H37">
    <cfRule type="expression" dxfId="810" priority="5">
      <formula>H21&gt;0</formula>
    </cfRule>
    <cfRule type="expression" dxfId="809" priority="6">
      <formula>H21&lt;0</formula>
    </cfRule>
  </conditionalFormatting>
  <conditionalFormatting sqref="Q8">
    <cfRule type="expression" dxfId="808" priority="1">
      <formula>Q8&gt;0</formula>
    </cfRule>
    <cfRule type="expression" dxfId="807" priority="2">
      <formula>Q8&lt;0</formula>
    </cfRule>
  </conditionalFormatting>
  <conditionalFormatting sqref="Q7">
    <cfRule type="expression" dxfId="806" priority="3">
      <formula>Q7&gt;0</formula>
    </cfRule>
    <cfRule type="expression" dxfId="80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7" t="s">
        <v>78</v>
      </c>
      <c r="P46" s="86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4" priority="11">
      <formula>F24&gt;0</formula>
    </cfRule>
    <cfRule type="expression" dxfId="803" priority="12">
      <formula>F24&lt;0</formula>
    </cfRule>
  </conditionalFormatting>
  <conditionalFormatting sqref="H27:H30">
    <cfRule type="expression" dxfId="802" priority="9">
      <formula>H27&gt;0</formula>
    </cfRule>
    <cfRule type="expression" dxfId="801" priority="10">
      <formula>H27&lt;0</formula>
    </cfRule>
  </conditionalFormatting>
  <conditionalFormatting sqref="F25">
    <cfRule type="expression" dxfId="800" priority="7">
      <formula>F25&gt;0</formula>
    </cfRule>
    <cfRule type="expression" dxfId="799" priority="8">
      <formula>F25&lt;0</formula>
    </cfRule>
  </conditionalFormatting>
  <conditionalFormatting sqref="H24:H26">
    <cfRule type="expression" dxfId="798" priority="5">
      <formula>H24&gt;0</formula>
    </cfRule>
    <cfRule type="expression" dxfId="797" priority="6">
      <formula>H24&lt;0</formula>
    </cfRule>
  </conditionalFormatting>
  <conditionalFormatting sqref="Q7">
    <cfRule type="expression" dxfId="796" priority="3">
      <formula>Q7&gt;0</formula>
    </cfRule>
    <cfRule type="expression" dxfId="795" priority="4">
      <formula>Q7&lt;0</formula>
    </cfRule>
  </conditionalFormatting>
  <conditionalFormatting sqref="Q8">
    <cfRule type="expression" dxfId="794" priority="1">
      <formula>Q8&gt;0</formula>
    </cfRule>
    <cfRule type="expression" dxfId="79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2" priority="17">
      <formula>F28&gt;0</formula>
    </cfRule>
    <cfRule type="expression" dxfId="791" priority="18">
      <formula>F28&lt;0</formula>
    </cfRule>
  </conditionalFormatting>
  <conditionalFormatting sqref="F28 F33:F35">
    <cfRule type="expression" dxfId="790" priority="19">
      <formula>F28&gt;0</formula>
    </cfRule>
    <cfRule type="expression" dxfId="789" priority="20">
      <formula>F28&lt;0</formula>
    </cfRule>
  </conditionalFormatting>
  <conditionalFormatting sqref="H28 H33:H35">
    <cfRule type="expression" dxfId="788" priority="15">
      <formula>H28&gt;0</formula>
    </cfRule>
    <cfRule type="expression" dxfId="787" priority="16">
      <formula>H28&lt;0</formula>
    </cfRule>
  </conditionalFormatting>
  <conditionalFormatting sqref="F21:F27">
    <cfRule type="expression" dxfId="786" priority="13">
      <formula>F21&gt;0</formula>
    </cfRule>
    <cfRule type="expression" dxfId="785" priority="14">
      <formula>F21&lt;0</formula>
    </cfRule>
  </conditionalFormatting>
  <conditionalFormatting sqref="H21:H27">
    <cfRule type="expression" dxfId="784" priority="11">
      <formula>H21&gt;0</formula>
    </cfRule>
    <cfRule type="expression" dxfId="783" priority="12">
      <formula>H21&lt;0</formula>
    </cfRule>
  </conditionalFormatting>
  <conditionalFormatting sqref="Q8">
    <cfRule type="expression" dxfId="782" priority="7">
      <formula>Q8&gt;0</formula>
    </cfRule>
    <cfRule type="expression" dxfId="781" priority="8">
      <formula>Q8&lt;0</formula>
    </cfRule>
  </conditionalFormatting>
  <conditionalFormatting sqref="Q7">
    <cfRule type="expression" dxfId="780" priority="9">
      <formula>Q7&gt;0</formula>
    </cfRule>
    <cfRule type="expression" dxfId="779" priority="10">
      <formula>Q7&lt;0</formula>
    </cfRule>
  </conditionalFormatting>
  <conditionalFormatting sqref="F29:F32">
    <cfRule type="expression" dxfId="778" priority="5">
      <formula>F29&gt;0</formula>
    </cfRule>
    <cfRule type="expression" dxfId="777" priority="6">
      <formula>F29&lt;0</formula>
    </cfRule>
  </conditionalFormatting>
  <conditionalFormatting sqref="H29:H32">
    <cfRule type="expression" dxfId="776" priority="3">
      <formula>H29&gt;0</formula>
    </cfRule>
    <cfRule type="expression" dxfId="775" priority="4">
      <formula>H29&lt;0</formula>
    </cfRule>
  </conditionalFormatting>
  <conditionalFormatting sqref="M37">
    <cfRule type="expression" dxfId="774" priority="1">
      <formula>M37&gt;0</formula>
    </cfRule>
    <cfRule type="expression" dxfId="77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7" t="s">
        <v>78</v>
      </c>
      <c r="Q17" s="867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2" priority="47">
      <formula>F26&gt;0</formula>
    </cfRule>
    <cfRule type="expression" dxfId="771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0" priority="35">
      <formula>F22&gt;0</formula>
    </cfRule>
    <cfRule type="expression" dxfId="769" priority="36">
      <formula>F22&lt;0</formula>
    </cfRule>
  </conditionalFormatting>
  <conditionalFormatting sqref="H22:H25">
    <cfRule type="expression" dxfId="768" priority="33">
      <formula>H22&gt;0</formula>
    </cfRule>
    <cfRule type="expression" dxfId="767" priority="34">
      <formula>H22&lt;0</formula>
    </cfRule>
  </conditionalFormatting>
  <conditionalFormatting sqref="Q8">
    <cfRule type="expression" dxfId="766" priority="29">
      <formula>Q8&gt;0</formula>
    </cfRule>
    <cfRule type="expression" dxfId="765" priority="30">
      <formula>Q8&lt;0</formula>
    </cfRule>
  </conditionalFormatting>
  <conditionalFormatting sqref="Q7">
    <cfRule type="expression" dxfId="764" priority="31">
      <formula>Q7&gt;0</formula>
    </cfRule>
    <cfRule type="expression" dxfId="763" priority="32">
      <formula>Q7&lt;0</formula>
    </cfRule>
  </conditionalFormatting>
  <conditionalFormatting sqref="F72:F74">
    <cfRule type="expression" dxfId="762" priority="27">
      <formula>F72&gt;0</formula>
    </cfRule>
    <cfRule type="expression" dxfId="761" priority="28">
      <formula>F72&lt;0</formula>
    </cfRule>
  </conditionalFormatting>
  <conditionalFormatting sqref="F75:F82">
    <cfRule type="expression" dxfId="760" priority="23">
      <formula>F75&gt;0</formula>
    </cfRule>
    <cfRule type="expression" dxfId="759" priority="24">
      <formula>F75&lt;0</formula>
    </cfRule>
  </conditionalFormatting>
  <conditionalFormatting sqref="F75:F82">
    <cfRule type="expression" dxfId="758" priority="25">
      <formula>F75&gt;0</formula>
    </cfRule>
    <cfRule type="expression" dxfId="757" priority="26">
      <formula>F75&lt;0</formula>
    </cfRule>
  </conditionalFormatting>
  <conditionalFormatting sqref="H72:H82">
    <cfRule type="expression" dxfId="756" priority="21">
      <formula>H72&gt;0</formula>
    </cfRule>
    <cfRule type="expression" dxfId="755" priority="22">
      <formula>H72&lt;0</formula>
    </cfRule>
  </conditionalFormatting>
  <conditionalFormatting sqref="F68:F71">
    <cfRule type="expression" dxfId="754" priority="19">
      <formula>F68&gt;0</formula>
    </cfRule>
    <cfRule type="expression" dxfId="753" priority="20">
      <formula>F68&lt;0</formula>
    </cfRule>
  </conditionalFormatting>
  <conditionalFormatting sqref="H68:H71">
    <cfRule type="expression" dxfId="752" priority="17">
      <formula>H68&gt;0</formula>
    </cfRule>
    <cfRule type="expression" dxfId="751" priority="18">
      <formula>H68&lt;0</formula>
    </cfRule>
  </conditionalFormatting>
  <conditionalFormatting sqref="Q10">
    <cfRule type="expression" dxfId="750" priority="15">
      <formula>Q10&gt;0</formula>
    </cfRule>
    <cfRule type="expression" dxfId="749" priority="16">
      <formula>Q10&lt;0</formula>
    </cfRule>
  </conditionalFormatting>
  <conditionalFormatting sqref="H43 F43">
    <cfRule type="expression" dxfId="748" priority="11">
      <formula>F43&gt;0</formula>
    </cfRule>
    <cfRule type="expression" dxfId="747" priority="12">
      <formula>F43&lt;0</formula>
    </cfRule>
  </conditionalFormatting>
  <conditionalFormatting sqref="H37:H39 F37:F39">
    <cfRule type="expression" dxfId="746" priority="9">
      <formula>F37&gt;0</formula>
    </cfRule>
    <cfRule type="expression" dxfId="745" priority="10">
      <formula>F37&lt;0</formula>
    </cfRule>
  </conditionalFormatting>
  <conditionalFormatting sqref="H35:H36 F35:F36">
    <cfRule type="expression" dxfId="744" priority="7">
      <formula>F35&gt;0</formula>
    </cfRule>
    <cfRule type="expression" dxfId="743" priority="8">
      <formula>F35&lt;0</formula>
    </cfRule>
  </conditionalFormatting>
  <conditionalFormatting sqref="H41:H42 F41:F42 J40:J41">
    <cfRule type="expression" dxfId="742" priority="5">
      <formula>F40&gt;0</formula>
    </cfRule>
    <cfRule type="expression" dxfId="741" priority="6">
      <formula>F40&lt;0</formula>
    </cfRule>
  </conditionalFormatting>
  <conditionalFormatting sqref="H40 F40">
    <cfRule type="expression" dxfId="740" priority="3">
      <formula>F40&gt;0</formula>
    </cfRule>
    <cfRule type="expression" dxfId="739" priority="4">
      <formula>F40&lt;0</formula>
    </cfRule>
  </conditionalFormatting>
  <conditionalFormatting sqref="J42:J45">
    <cfRule type="expression" dxfId="738" priority="1">
      <formula>J42&gt;0</formula>
    </cfRule>
    <cfRule type="expression" dxfId="737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6" priority="29">
      <formula>F40&gt;0</formula>
    </cfRule>
    <cfRule type="expression" dxfId="735" priority="30">
      <formula>F40&lt;0</formula>
    </cfRule>
  </conditionalFormatting>
  <conditionalFormatting sqref="F40:F45">
    <cfRule type="expression" dxfId="734" priority="31">
      <formula>F40&gt;0</formula>
    </cfRule>
    <cfRule type="expression" dxfId="733" priority="32">
      <formula>F40&lt;0</formula>
    </cfRule>
  </conditionalFormatting>
  <conditionalFormatting sqref="H40:H45">
    <cfRule type="expression" dxfId="732" priority="27">
      <formula>H40&gt;0</formula>
    </cfRule>
    <cfRule type="expression" dxfId="731" priority="28">
      <formula>H40&lt;0</formula>
    </cfRule>
  </conditionalFormatting>
  <conditionalFormatting sqref="F23:F39">
    <cfRule type="expression" dxfId="730" priority="13">
      <formula>F23&gt;0</formula>
    </cfRule>
    <cfRule type="expression" dxfId="729" priority="14">
      <formula>F23&lt;0</formula>
    </cfRule>
  </conditionalFormatting>
  <conditionalFormatting sqref="H23:H39">
    <cfRule type="expression" dxfId="728" priority="11">
      <formula>H23&gt;0</formula>
    </cfRule>
    <cfRule type="expression" dxfId="727" priority="12">
      <formula>H23&lt;0</formula>
    </cfRule>
  </conditionalFormatting>
  <conditionalFormatting sqref="Q7">
    <cfRule type="expression" dxfId="726" priority="9">
      <formula>Q7&gt;0</formula>
    </cfRule>
    <cfRule type="expression" dxfId="725" priority="10">
      <formula>Q7&lt;0</formula>
    </cfRule>
  </conditionalFormatting>
  <conditionalFormatting sqref="Q8">
    <cfRule type="expression" dxfId="724" priority="7">
      <formula>Q8&gt;0</formula>
    </cfRule>
    <cfRule type="expression" dxfId="723" priority="8">
      <formula>Q8&lt;0</formula>
    </cfRule>
  </conditionalFormatting>
  <conditionalFormatting sqref="Q10">
    <cfRule type="expression" dxfId="722" priority="1">
      <formula>Q10&gt;0</formula>
    </cfRule>
    <cfRule type="expression" dxfId="72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0" priority="39">
      <formula>Q12&gt;0</formula>
    </cfRule>
    <cfRule type="expression" dxfId="71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8" priority="33">
      <formula>F25&gt;0</formula>
    </cfRule>
    <cfRule type="expression" dxfId="717" priority="34">
      <formula>F25&lt;0</formula>
    </cfRule>
  </conditionalFormatting>
  <conditionalFormatting sqref="F30">
    <cfRule type="expression" dxfId="716" priority="31">
      <formula>F30&gt;0</formula>
    </cfRule>
    <cfRule type="expression" dxfId="715" priority="32">
      <formula>F30&lt;0</formula>
    </cfRule>
  </conditionalFormatting>
  <conditionalFormatting sqref="F31">
    <cfRule type="expression" dxfId="714" priority="29">
      <formula>F31&gt;0</formula>
    </cfRule>
    <cfRule type="expression" dxfId="713" priority="30">
      <formula>F31&lt;0</formula>
    </cfRule>
  </conditionalFormatting>
  <conditionalFormatting sqref="F32:F34">
    <cfRule type="expression" dxfId="712" priority="27">
      <formula>F32&gt;0</formula>
    </cfRule>
    <cfRule type="expression" dxfId="711" priority="28">
      <formula>F32&lt;0</formula>
    </cfRule>
  </conditionalFormatting>
  <conditionalFormatting sqref="H25:H29">
    <cfRule type="expression" dxfId="710" priority="25">
      <formula>H25&gt;0</formula>
    </cfRule>
    <cfRule type="expression" dxfId="709" priority="26">
      <formula>H25&lt;0</formula>
    </cfRule>
  </conditionalFormatting>
  <conditionalFormatting sqref="H30">
    <cfRule type="expression" dxfId="708" priority="23">
      <formula>H30&gt;0</formula>
    </cfRule>
    <cfRule type="expression" dxfId="707" priority="24">
      <formula>H30&lt;0</formula>
    </cfRule>
  </conditionalFormatting>
  <conditionalFormatting sqref="H31">
    <cfRule type="expression" dxfId="706" priority="21">
      <formula>H31&gt;0</formula>
    </cfRule>
    <cfRule type="expression" dxfId="705" priority="22">
      <formula>H31&lt;0</formula>
    </cfRule>
  </conditionalFormatting>
  <conditionalFormatting sqref="H32:H34">
    <cfRule type="expression" dxfId="704" priority="19">
      <formula>H32&gt;0</formula>
    </cfRule>
    <cfRule type="expression" dxfId="703" priority="20">
      <formula>H32&lt;0</formula>
    </cfRule>
  </conditionalFormatting>
  <conditionalFormatting sqref="F35">
    <cfRule type="expression" dxfId="702" priority="17">
      <formula>F35&gt;0</formula>
    </cfRule>
    <cfRule type="expression" dxfId="701" priority="18">
      <formula>F35&lt;0</formula>
    </cfRule>
  </conditionalFormatting>
  <conditionalFormatting sqref="H35">
    <cfRule type="expression" dxfId="700" priority="15">
      <formula>H35&gt;0</formula>
    </cfRule>
    <cfRule type="expression" dxfId="699" priority="16">
      <formula>H35&lt;0</formula>
    </cfRule>
  </conditionalFormatting>
  <conditionalFormatting sqref="F36">
    <cfRule type="expression" dxfId="698" priority="13">
      <formula>F36&gt;0</formula>
    </cfRule>
    <cfRule type="expression" dxfId="697" priority="14">
      <formula>F36&lt;0</formula>
    </cfRule>
  </conditionalFormatting>
  <conditionalFormatting sqref="H36">
    <cfRule type="expression" dxfId="696" priority="11">
      <formula>H36&gt;0</formula>
    </cfRule>
    <cfRule type="expression" dxfId="695" priority="12">
      <formula>H36&lt;0</formula>
    </cfRule>
  </conditionalFormatting>
  <conditionalFormatting sqref="H23:H24">
    <cfRule type="expression" dxfId="694" priority="5">
      <formula>H23&gt;0</formula>
    </cfRule>
    <cfRule type="expression" dxfId="693" priority="6">
      <formula>H23&lt;0</formula>
    </cfRule>
  </conditionalFormatting>
  <conditionalFormatting sqref="F23:F24">
    <cfRule type="expression" dxfId="692" priority="7">
      <formula>F23&gt;0</formula>
    </cfRule>
    <cfRule type="expression" dxfId="691" priority="8">
      <formula>F23&lt;0</formula>
    </cfRule>
  </conditionalFormatting>
  <conditionalFormatting sqref="Q7">
    <cfRule type="expression" dxfId="690" priority="3">
      <formula>Q7&gt;0</formula>
    </cfRule>
    <cfRule type="expression" dxfId="689" priority="4">
      <formula>Q7&lt;0</formula>
    </cfRule>
  </conditionalFormatting>
  <conditionalFormatting sqref="Q8">
    <cfRule type="expression" dxfId="688" priority="1">
      <formula>Q8&gt;0</formula>
    </cfRule>
    <cfRule type="expression" dxfId="68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40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24.807000000000151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58.959899999999998</v>
      </c>
      <c r="R4" s="475">
        <v>-1.9E-3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2358.3959999999997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992.28000000000611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2970.6959999999954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1366.1159999999936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1.3767444672874443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2.9172369695335303E-2</v>
      </c>
      <c r="R11">
        <v>0.43</v>
      </c>
      <c r="T11" s="83">
        <v>43294</v>
      </c>
      <c r="U11" t="s">
        <v>1175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1265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13.044225663716816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64.855890000000002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64.266290999999995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156</v>
      </c>
      <c r="P19" s="81">
        <v>1.08</v>
      </c>
      <c r="Q19" s="81">
        <f t="shared" si="2"/>
        <v>63.676692000000003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63.087093000000003</v>
      </c>
      <c r="W20" s="2"/>
      <c r="X20" s="134"/>
    </row>
    <row r="21" spans="1:33" x14ac:dyDescent="0.25">
      <c r="P21" s="81">
        <v>1.06</v>
      </c>
      <c r="Q21" s="81">
        <f t="shared" si="2"/>
        <v>62.497494000000003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61.907895000000003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61.318295999999997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60.728696999999997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60.139097999999997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59.549498999999997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58.959899999999998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58.370300999999998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57.780701999999998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57.191102999999998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56.601503999999998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56.011904999999992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55.422305999999992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54.832706999999999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54.243107999999999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53.653509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53.06391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1123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1125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6">C50*(E50-D50)</f>
        <v>904.5599999999996</v>
      </c>
      <c r="G50" s="39">
        <f t="shared" ref="G50:G55" si="7">D50*C50</f>
        <v>5738.64</v>
      </c>
      <c r="H50" s="222">
        <f t="shared" ref="H50:H55" si="8">(E50-D50)/D50</f>
        <v>0.15762619714775619</v>
      </c>
      <c r="I50" s="832" t="s">
        <v>1254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6"/>
        <v>1136.1839999999995</v>
      </c>
      <c r="G51" s="39">
        <f t="shared" si="7"/>
        <v>5738.616</v>
      </c>
      <c r="H51" s="222">
        <f t="shared" si="8"/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6"/>
        <v>1320.9839999999995</v>
      </c>
      <c r="G52" s="39">
        <f t="shared" si="7"/>
        <v>5738.616</v>
      </c>
      <c r="H52" s="222">
        <f t="shared" si="8"/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6"/>
        <v>1227.3839999999993</v>
      </c>
      <c r="G53" s="39">
        <f t="shared" si="7"/>
        <v>5738.616</v>
      </c>
      <c r="H53" s="222">
        <f t="shared" si="8"/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6"/>
        <v>1174.8</v>
      </c>
      <c r="G54" s="39">
        <f t="shared" si="7"/>
        <v>5738.4</v>
      </c>
      <c r="H54" s="222">
        <f t="shared" si="8"/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6"/>
        <v>1374.52</v>
      </c>
      <c r="G55" s="39">
        <f t="shared" si="7"/>
        <v>992.28</v>
      </c>
      <c r="H55" s="222">
        <f t="shared" si="8"/>
        <v>1.3852138509291734</v>
      </c>
      <c r="I55" s="39"/>
      <c r="J55" s="39">
        <v>2979.1</v>
      </c>
      <c r="K55" s="39"/>
      <c r="L55" s="10">
        <v>13.09</v>
      </c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9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9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0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9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0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9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0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9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0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9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0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9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0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9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0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9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11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11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11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11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11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11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86" priority="69">
      <formula>J8&gt;0</formula>
    </cfRule>
    <cfRule type="expression" dxfId="685" priority="70">
      <formula>J8&lt;0</formula>
    </cfRule>
  </conditionalFormatting>
  <conditionalFormatting sqref="Q7">
    <cfRule type="expression" dxfId="684" priority="71">
      <formula>Q7&gt;0</formula>
    </cfRule>
    <cfRule type="expression" dxfId="683" priority="72">
      <formula>Q7&lt;0</formula>
    </cfRule>
  </conditionalFormatting>
  <conditionalFormatting sqref="M62">
    <cfRule type="expression" dxfId="682" priority="59">
      <formula>M62&gt;0</formula>
    </cfRule>
    <cfRule type="expression" dxfId="681" priority="60">
      <formula>M62&lt;0</formula>
    </cfRule>
  </conditionalFormatting>
  <conditionalFormatting sqref="M62">
    <cfRule type="expression" dxfId="680" priority="61">
      <formula>M62&gt;0</formula>
    </cfRule>
    <cfRule type="expression" dxfId="679" priority="62">
      <formula>M62&lt;0</formula>
    </cfRule>
  </conditionalFormatting>
  <conditionalFormatting sqref="F24:F55">
    <cfRule type="expression" dxfId="678" priority="47">
      <formula>F24&gt;0</formula>
    </cfRule>
    <cfRule type="expression" dxfId="677" priority="48">
      <formula>F24&lt;0</formula>
    </cfRule>
  </conditionalFormatting>
  <conditionalFormatting sqref="F24:F55">
    <cfRule type="expression" dxfId="676" priority="49">
      <formula>F24&gt;0</formula>
    </cfRule>
    <cfRule type="expression" dxfId="675" priority="50">
      <formula>F24&lt;0</formula>
    </cfRule>
  </conditionalFormatting>
  <conditionalFormatting sqref="H24:H55">
    <cfRule type="expression" dxfId="674" priority="45">
      <formula>H24&gt;0</formula>
    </cfRule>
    <cfRule type="expression" dxfId="673" priority="46">
      <formula>H24&lt;0</formula>
    </cfRule>
  </conditionalFormatting>
  <conditionalFormatting sqref="J27:J38">
    <cfRule type="expression" dxfId="672" priority="15">
      <formula>J27&gt;0</formula>
    </cfRule>
    <cfRule type="expression" dxfId="671" priority="16">
      <formula>J27&lt;0</formula>
    </cfRule>
  </conditionalFormatting>
  <conditionalFormatting sqref="J27:J38">
    <cfRule type="expression" dxfId="670" priority="17">
      <formula>J27&gt;0</formula>
    </cfRule>
    <cfRule type="expression" dxfId="669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68" priority="11">
      <formula>J39&gt;0</formula>
    </cfRule>
    <cfRule type="expression" dxfId="667" priority="12">
      <formula>J39&lt;0</formula>
    </cfRule>
  </conditionalFormatting>
  <conditionalFormatting sqref="J39">
    <cfRule type="expression" dxfId="666" priority="13">
      <formula>J39&gt;0</formula>
    </cfRule>
    <cfRule type="expression" dxfId="665" priority="14">
      <formula>J39&lt;0</formula>
    </cfRule>
  </conditionalFormatting>
  <conditionalFormatting sqref="J51:J56">
    <cfRule type="expression" dxfId="664" priority="1">
      <formula>J51&gt;0</formula>
    </cfRule>
    <cfRule type="expression" dxfId="663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2" priority="66">
      <formula>F22&gt;0</formula>
    </cfRule>
    <cfRule type="expression" dxfId="66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0" priority="53">
      <formula>F41&gt;0</formula>
    </cfRule>
    <cfRule type="expression" dxfId="659" priority="54">
      <formula>F41&lt;0</formula>
    </cfRule>
  </conditionalFormatting>
  <conditionalFormatting sqref="F41">
    <cfRule type="expression" dxfId="658" priority="57">
      <formula>F41&gt;0</formula>
    </cfRule>
    <cfRule type="expression" dxfId="657" priority="58">
      <formula>F41&lt;0</formula>
    </cfRule>
  </conditionalFormatting>
  <conditionalFormatting sqref="H41">
    <cfRule type="expression" dxfId="656" priority="35">
      <formula>H41&gt;0</formula>
    </cfRule>
    <cfRule type="expression" dxfId="655" priority="36">
      <formula>H41&lt;0</formula>
    </cfRule>
  </conditionalFormatting>
  <conditionalFormatting sqref="F89:F95">
    <cfRule type="expression" dxfId="654" priority="29">
      <formula>F89&gt;0</formula>
    </cfRule>
    <cfRule type="expression" dxfId="653" priority="30">
      <formula>F89&lt;0</formula>
    </cfRule>
  </conditionalFormatting>
  <conditionalFormatting sqref="F96:F110">
    <cfRule type="expression" dxfId="652" priority="25">
      <formula>F96&gt;0</formula>
    </cfRule>
    <cfRule type="expression" dxfId="651" priority="26">
      <formula>F96&lt;0</formula>
    </cfRule>
  </conditionalFormatting>
  <conditionalFormatting sqref="F96:F110">
    <cfRule type="expression" dxfId="650" priority="27">
      <formula>F96&gt;0</formula>
    </cfRule>
    <cfRule type="expression" dxfId="649" priority="28">
      <formula>F96&lt;0</formula>
    </cfRule>
  </conditionalFormatting>
  <conditionalFormatting sqref="H89:H100">
    <cfRule type="expression" dxfId="648" priority="23">
      <formula>H89&gt;0</formula>
    </cfRule>
    <cfRule type="expression" dxfId="647" priority="24">
      <formula>H89&lt;0</formula>
    </cfRule>
  </conditionalFormatting>
  <conditionalFormatting sqref="H101">
    <cfRule type="expression" dxfId="646" priority="21">
      <formula>H101&gt;0</formula>
    </cfRule>
    <cfRule type="expression" dxfId="645" priority="22">
      <formula>H101&lt;0</formula>
    </cfRule>
  </conditionalFormatting>
  <conditionalFormatting sqref="F111:F116">
    <cfRule type="expression" dxfId="644" priority="19">
      <formula>F111&gt;0</formula>
    </cfRule>
    <cfRule type="expression" dxfId="643" priority="20">
      <formula>F111&lt;0</formula>
    </cfRule>
  </conditionalFormatting>
  <conditionalFormatting sqref="H103:H116">
    <cfRule type="expression" dxfId="642" priority="17">
      <formula>H103&gt;0</formula>
    </cfRule>
    <cfRule type="expression" dxfId="641" priority="18">
      <formula>H103&lt;0</formula>
    </cfRule>
  </conditionalFormatting>
  <conditionalFormatting sqref="H102">
    <cfRule type="expression" dxfId="640" priority="15">
      <formula>H102&gt;0</formula>
    </cfRule>
    <cfRule type="expression" dxfId="639" priority="16">
      <formula>H102&lt;0</formula>
    </cfRule>
  </conditionalFormatting>
  <conditionalFormatting sqref="M42">
    <cfRule type="expression" dxfId="638" priority="13">
      <formula>M42&gt;0</formula>
    </cfRule>
    <cfRule type="expression" dxfId="637" priority="14">
      <formula>M42&lt;0</formula>
    </cfRule>
  </conditionalFormatting>
  <conditionalFormatting sqref="Q7">
    <cfRule type="expression" dxfId="636" priority="9">
      <formula>Q7&gt;0</formula>
    </cfRule>
    <cfRule type="expression" dxfId="635" priority="10">
      <formula>Q7&lt;0</formula>
    </cfRule>
  </conditionalFormatting>
  <conditionalFormatting sqref="Q8">
    <cfRule type="expression" dxfId="634" priority="7">
      <formula>Q8&gt;0</formula>
    </cfRule>
    <cfRule type="expression" dxfId="633" priority="8">
      <formula>Q8&lt;0</formula>
    </cfRule>
  </conditionalFormatting>
  <conditionalFormatting sqref="F117:F130 H117:H130">
    <cfRule type="expression" dxfId="632" priority="1">
      <formula>F117&gt;0</formula>
    </cfRule>
    <cfRule type="expression" dxfId="63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1179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0" priority="84">
      <formula>F7&gt;0</formula>
    </cfRule>
    <cfRule type="expression" dxfId="629" priority="85">
      <formula>F7&lt;0</formula>
    </cfRule>
  </conditionalFormatting>
  <conditionalFormatting sqref="Q8">
    <cfRule type="expression" dxfId="628" priority="82">
      <formula>Q8&gt;0</formula>
    </cfRule>
    <cfRule type="expression" dxfId="627" priority="83">
      <formula>Q8&lt;0</formula>
    </cfRule>
  </conditionalFormatting>
  <conditionalFormatting sqref="F29:F36">
    <cfRule type="expression" dxfId="626" priority="62">
      <formula>F29&gt;0</formula>
    </cfRule>
    <cfRule type="expression" dxfId="625" priority="63">
      <formula>F29&lt;0</formula>
    </cfRule>
  </conditionalFormatting>
  <conditionalFormatting sqref="J32:J38">
    <cfRule type="expression" dxfId="624" priority="57">
      <formula>J32&gt;0</formula>
    </cfRule>
    <cfRule type="expression" dxfId="623" priority="58">
      <formula>J32&lt;0</formula>
    </cfRule>
  </conditionalFormatting>
  <conditionalFormatting sqref="M42">
    <cfRule type="expression" dxfId="622" priority="55">
      <formula>M42&gt;0</formula>
    </cfRule>
    <cfRule type="expression" dxfId="621" priority="56">
      <formula>M42&lt;0</formula>
    </cfRule>
  </conditionalFormatting>
  <conditionalFormatting sqref="F98:F134 H98:H134 H137:H142 F137:F142 F144:F153 H144:H153">
    <cfRule type="expression" dxfId="620" priority="53">
      <formula>F98&gt;0</formula>
    </cfRule>
    <cfRule type="expression" dxfId="619" priority="54">
      <formula>F98&lt;0</formula>
    </cfRule>
  </conditionalFormatting>
  <conditionalFormatting sqref="F90:F97">
    <cfRule type="expression" dxfId="618" priority="51">
      <formula>F90&gt;0</formula>
    </cfRule>
    <cfRule type="expression" dxfId="617" priority="52">
      <formula>F90&lt;0</formula>
    </cfRule>
  </conditionalFormatting>
  <conditionalFormatting sqref="H90:H97">
    <cfRule type="expression" dxfId="616" priority="49">
      <formula>H90&gt;0</formula>
    </cfRule>
    <cfRule type="expression" dxfId="615" priority="50">
      <formula>H90&lt;0</formula>
    </cfRule>
  </conditionalFormatting>
  <conditionalFormatting sqref="F135:F136 H135:H136">
    <cfRule type="expression" dxfId="614" priority="47">
      <formula>F135&gt;0</formula>
    </cfRule>
    <cfRule type="expression" dxfId="613" priority="48">
      <formula>F135&lt;0</formula>
    </cfRule>
  </conditionalFormatting>
  <conditionalFormatting sqref="H143 F143">
    <cfRule type="expression" dxfId="612" priority="45">
      <formula>F143&gt;0</formula>
    </cfRule>
    <cfRule type="expression" dxfId="611" priority="46">
      <formula>F143&lt;0</formula>
    </cfRule>
  </conditionalFormatting>
  <conditionalFormatting sqref="F154:F161">
    <cfRule type="expression" dxfId="610" priority="31">
      <formula>F154&gt;0</formula>
    </cfRule>
    <cfRule type="expression" dxfId="609" priority="32">
      <formula>F154&lt;0</formula>
    </cfRule>
  </conditionalFormatting>
  <conditionalFormatting sqref="H154:H161">
    <cfRule type="expression" dxfId="608" priority="29">
      <formula>H154&gt;0</formula>
    </cfRule>
    <cfRule type="expression" dxfId="607" priority="30">
      <formula>H154&lt;0</formula>
    </cfRule>
  </conditionalFormatting>
  <conditionalFormatting sqref="Q10">
    <cfRule type="expression" dxfId="606" priority="27">
      <formula>Q10&gt;0</formula>
    </cfRule>
    <cfRule type="expression" dxfId="605" priority="28">
      <formula>Q10&lt;0</formula>
    </cfRule>
  </conditionalFormatting>
  <conditionalFormatting sqref="F37:F38">
    <cfRule type="expression" dxfId="604" priority="25">
      <formula>F37&gt;0</formula>
    </cfRule>
    <cfRule type="expression" dxfId="603" priority="26">
      <formula>F37&lt;0</formula>
    </cfRule>
  </conditionalFormatting>
  <conditionalFormatting sqref="H37:H38">
    <cfRule type="expression" dxfId="602" priority="23">
      <formula>H37&gt;0</formula>
    </cfRule>
    <cfRule type="expression" dxfId="601" priority="24">
      <formula>H37&lt;0</formula>
    </cfRule>
  </conditionalFormatting>
  <conditionalFormatting sqref="F167">
    <cfRule type="expression" dxfId="600" priority="21">
      <formula>F167&gt;0</formula>
    </cfRule>
    <cfRule type="expression" dxfId="599" priority="22">
      <formula>F167&lt;0</formula>
    </cfRule>
  </conditionalFormatting>
  <conditionalFormatting sqref="F168:F179">
    <cfRule type="expression" dxfId="598" priority="19">
      <formula>F168&gt;0</formula>
    </cfRule>
    <cfRule type="expression" dxfId="597" priority="20">
      <formula>F168&lt;0</formula>
    </cfRule>
  </conditionalFormatting>
  <conditionalFormatting sqref="H167:H179">
    <cfRule type="expression" dxfId="596" priority="17">
      <formula>H167&gt;0</formula>
    </cfRule>
    <cfRule type="expression" dxfId="595" priority="18">
      <formula>H167&lt;0</formula>
    </cfRule>
  </conditionalFormatting>
  <conditionalFormatting sqref="J175:J197 J201">
    <cfRule type="expression" dxfId="594" priority="15">
      <formula>J175&gt;0</formula>
    </cfRule>
    <cfRule type="expression" dxfId="593" priority="16">
      <formula>J175&lt;0</formula>
    </cfRule>
  </conditionalFormatting>
  <conditionalFormatting sqref="F180:F197 F201">
    <cfRule type="expression" dxfId="592" priority="13">
      <formula>F180&gt;0</formula>
    </cfRule>
    <cfRule type="expression" dxfId="591" priority="14">
      <formula>F180&lt;0</formula>
    </cfRule>
  </conditionalFormatting>
  <conditionalFormatting sqref="H180:H197 H201">
    <cfRule type="expression" dxfId="590" priority="11">
      <formula>H180&gt;0</formula>
    </cfRule>
    <cfRule type="expression" dxfId="589" priority="12">
      <formula>H180&lt;0</formula>
    </cfRule>
  </conditionalFormatting>
  <conditionalFormatting sqref="I32:J35">
    <cfRule type="expression" dxfId="588" priority="9">
      <formula>I32&gt;0</formula>
    </cfRule>
    <cfRule type="expression" dxfId="587" priority="10">
      <formula>I32&lt;0</formula>
    </cfRule>
  </conditionalFormatting>
  <conditionalFormatting sqref="F198:F200">
    <cfRule type="expression" dxfId="586" priority="7">
      <formula>F198&gt;0</formula>
    </cfRule>
    <cfRule type="expression" dxfId="585" priority="8">
      <formula>F198&lt;0</formula>
    </cfRule>
  </conditionalFormatting>
  <conditionalFormatting sqref="H198:H200">
    <cfRule type="expression" dxfId="584" priority="5">
      <formula>H198&gt;0</formula>
    </cfRule>
    <cfRule type="expression" dxfId="583" priority="6">
      <formula>H198&lt;0</formula>
    </cfRule>
  </conditionalFormatting>
  <conditionalFormatting sqref="J198:J200">
    <cfRule type="expression" dxfId="582" priority="3">
      <formula>J198&gt;0</formula>
    </cfRule>
    <cfRule type="expression" dxfId="581" priority="4">
      <formula>J198&lt;0</formula>
    </cfRule>
  </conditionalFormatting>
  <conditionalFormatting sqref="F202:F211 H202:H211 J202:J211">
    <cfRule type="expression" dxfId="580" priority="1">
      <formula>F202&gt;0</formula>
    </cfRule>
    <cfRule type="expression" dxfId="57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8" priority="80">
      <formula>Q7&gt;0</formula>
    </cfRule>
    <cfRule type="expression" dxfId="577" priority="81">
      <formula>Q7&lt;0</formula>
    </cfRule>
  </conditionalFormatting>
  <conditionalFormatting sqref="Q8">
    <cfRule type="expression" dxfId="576" priority="78">
      <formula>Q8&gt;0</formula>
    </cfRule>
    <cfRule type="expression" dxfId="575" priority="79">
      <formula>Q8&lt;0</formula>
    </cfRule>
  </conditionalFormatting>
  <conditionalFormatting sqref="F29:F43">
    <cfRule type="expression" dxfId="574" priority="62">
      <formula>F29&gt;0</formula>
    </cfRule>
    <cfRule type="expression" dxfId="573" priority="63">
      <formula>F29&lt;0</formula>
    </cfRule>
  </conditionalFormatting>
  <conditionalFormatting sqref="H45 H47:H48 H50:H51 H53 H29:H43">
    <cfRule type="expression" dxfId="572" priority="60">
      <formula>H29&gt;0</formula>
    </cfRule>
    <cfRule type="expression" dxfId="571" priority="61">
      <formula>H29&lt;0</formula>
    </cfRule>
  </conditionalFormatting>
  <conditionalFormatting sqref="J35">
    <cfRule type="expression" dxfId="570" priority="56">
      <formula>J35&gt;0</formula>
    </cfRule>
    <cfRule type="expression" dxfId="569" priority="57">
      <formula>J35&lt;0</formula>
    </cfRule>
  </conditionalFormatting>
  <conditionalFormatting sqref="J36:J37">
    <cfRule type="expression" dxfId="568" priority="54">
      <formula>J36&gt;0</formula>
    </cfRule>
    <cfRule type="expression" dxfId="567" priority="55">
      <formula>J36&lt;0</formula>
    </cfRule>
  </conditionalFormatting>
  <conditionalFormatting sqref="J38:J45 J48 J51">
    <cfRule type="expression" dxfId="566" priority="52">
      <formula>J38&gt;0</formula>
    </cfRule>
    <cfRule type="expression" dxfId="56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4" priority="49">
      <formula>M59&gt;0</formula>
    </cfRule>
    <cfRule type="expression" dxfId="563" priority="50">
      <formula>M59&lt;0</formula>
    </cfRule>
  </conditionalFormatting>
  <conditionalFormatting sqref="Q10">
    <cfRule type="expression" dxfId="562" priority="47">
      <formula>Q10&gt;0</formula>
    </cfRule>
    <cfRule type="expression" dxfId="561" priority="48">
      <formula>Q10&lt;0</formula>
    </cfRule>
  </conditionalFormatting>
  <conditionalFormatting sqref="F84:F103">
    <cfRule type="expression" dxfId="560" priority="45">
      <formula>F84&gt;0</formula>
    </cfRule>
    <cfRule type="expression" dxfId="559" priority="46">
      <formula>F84&lt;0</formula>
    </cfRule>
  </conditionalFormatting>
  <conditionalFormatting sqref="H107 H84:H103">
    <cfRule type="expression" dxfId="558" priority="43">
      <formula>H84&gt;0</formula>
    </cfRule>
    <cfRule type="expression" dxfId="557" priority="44">
      <formula>H84&lt;0</formula>
    </cfRule>
  </conditionalFormatting>
  <conditionalFormatting sqref="J89">
    <cfRule type="expression" dxfId="556" priority="41">
      <formula>J89&gt;0</formula>
    </cfRule>
    <cfRule type="expression" dxfId="555" priority="42">
      <formula>J89&lt;0</formula>
    </cfRule>
  </conditionalFormatting>
  <conditionalFormatting sqref="J90:J95">
    <cfRule type="expression" dxfId="554" priority="39">
      <formula>J90&gt;0</formula>
    </cfRule>
    <cfRule type="expression" dxfId="553" priority="40">
      <formula>J90&lt;0</formula>
    </cfRule>
  </conditionalFormatting>
  <conditionalFormatting sqref="J96:J97">
    <cfRule type="expression" dxfId="552" priority="37">
      <formula>J96&gt;0</formula>
    </cfRule>
    <cfRule type="expression" dxfId="551" priority="38">
      <formula>J96&lt;0</formula>
    </cfRule>
  </conditionalFormatting>
  <conditionalFormatting sqref="J98:J104">
    <cfRule type="expression" dxfId="550" priority="35">
      <formula>J98&gt;0</formula>
    </cfRule>
    <cfRule type="expression" dxfId="549" priority="36">
      <formula>J98&lt;0</formula>
    </cfRule>
  </conditionalFormatting>
  <conditionalFormatting sqref="J25">
    <cfRule type="expression" dxfId="548" priority="31">
      <formula>J25&gt;0</formula>
    </cfRule>
    <cfRule type="expression" dxfId="547" priority="32">
      <formula>J25&lt;0</formula>
    </cfRule>
  </conditionalFormatting>
  <conditionalFormatting sqref="F105:F106">
    <cfRule type="expression" dxfId="546" priority="29">
      <formula>F105&gt;0</formula>
    </cfRule>
    <cfRule type="expression" dxfId="545" priority="30">
      <formula>F105&lt;0</formula>
    </cfRule>
  </conditionalFormatting>
  <conditionalFormatting sqref="H105:H106">
    <cfRule type="expression" dxfId="544" priority="27">
      <formula>H105&gt;0</formula>
    </cfRule>
    <cfRule type="expression" dxfId="543" priority="28">
      <formula>H105&lt;0</formula>
    </cfRule>
  </conditionalFormatting>
  <conditionalFormatting sqref="J105">
    <cfRule type="expression" dxfId="542" priority="25">
      <formula>J105&gt;0</formula>
    </cfRule>
    <cfRule type="expression" dxfId="541" priority="26">
      <formula>J105&lt;0</formula>
    </cfRule>
  </conditionalFormatting>
  <conditionalFormatting sqref="J106">
    <cfRule type="expression" dxfId="540" priority="23">
      <formula>J106&gt;0</formula>
    </cfRule>
    <cfRule type="expression" dxfId="539" priority="24">
      <formula>J106&lt;0</formula>
    </cfRule>
  </conditionalFormatting>
  <conditionalFormatting sqref="F24 F27:F28">
    <cfRule type="expression" dxfId="538" priority="21">
      <formula>F24&gt;0</formula>
    </cfRule>
    <cfRule type="expression" dxfId="537" priority="22">
      <formula>F24&lt;0</formula>
    </cfRule>
  </conditionalFormatting>
  <conditionalFormatting sqref="H24:H28">
    <cfRule type="expression" dxfId="536" priority="19">
      <formula>H24&gt;0</formula>
    </cfRule>
    <cfRule type="expression" dxfId="535" priority="20">
      <formula>H24&lt;0</formula>
    </cfRule>
  </conditionalFormatting>
  <conditionalFormatting sqref="J26:J34">
    <cfRule type="expression" dxfId="534" priority="17">
      <formula>J26&gt;0</formula>
    </cfRule>
    <cfRule type="expression" dxfId="533" priority="18">
      <formula>J26&lt;0</formula>
    </cfRule>
  </conditionalFormatting>
  <conditionalFormatting sqref="F113">
    <cfRule type="expression" dxfId="532" priority="15">
      <formula>F113&gt;0</formula>
    </cfRule>
    <cfRule type="expression" dxfId="531" priority="16">
      <formula>F113&lt;0</formula>
    </cfRule>
  </conditionalFormatting>
  <conditionalFormatting sqref="H113">
    <cfRule type="expression" dxfId="530" priority="13">
      <formula>H113&gt;0</formula>
    </cfRule>
    <cfRule type="expression" dxfId="529" priority="14">
      <formula>H113&lt;0</formula>
    </cfRule>
  </conditionalFormatting>
  <conditionalFormatting sqref="J109">
    <cfRule type="expression" dxfId="528" priority="11">
      <formula>J109&gt;0</formula>
    </cfRule>
    <cfRule type="expression" dxfId="527" priority="12">
      <formula>J109&lt;0</formula>
    </cfRule>
  </conditionalFormatting>
  <conditionalFormatting sqref="F108:F112">
    <cfRule type="expression" dxfId="526" priority="9">
      <formula>F108&gt;0</formula>
    </cfRule>
    <cfRule type="expression" dxfId="525" priority="10">
      <formula>F108&lt;0</formula>
    </cfRule>
  </conditionalFormatting>
  <conditionalFormatting sqref="H108:H112">
    <cfRule type="expression" dxfId="524" priority="7">
      <formula>H108&gt;0</formula>
    </cfRule>
    <cfRule type="expression" dxfId="523" priority="8">
      <formula>H108&lt;0</formula>
    </cfRule>
  </conditionalFormatting>
  <conditionalFormatting sqref="J110:J113">
    <cfRule type="expression" dxfId="522" priority="5">
      <formula>J110&gt;0</formula>
    </cfRule>
    <cfRule type="expression" dxfId="521" priority="6">
      <formula>J110&lt;0</formula>
    </cfRule>
  </conditionalFormatting>
  <conditionalFormatting sqref="F25:F26">
    <cfRule type="expression" dxfId="520" priority="3">
      <formula>F25&gt;0</formula>
    </cfRule>
    <cfRule type="expression" dxfId="519" priority="4">
      <formula>F25&lt;0</formula>
    </cfRule>
  </conditionalFormatting>
  <conditionalFormatting sqref="Q9">
    <cfRule type="expression" dxfId="518" priority="1">
      <formula>Q9&gt;0</formula>
    </cfRule>
    <cfRule type="expression" dxfId="51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6" si="0">H2*I2-J2</f>
        <v>3757.1099999999997</v>
      </c>
      <c r="L2" s="72">
        <v>43087</v>
      </c>
      <c r="M2" s="43">
        <v>115</v>
      </c>
      <c r="O2" s="11" t="s">
        <v>57</v>
      </c>
      <c r="Q2" s="70">
        <f>C32-H32</f>
        <v>1000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(F32-K32-M32)/Q2)</f>
        <v>25.796579999999995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22.5</v>
      </c>
      <c r="R4" s="223">
        <v>1.8E-3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22500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25796.579999999994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-3221.5599999999945</v>
      </c>
      <c r="R7" s="29">
        <v>43349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K32+M32-F32+Q2*Q4</f>
        <v>-3296.5799999999945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-0.1277913583893677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4.0888888888888891E-2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8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1275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8.8235294117647065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24.750000000000004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24.525000000000002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24.3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24.075000000000003</v>
      </c>
    </row>
    <row r="23" spans="1:21" x14ac:dyDescent="0.25">
      <c r="A23" s="873" t="s">
        <v>1234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23.85</v>
      </c>
      <c r="T23" s="1">
        <v>43128</v>
      </c>
      <c r="U23" t="s">
        <v>894</v>
      </c>
    </row>
    <row r="24" spans="1:21" x14ac:dyDescent="0.25">
      <c r="A24" s="873"/>
      <c r="B24" s="47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23.625</v>
      </c>
    </row>
    <row r="25" spans="1:21" x14ac:dyDescent="0.25">
      <c r="A25" s="873"/>
      <c r="B25" s="47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23.400000000000002</v>
      </c>
    </row>
    <row r="26" spans="1:21" x14ac:dyDescent="0.25">
      <c r="A26" s="873"/>
      <c r="B26" s="474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23.175000000000001</v>
      </c>
    </row>
    <row r="27" spans="1:21" x14ac:dyDescent="0.25">
      <c r="A27" s="873"/>
      <c r="B27" s="474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22.95</v>
      </c>
    </row>
    <row r="28" spans="1:21" x14ac:dyDescent="0.25">
      <c r="B28" s="47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22.725000000000001</v>
      </c>
      <c r="T28" s="770">
        <v>43136</v>
      </c>
      <c r="U28" t="s">
        <v>842</v>
      </c>
    </row>
    <row r="29" spans="1:21" x14ac:dyDescent="0.25">
      <c r="C29" s="4"/>
      <c r="O29" s="81">
        <v>1</v>
      </c>
      <c r="P29" s="81">
        <f t="shared" si="4"/>
        <v>22.5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22.274999999999999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22.05</v>
      </c>
      <c r="T31" s="1">
        <v>43178</v>
      </c>
      <c r="U31" t="s">
        <v>940</v>
      </c>
    </row>
    <row r="32" spans="1:21" x14ac:dyDescent="0.25">
      <c r="A32" s="35" t="s">
        <v>81</v>
      </c>
      <c r="B32" s="36"/>
      <c r="C32" s="36">
        <f>SUM(C2:C31)</f>
        <v>2840</v>
      </c>
      <c r="D32" s="37"/>
      <c r="E32" s="37"/>
      <c r="F32" s="37">
        <f>SUM(F2:F31)</f>
        <v>74251.899999999994</v>
      </c>
      <c r="G32" s="36"/>
      <c r="H32" s="175">
        <f>SUM(H2:H31)</f>
        <v>1840</v>
      </c>
      <c r="I32" s="37"/>
      <c r="J32" s="37"/>
      <c r="K32" s="37">
        <f>SUM(K2:K31)</f>
        <v>48160.92</v>
      </c>
      <c r="L32" s="37"/>
      <c r="M32" s="37">
        <f>SUM(M2:M31)</f>
        <v>294.39999999999998</v>
      </c>
      <c r="O32" s="81">
        <v>0.97</v>
      </c>
      <c r="P32" s="81">
        <f t="shared" si="4"/>
        <v>21.824999999999999</v>
      </c>
    </row>
    <row r="33" spans="1:21" ht="15.75" thickBot="1" x14ac:dyDescent="0.3">
      <c r="A33" s="341" t="s">
        <v>193</v>
      </c>
      <c r="B33" s="342"/>
      <c r="C33" s="343">
        <f>SumByColor($A$33,C2:C31)</f>
        <v>1840</v>
      </c>
      <c r="D33" s="343"/>
      <c r="E33" s="343"/>
      <c r="F33" s="344">
        <f>SumByColor($A$33,F2:F32)</f>
        <v>46877</v>
      </c>
      <c r="G33" s="343"/>
      <c r="H33" s="343">
        <f>SumByColor($A$33,H2:H31)</f>
        <v>1840</v>
      </c>
      <c r="I33" s="343"/>
      <c r="J33" s="343"/>
      <c r="K33" s="344">
        <f>SumByColor($A$33,K2:K31)</f>
        <v>48162</v>
      </c>
      <c r="L33" s="343"/>
      <c r="M33" s="344">
        <f>SumByColor($A$33,M2:M31)</f>
        <v>294</v>
      </c>
      <c r="O33" s="81">
        <v>0.96</v>
      </c>
      <c r="P33" s="81">
        <f t="shared" si="4"/>
        <v>21.599999999999998</v>
      </c>
      <c r="T33" s="1">
        <v>43217</v>
      </c>
      <c r="U33" t="s">
        <v>1012</v>
      </c>
    </row>
    <row r="34" spans="1:21" x14ac:dyDescent="0.25">
      <c r="O34" s="81">
        <v>0.95</v>
      </c>
      <c r="P34" s="81">
        <f t="shared" si="4"/>
        <v>21.375</v>
      </c>
    </row>
    <row r="35" spans="1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186" t="s">
        <v>154</v>
      </c>
      <c r="J35" s="186" t="s">
        <v>490</v>
      </c>
      <c r="K35" s="186" t="s">
        <v>150</v>
      </c>
      <c r="L35" s="186" t="s">
        <v>952</v>
      </c>
      <c r="O35" s="81">
        <v>0.94</v>
      </c>
      <c r="P35" s="81">
        <f t="shared" si="4"/>
        <v>21.15</v>
      </c>
      <c r="T35" s="1">
        <v>43224</v>
      </c>
      <c r="U35" t="s">
        <v>82</v>
      </c>
    </row>
    <row r="36" spans="1:21" x14ac:dyDescent="0.25">
      <c r="B36" s="184">
        <v>42985</v>
      </c>
      <c r="C36" s="10">
        <v>50</v>
      </c>
      <c r="D36" s="39">
        <v>44.98</v>
      </c>
      <c r="E36" s="39">
        <v>44.76</v>
      </c>
      <c r="F36" s="39">
        <f t="shared" ref="F36:F50" si="5">C36*(E36-D36)</f>
        <v>-10.999999999999943</v>
      </c>
      <c r="G36" s="39">
        <f t="shared" ref="G36:G50" si="6">D36*C36</f>
        <v>2249</v>
      </c>
      <c r="H36" s="222">
        <f t="shared" ref="H36:H50" si="7">(E36-D36)/D36</f>
        <v>-4.891062694530878E-3</v>
      </c>
      <c r="I36" s="222"/>
      <c r="J36" s="222"/>
      <c r="K36" s="222"/>
      <c r="L36" s="222"/>
      <c r="O36" s="81">
        <v>0.93</v>
      </c>
      <c r="P36" s="81">
        <f t="shared" si="4"/>
        <v>20.925000000000001</v>
      </c>
    </row>
    <row r="37" spans="1:21" x14ac:dyDescent="0.25">
      <c r="B37" s="184">
        <v>42994</v>
      </c>
      <c r="C37" s="10">
        <v>110</v>
      </c>
      <c r="D37" s="39">
        <v>43.796399999999998</v>
      </c>
      <c r="E37" s="39">
        <v>43.2</v>
      </c>
      <c r="F37" s="39">
        <f t="shared" si="5"/>
        <v>-65.603999999999516</v>
      </c>
      <c r="G37" s="39">
        <f t="shared" si="6"/>
        <v>4817.6040000000003</v>
      </c>
      <c r="H37" s="222">
        <f t="shared" si="7"/>
        <v>-1.3617557607474486E-2</v>
      </c>
      <c r="I37" s="222"/>
      <c r="J37" s="222"/>
      <c r="K37" s="222"/>
      <c r="L37" s="222"/>
      <c r="O37" s="81">
        <v>0.92</v>
      </c>
      <c r="P37" s="81">
        <f t="shared" si="4"/>
        <v>20.7</v>
      </c>
    </row>
    <row r="38" spans="1:21" x14ac:dyDescent="0.25">
      <c r="B38" s="184">
        <v>42999</v>
      </c>
      <c r="C38" s="10">
        <v>110</v>
      </c>
      <c r="D38" s="39">
        <v>43.796399999999998</v>
      </c>
      <c r="E38" s="39">
        <v>41.48</v>
      </c>
      <c r="F38" s="39">
        <f t="shared" si="5"/>
        <v>-254.80400000000017</v>
      </c>
      <c r="G38" s="39">
        <f t="shared" si="6"/>
        <v>4817.6040000000003</v>
      </c>
      <c r="H38" s="222">
        <f t="shared" si="7"/>
        <v>-5.2890191887917763E-2</v>
      </c>
      <c r="I38" s="222"/>
      <c r="J38" s="222"/>
      <c r="K38" s="222"/>
      <c r="L38" s="222"/>
      <c r="O38" s="81">
        <v>0.91</v>
      </c>
      <c r="P38" s="81">
        <f t="shared" si="4"/>
        <v>20.475000000000001</v>
      </c>
      <c r="T38" s="770">
        <v>43318</v>
      </c>
      <c r="U38" t="s">
        <v>82</v>
      </c>
    </row>
    <row r="39" spans="1:21" x14ac:dyDescent="0.25">
      <c r="B39" s="184">
        <v>43028</v>
      </c>
      <c r="C39" s="10">
        <v>180</v>
      </c>
      <c r="D39" s="39">
        <v>42.494999999999997</v>
      </c>
      <c r="E39" s="39">
        <v>40.369999999999997</v>
      </c>
      <c r="F39" s="39">
        <f t="shared" si="5"/>
        <v>-382.5</v>
      </c>
      <c r="G39" s="39">
        <f t="shared" si="6"/>
        <v>7649.0999999999995</v>
      </c>
      <c r="H39" s="222">
        <f t="shared" si="7"/>
        <v>-5.0005883045064127E-2</v>
      </c>
      <c r="I39" s="222"/>
      <c r="J39" s="222"/>
      <c r="K39" s="222"/>
      <c r="L39" s="222"/>
      <c r="O39" s="81">
        <v>0.9</v>
      </c>
      <c r="P39" s="81">
        <f t="shared" si="4"/>
        <v>20.25</v>
      </c>
      <c r="U39" t="s">
        <v>1220</v>
      </c>
    </row>
    <row r="40" spans="1:21" x14ac:dyDescent="0.25">
      <c r="B40" s="184">
        <v>43042</v>
      </c>
      <c r="C40" s="7">
        <v>280</v>
      </c>
      <c r="D40" s="43">
        <v>39.311100000000003</v>
      </c>
      <c r="E40" s="39">
        <v>30.77</v>
      </c>
      <c r="F40" s="39">
        <f t="shared" si="5"/>
        <v>-2391.5080000000012</v>
      </c>
      <c r="G40" s="39">
        <f t="shared" si="6"/>
        <v>11007.108</v>
      </c>
      <c r="H40" s="223">
        <f t="shared" si="7"/>
        <v>-0.21726942263126708</v>
      </c>
      <c r="I40" s="223"/>
      <c r="J40" s="223"/>
      <c r="K40" s="223"/>
      <c r="L40" s="223"/>
      <c r="U40" t="s">
        <v>1231</v>
      </c>
    </row>
    <row r="41" spans="1:21" x14ac:dyDescent="0.25">
      <c r="B41" s="184">
        <v>43045</v>
      </c>
      <c r="C41" s="10">
        <v>500</v>
      </c>
      <c r="D41" s="39">
        <v>35.243400000000001</v>
      </c>
      <c r="E41" s="39">
        <v>30.82</v>
      </c>
      <c r="F41" s="39">
        <f t="shared" si="5"/>
        <v>-2211.7000000000003</v>
      </c>
      <c r="G41" s="39">
        <f t="shared" si="6"/>
        <v>17621.7</v>
      </c>
      <c r="H41" s="223">
        <f t="shared" si="7"/>
        <v>-0.12551002457197663</v>
      </c>
      <c r="I41" s="223"/>
      <c r="J41" s="223"/>
      <c r="K41" s="223"/>
      <c r="L41" s="223"/>
      <c r="O41" s="33"/>
      <c r="R41" s="33"/>
    </row>
    <row r="42" spans="1:21" x14ac:dyDescent="0.25">
      <c r="B42" s="184">
        <v>43047</v>
      </c>
      <c r="C42" s="10">
        <v>380</v>
      </c>
      <c r="D42" s="39">
        <v>36.485799999999998</v>
      </c>
      <c r="E42" s="39">
        <v>31.31</v>
      </c>
      <c r="F42" s="39">
        <f t="shared" si="5"/>
        <v>-1966.8039999999996</v>
      </c>
      <c r="G42" s="39">
        <f t="shared" si="6"/>
        <v>13864.603999999999</v>
      </c>
      <c r="H42" s="223">
        <f t="shared" si="7"/>
        <v>-0.14185792828991003</v>
      </c>
      <c r="I42" s="223"/>
      <c r="J42" s="223"/>
      <c r="K42" s="223"/>
      <c r="L42" s="223"/>
      <c r="Q42" s="33"/>
      <c r="R42" s="33"/>
      <c r="T42" s="1">
        <v>43319</v>
      </c>
      <c r="U42" t="s">
        <v>1230</v>
      </c>
    </row>
    <row r="43" spans="1:21" x14ac:dyDescent="0.25">
      <c r="B43" s="184">
        <v>43048</v>
      </c>
      <c r="C43" s="10">
        <v>500</v>
      </c>
      <c r="D43" s="39">
        <v>35.020400000000002</v>
      </c>
      <c r="E43" s="39">
        <v>30.1</v>
      </c>
      <c r="F43" s="39">
        <f t="shared" si="5"/>
        <v>-2460.2000000000003</v>
      </c>
      <c r="G43" s="39">
        <f t="shared" si="6"/>
        <v>17510.2</v>
      </c>
      <c r="H43" s="223">
        <f t="shared" si="7"/>
        <v>-0.14050096515174015</v>
      </c>
      <c r="I43" s="39">
        <v>34.5</v>
      </c>
      <c r="J43" s="39"/>
      <c r="K43" s="39"/>
      <c r="L43" s="39"/>
      <c r="Q43" s="33"/>
      <c r="R43" s="33"/>
    </row>
    <row r="44" spans="1:21" x14ac:dyDescent="0.25">
      <c r="B44" s="184">
        <v>43052</v>
      </c>
      <c r="C44" s="10">
        <v>600</v>
      </c>
      <c r="D44" s="39">
        <v>33.913699999999999</v>
      </c>
      <c r="E44" s="39">
        <v>28.45</v>
      </c>
      <c r="F44" s="39">
        <f t="shared" si="5"/>
        <v>-3278.22</v>
      </c>
      <c r="G44" s="39">
        <f t="shared" si="6"/>
        <v>20348.219999999998</v>
      </c>
      <c r="H44" s="223">
        <f t="shared" si="7"/>
        <v>-0.16110598371749468</v>
      </c>
      <c r="I44" s="39">
        <v>33.5</v>
      </c>
      <c r="J44" s="39"/>
      <c r="K44" s="39"/>
      <c r="L44" s="39"/>
      <c r="Q44" s="33"/>
      <c r="R44" s="33"/>
      <c r="T44" s="1">
        <v>43320</v>
      </c>
      <c r="U44" t="s">
        <v>1235</v>
      </c>
    </row>
    <row r="45" spans="1:21" x14ac:dyDescent="0.25">
      <c r="A45">
        <v>0</v>
      </c>
      <c r="B45" s="184">
        <v>43066</v>
      </c>
      <c r="C45" s="10">
        <v>500</v>
      </c>
      <c r="D45" s="39">
        <v>34.780500000000004</v>
      </c>
      <c r="E45" s="39">
        <v>29.79</v>
      </c>
      <c r="F45" s="39">
        <f t="shared" si="5"/>
        <v>-2495.2500000000023</v>
      </c>
      <c r="G45" s="39">
        <f t="shared" si="6"/>
        <v>17390.25</v>
      </c>
      <c r="H45" s="223">
        <f t="shared" si="7"/>
        <v>-0.14348557381291252</v>
      </c>
      <c r="I45" s="39">
        <v>34.5</v>
      </c>
      <c r="J45" s="39"/>
      <c r="K45" s="39"/>
      <c r="L45" s="39"/>
      <c r="Q45" s="33"/>
      <c r="R45" s="33"/>
      <c r="U45" t="s">
        <v>1236</v>
      </c>
    </row>
    <row r="46" spans="1:21" x14ac:dyDescent="0.25">
      <c r="B46" s="184">
        <v>43074</v>
      </c>
      <c r="C46" s="10">
        <v>440</v>
      </c>
      <c r="D46" s="39">
        <v>35.309699999999999</v>
      </c>
      <c r="E46" s="39">
        <v>31.78</v>
      </c>
      <c r="F46" s="39">
        <f t="shared" si="5"/>
        <v>-1553.0679999999993</v>
      </c>
      <c r="G46" s="39">
        <f t="shared" si="6"/>
        <v>15536.268</v>
      </c>
      <c r="H46" s="223">
        <f t="shared" si="7"/>
        <v>-9.9964032546297432E-2</v>
      </c>
      <c r="I46" s="39"/>
      <c r="J46" s="39"/>
      <c r="K46" s="39"/>
      <c r="L46" s="39"/>
      <c r="Q46" s="81"/>
      <c r="R46" s="33"/>
    </row>
    <row r="47" spans="1:21" x14ac:dyDescent="0.25">
      <c r="A47">
        <v>440</v>
      </c>
      <c r="B47" s="184">
        <v>43087</v>
      </c>
      <c r="C47" s="10">
        <v>440</v>
      </c>
      <c r="D47" s="39">
        <v>35.049999999999997</v>
      </c>
      <c r="E47" s="39">
        <v>30.7</v>
      </c>
      <c r="F47" s="39">
        <f t="shared" si="5"/>
        <v>-1913.9999999999991</v>
      </c>
      <c r="G47" s="39">
        <f t="shared" si="6"/>
        <v>15421.999999999998</v>
      </c>
      <c r="H47" s="223">
        <f t="shared" si="7"/>
        <v>-0.12410841654778883</v>
      </c>
      <c r="I47" s="39"/>
      <c r="J47" s="39"/>
      <c r="K47" s="39"/>
      <c r="L47" s="39"/>
      <c r="Q47" s="81"/>
      <c r="R47" s="33"/>
      <c r="T47" s="1">
        <v>43322</v>
      </c>
      <c r="U47" t="s">
        <v>1242</v>
      </c>
    </row>
    <row r="48" spans="1:21" x14ac:dyDescent="0.25">
      <c r="A48">
        <v>440</v>
      </c>
      <c r="B48" s="184">
        <v>43089</v>
      </c>
      <c r="C48" s="10">
        <v>500</v>
      </c>
      <c r="D48" s="39">
        <v>34.463999999999999</v>
      </c>
      <c r="E48" s="39">
        <v>30.21</v>
      </c>
      <c r="F48" s="39">
        <f t="shared" si="5"/>
        <v>-2126.9999999999991</v>
      </c>
      <c r="G48" s="39">
        <f t="shared" si="6"/>
        <v>17232</v>
      </c>
      <c r="H48" s="223">
        <f t="shared" si="7"/>
        <v>-0.12343314763231192</v>
      </c>
      <c r="I48" s="39" t="s">
        <v>758</v>
      </c>
      <c r="J48" s="39"/>
      <c r="K48" s="39"/>
      <c r="L48" s="39"/>
      <c r="Q48" s="81"/>
      <c r="R48" s="33"/>
    </row>
    <row r="49" spans="1:21" x14ac:dyDescent="0.25">
      <c r="A49">
        <v>320</v>
      </c>
      <c r="B49" s="184">
        <v>43090</v>
      </c>
      <c r="C49" s="425">
        <v>380</v>
      </c>
      <c r="D49" s="426">
        <v>35.658999999999999</v>
      </c>
      <c r="E49" s="39">
        <v>30.68</v>
      </c>
      <c r="F49" s="39">
        <f t="shared" si="5"/>
        <v>-1892.0199999999998</v>
      </c>
      <c r="G49" s="39">
        <f t="shared" si="6"/>
        <v>13550.42</v>
      </c>
      <c r="H49" s="223">
        <f t="shared" si="7"/>
        <v>-0.13962814436748083</v>
      </c>
      <c r="I49" s="39"/>
      <c r="J49" s="39"/>
      <c r="K49" s="39"/>
      <c r="L49" s="39"/>
      <c r="Q49" s="81"/>
      <c r="R49" s="33"/>
      <c r="T49" s="1">
        <v>43327</v>
      </c>
      <c r="U49" t="s">
        <v>1258</v>
      </c>
    </row>
    <row r="50" spans="1:21" x14ac:dyDescent="0.25">
      <c r="A50">
        <v>260</v>
      </c>
      <c r="B50" s="184">
        <v>43097</v>
      </c>
      <c r="C50" s="10">
        <v>320</v>
      </c>
      <c r="D50" s="39">
        <v>36.552</v>
      </c>
      <c r="E50" s="39">
        <v>30.9</v>
      </c>
      <c r="F50" s="39">
        <f t="shared" si="5"/>
        <v>-1808.6400000000003</v>
      </c>
      <c r="G50" s="39">
        <f t="shared" si="6"/>
        <v>11696.64</v>
      </c>
      <c r="H50" s="223">
        <f t="shared" si="7"/>
        <v>-0.15462902166776102</v>
      </c>
      <c r="I50" s="39"/>
      <c r="J50" s="39"/>
      <c r="K50" s="39"/>
      <c r="L50" s="39"/>
      <c r="Q50" s="81"/>
      <c r="R50" s="33"/>
    </row>
    <row r="51" spans="1:21" x14ac:dyDescent="0.25">
      <c r="A51">
        <v>260</v>
      </c>
      <c r="B51" s="184">
        <v>43103</v>
      </c>
      <c r="C51" s="10">
        <v>320</v>
      </c>
      <c r="D51" s="39">
        <v>36.552</v>
      </c>
      <c r="E51" s="39">
        <v>31.83</v>
      </c>
      <c r="F51" s="39">
        <f t="shared" ref="F51:F85" si="8">C51*(E51-D51)</f>
        <v>-1511.0400000000004</v>
      </c>
      <c r="G51" s="39">
        <f t="shared" ref="G51:G85" si="9">D51*C51</f>
        <v>11696.64</v>
      </c>
      <c r="H51" s="223">
        <f t="shared" ref="H51:H85" si="10">(E51-D51)/D51</f>
        <v>-0.1291858174655286</v>
      </c>
      <c r="I51" s="39"/>
      <c r="J51" s="39">
        <v>55.37</v>
      </c>
      <c r="K51" s="39"/>
      <c r="L51" s="39"/>
      <c r="Q51" s="81"/>
      <c r="R51" s="33"/>
    </row>
    <row r="52" spans="1:21" x14ac:dyDescent="0.25">
      <c r="A52">
        <v>260</v>
      </c>
      <c r="B52" s="184">
        <v>43110</v>
      </c>
      <c r="C52" s="10">
        <v>320</v>
      </c>
      <c r="D52" s="39">
        <v>36.552</v>
      </c>
      <c r="E52" s="39">
        <v>31.15</v>
      </c>
      <c r="F52" s="39">
        <f t="shared" si="8"/>
        <v>-1728.6400000000003</v>
      </c>
      <c r="G52" s="39">
        <f t="shared" si="9"/>
        <v>11696.64</v>
      </c>
      <c r="H52" s="223">
        <f t="shared" si="10"/>
        <v>-0.14778945064565555</v>
      </c>
      <c r="I52" s="39"/>
      <c r="J52" s="39">
        <v>57.27</v>
      </c>
      <c r="K52" s="39"/>
      <c r="L52" s="39"/>
      <c r="Q52" s="81"/>
      <c r="R52" s="33"/>
    </row>
    <row r="53" spans="1:21" x14ac:dyDescent="0.25">
      <c r="A53">
        <v>320</v>
      </c>
      <c r="B53" s="184">
        <v>43125</v>
      </c>
      <c r="C53" s="10">
        <v>500</v>
      </c>
      <c r="D53" s="39">
        <v>32.3932</v>
      </c>
      <c r="E53" s="39">
        <v>24.81</v>
      </c>
      <c r="F53" s="39">
        <f t="shared" si="8"/>
        <v>-3791.6000000000008</v>
      </c>
      <c r="G53" s="39">
        <f t="shared" si="9"/>
        <v>16196.6</v>
      </c>
      <c r="H53" s="223">
        <f t="shared" si="10"/>
        <v>-0.23409851450304389</v>
      </c>
      <c r="I53" s="39"/>
      <c r="J53" s="39"/>
      <c r="K53" s="39"/>
      <c r="L53" s="39"/>
      <c r="Q53" s="81"/>
      <c r="R53" s="33"/>
    </row>
    <row r="54" spans="1:21" x14ac:dyDescent="0.25">
      <c r="A54">
        <v>140</v>
      </c>
      <c r="B54" s="184">
        <v>43126</v>
      </c>
      <c r="C54" s="10">
        <v>320</v>
      </c>
      <c r="D54" s="39">
        <v>36.340000000000003</v>
      </c>
      <c r="E54" s="39">
        <v>25.38</v>
      </c>
      <c r="F54" s="39">
        <f t="shared" si="8"/>
        <v>-3507.2000000000016</v>
      </c>
      <c r="G54" s="39">
        <f t="shared" si="9"/>
        <v>11628.800000000001</v>
      </c>
      <c r="H54" s="223">
        <f t="shared" si="10"/>
        <v>-0.30159603742432589</v>
      </c>
      <c r="I54" s="39"/>
      <c r="J54" s="39"/>
      <c r="K54" s="39"/>
      <c r="L54" s="39"/>
      <c r="Q54" s="81"/>
      <c r="R54" s="33"/>
    </row>
    <row r="55" spans="1:21" x14ac:dyDescent="0.25">
      <c r="A55">
        <v>100</v>
      </c>
      <c r="B55" s="184">
        <v>43126</v>
      </c>
      <c r="C55" s="7">
        <v>280</v>
      </c>
      <c r="D55" s="43">
        <v>37.770000000000003</v>
      </c>
      <c r="E55" s="39">
        <v>26.358000000000001</v>
      </c>
      <c r="F55" s="39">
        <f t="shared" si="8"/>
        <v>-3195.3600000000006</v>
      </c>
      <c r="G55" s="39">
        <f t="shared" si="9"/>
        <v>10575.6</v>
      </c>
      <c r="H55" s="223">
        <f t="shared" si="10"/>
        <v>-0.30214455917394761</v>
      </c>
      <c r="I55" s="39">
        <v>37</v>
      </c>
      <c r="J55" s="39"/>
      <c r="K55" s="39"/>
      <c r="L55" s="39"/>
      <c r="Q55" s="81"/>
    </row>
    <row r="56" spans="1:21" x14ac:dyDescent="0.25">
      <c r="A56">
        <v>100</v>
      </c>
      <c r="B56" s="184">
        <v>43142</v>
      </c>
      <c r="C56" s="10">
        <v>280</v>
      </c>
      <c r="D56" s="39">
        <v>37.770000000000003</v>
      </c>
      <c r="E56" s="39">
        <v>27.61</v>
      </c>
      <c r="F56" s="39">
        <f t="shared" si="8"/>
        <v>-2844.8000000000011</v>
      </c>
      <c r="G56" s="39">
        <f t="shared" si="9"/>
        <v>10575.6</v>
      </c>
      <c r="H56" s="223">
        <f t="shared" si="10"/>
        <v>-0.26899655811490608</v>
      </c>
      <c r="I56" s="39"/>
      <c r="J56" s="39"/>
      <c r="K56" s="39"/>
      <c r="L56" s="39"/>
      <c r="Q56" s="81"/>
    </row>
    <row r="57" spans="1:21" x14ac:dyDescent="0.25">
      <c r="A57">
        <v>280</v>
      </c>
      <c r="B57" s="184">
        <v>43143</v>
      </c>
      <c r="C57" s="10">
        <v>280</v>
      </c>
      <c r="D57" s="39">
        <v>37.770000000000003</v>
      </c>
      <c r="E57" s="39">
        <v>26.96</v>
      </c>
      <c r="F57" s="39">
        <f t="shared" si="8"/>
        <v>-3026.8000000000006</v>
      </c>
      <c r="G57" s="39">
        <f t="shared" si="9"/>
        <v>10575.6</v>
      </c>
      <c r="H57" s="223">
        <f t="shared" si="10"/>
        <v>-0.28620598358485572</v>
      </c>
      <c r="I57" s="39"/>
      <c r="J57" s="39"/>
      <c r="K57" s="39"/>
      <c r="L57" s="39"/>
      <c r="Q57" s="81"/>
    </row>
    <row r="58" spans="1:21" x14ac:dyDescent="0.25">
      <c r="B58" s="184">
        <v>43172</v>
      </c>
      <c r="C58" s="10">
        <v>280</v>
      </c>
      <c r="D58" s="39">
        <v>37.770000000000003</v>
      </c>
      <c r="E58" s="39">
        <v>28.6</v>
      </c>
      <c r="F58" s="39">
        <f t="shared" si="8"/>
        <v>-2567.6000000000004</v>
      </c>
      <c r="G58" s="39">
        <f t="shared" si="9"/>
        <v>10575.6</v>
      </c>
      <c r="H58" s="223">
        <f t="shared" si="10"/>
        <v>-0.24278527932221342</v>
      </c>
      <c r="I58" s="39"/>
      <c r="J58" s="39"/>
      <c r="K58" s="39">
        <v>-2491</v>
      </c>
      <c r="L58" s="39"/>
      <c r="Q58" s="81"/>
    </row>
    <row r="59" spans="1:21" x14ac:dyDescent="0.25">
      <c r="B59" s="184">
        <v>43178</v>
      </c>
      <c r="C59" s="10">
        <v>380</v>
      </c>
      <c r="D59" s="39">
        <v>34.729999999999997</v>
      </c>
      <c r="E59" s="39">
        <v>26.79</v>
      </c>
      <c r="F59" s="39">
        <f t="shared" si="8"/>
        <v>-3017.1999999999989</v>
      </c>
      <c r="G59" s="39">
        <f t="shared" si="9"/>
        <v>13197.4</v>
      </c>
      <c r="H59" s="223">
        <f t="shared" si="10"/>
        <v>-0.22862078894327667</v>
      </c>
      <c r="I59" s="39"/>
      <c r="J59" s="39"/>
      <c r="K59" s="39"/>
      <c r="L59" s="39"/>
      <c r="Q59" s="81"/>
    </row>
    <row r="60" spans="1:21" x14ac:dyDescent="0.25">
      <c r="B60" s="184">
        <v>43185</v>
      </c>
      <c r="C60" s="425">
        <v>380</v>
      </c>
      <c r="D60" s="426">
        <v>34.729999999999997</v>
      </c>
      <c r="E60" s="39">
        <v>26.06</v>
      </c>
      <c r="F60" s="39">
        <f t="shared" si="8"/>
        <v>-3294.5999999999995</v>
      </c>
      <c r="G60" s="39">
        <f t="shared" si="9"/>
        <v>13197.4</v>
      </c>
      <c r="H60" s="223">
        <f t="shared" si="10"/>
        <v>-0.24964008062194065</v>
      </c>
      <c r="I60" s="39"/>
      <c r="J60" s="39"/>
      <c r="K60" s="39">
        <v>-3220</v>
      </c>
      <c r="L60" s="39"/>
      <c r="Q60" s="81"/>
    </row>
    <row r="61" spans="1:21" x14ac:dyDescent="0.25">
      <c r="A61">
        <v>280</v>
      </c>
      <c r="B61" s="184">
        <v>43186</v>
      </c>
      <c r="C61" s="10">
        <v>500</v>
      </c>
      <c r="D61" s="39">
        <v>32.32</v>
      </c>
      <c r="E61" s="39">
        <v>25.19</v>
      </c>
      <c r="F61" s="39">
        <f t="shared" si="8"/>
        <v>-3564.9999999999995</v>
      </c>
      <c r="G61" s="39">
        <f t="shared" si="9"/>
        <v>16160</v>
      </c>
      <c r="H61" s="223">
        <f t="shared" si="10"/>
        <v>-0.22060643564356433</v>
      </c>
      <c r="I61" s="39"/>
      <c r="J61" s="39"/>
      <c r="K61" s="39">
        <v>-3490</v>
      </c>
      <c r="L61" s="39"/>
      <c r="Q61" s="81"/>
    </row>
    <row r="62" spans="1:21" x14ac:dyDescent="0.25">
      <c r="A62">
        <v>160</v>
      </c>
      <c r="B62" s="184">
        <v>43194</v>
      </c>
      <c r="C62" s="10">
        <v>380</v>
      </c>
      <c r="D62" s="39">
        <v>34.42</v>
      </c>
      <c r="E62" s="39">
        <v>25.67</v>
      </c>
      <c r="F62" s="39">
        <f t="shared" si="8"/>
        <v>-3325</v>
      </c>
      <c r="G62" s="39">
        <f t="shared" si="9"/>
        <v>13079.6</v>
      </c>
      <c r="H62" s="223">
        <f t="shared" si="10"/>
        <v>-0.25421266705403833</v>
      </c>
      <c r="I62" s="39"/>
      <c r="J62" s="39"/>
      <c r="K62" s="39">
        <v>-3248</v>
      </c>
      <c r="L62" s="39"/>
      <c r="Q62" s="81"/>
    </row>
    <row r="63" spans="1:21" x14ac:dyDescent="0.25">
      <c r="A63">
        <v>260</v>
      </c>
      <c r="B63" s="184">
        <v>43216</v>
      </c>
      <c r="C63" s="10">
        <v>380</v>
      </c>
      <c r="D63" s="39">
        <v>34.42</v>
      </c>
      <c r="E63" s="39">
        <v>26.96</v>
      </c>
      <c r="F63" s="39">
        <f t="shared" si="8"/>
        <v>-2834.8</v>
      </c>
      <c r="G63" s="39">
        <f t="shared" si="9"/>
        <v>13079.6</v>
      </c>
      <c r="H63" s="223">
        <f t="shared" si="10"/>
        <v>-0.21673445671121441</v>
      </c>
      <c r="I63" s="39"/>
      <c r="J63" s="39"/>
      <c r="K63" s="39">
        <v>-2758</v>
      </c>
      <c r="L63" s="39"/>
      <c r="Q63" s="81"/>
    </row>
    <row r="64" spans="1:21" x14ac:dyDescent="0.25">
      <c r="A64">
        <v>280</v>
      </c>
      <c r="B64" s="184">
        <v>43217</v>
      </c>
      <c r="C64" s="7">
        <v>280</v>
      </c>
      <c r="D64" s="43">
        <v>36.86</v>
      </c>
      <c r="E64" s="39">
        <v>27.58</v>
      </c>
      <c r="F64" s="39">
        <f t="shared" si="8"/>
        <v>-2598.4000000000005</v>
      </c>
      <c r="G64" s="39">
        <f t="shared" si="9"/>
        <v>10320.799999999999</v>
      </c>
      <c r="H64" s="223">
        <f t="shared" si="10"/>
        <v>-0.25176342919153555</v>
      </c>
      <c r="I64" s="193" t="s">
        <v>1023</v>
      </c>
      <c r="J64" s="39"/>
      <c r="K64" s="39">
        <v>-2523</v>
      </c>
      <c r="L64" s="39"/>
      <c r="O64" s="33"/>
    </row>
    <row r="65" spans="1:15" x14ac:dyDescent="0.25">
      <c r="A65">
        <v>280</v>
      </c>
      <c r="B65" s="184">
        <v>43221</v>
      </c>
      <c r="C65" s="425">
        <v>380</v>
      </c>
      <c r="D65" s="426">
        <v>34.158099999999997</v>
      </c>
      <c r="E65" s="39">
        <v>27.05</v>
      </c>
      <c r="F65" s="39">
        <f t="shared" si="8"/>
        <v>-2701.0779999999986</v>
      </c>
      <c r="G65" s="39">
        <f t="shared" si="9"/>
        <v>12980.078</v>
      </c>
      <c r="H65" s="223">
        <f t="shared" si="10"/>
        <v>-0.20809412701526131</v>
      </c>
      <c r="I65" s="193">
        <v>34</v>
      </c>
      <c r="J65" s="39"/>
      <c r="K65" s="39">
        <v>-2626</v>
      </c>
      <c r="L65" s="193"/>
    </row>
    <row r="66" spans="1:15" x14ac:dyDescent="0.25">
      <c r="A66">
        <v>180</v>
      </c>
      <c r="B66" s="184">
        <v>43222</v>
      </c>
      <c r="C66" s="7">
        <v>280</v>
      </c>
      <c r="D66" s="43">
        <v>36.472000000000001</v>
      </c>
      <c r="E66" s="39">
        <v>26.85</v>
      </c>
      <c r="F66" s="39">
        <f t="shared" si="8"/>
        <v>-2694.16</v>
      </c>
      <c r="G66" s="39">
        <f t="shared" si="9"/>
        <v>10212.16</v>
      </c>
      <c r="H66" s="223">
        <f t="shared" si="10"/>
        <v>-0.26381881991664835</v>
      </c>
      <c r="I66" s="193">
        <v>36</v>
      </c>
      <c r="J66" s="39"/>
      <c r="K66" s="39">
        <v>-2619</v>
      </c>
      <c r="L66" s="193"/>
    </row>
    <row r="67" spans="1:15" x14ac:dyDescent="0.25">
      <c r="A67">
        <v>180</v>
      </c>
      <c r="B67" s="184">
        <v>43223</v>
      </c>
      <c r="C67" s="425">
        <v>380</v>
      </c>
      <c r="D67" s="426">
        <v>33.9133</v>
      </c>
      <c r="E67" s="39">
        <v>26.69</v>
      </c>
      <c r="F67" s="39">
        <f t="shared" si="8"/>
        <v>-2744.8539999999994</v>
      </c>
      <c r="G67" s="39">
        <f t="shared" si="9"/>
        <v>12887.054</v>
      </c>
      <c r="H67" s="223">
        <f t="shared" si="10"/>
        <v>-0.21299313248784396</v>
      </c>
      <c r="I67" s="39"/>
      <c r="J67" s="39"/>
      <c r="K67" s="39">
        <v>-2670</v>
      </c>
      <c r="L67" s="193"/>
    </row>
    <row r="68" spans="1:15" x14ac:dyDescent="0.25">
      <c r="A68">
        <v>180</v>
      </c>
      <c r="B68" s="184">
        <v>43241</v>
      </c>
      <c r="C68" s="425">
        <v>380</v>
      </c>
      <c r="D68" s="426">
        <v>33.9133</v>
      </c>
      <c r="E68" s="39">
        <v>26.39</v>
      </c>
      <c r="F68" s="39">
        <f t="shared" si="8"/>
        <v>-2858.8539999999998</v>
      </c>
      <c r="G68" s="39">
        <f t="shared" si="9"/>
        <v>12887.054</v>
      </c>
      <c r="H68" s="223">
        <f t="shared" si="10"/>
        <v>-0.22183921942128895</v>
      </c>
      <c r="I68" s="39"/>
      <c r="J68" s="39"/>
      <c r="K68" s="39">
        <v>-2669</v>
      </c>
      <c r="L68" s="193">
        <v>9.8800000000000008</v>
      </c>
    </row>
    <row r="69" spans="1:15" x14ac:dyDescent="0.25">
      <c r="A69">
        <v>180</v>
      </c>
      <c r="B69" s="184">
        <v>43249</v>
      </c>
      <c r="C69" s="10">
        <v>500</v>
      </c>
      <c r="D69" s="39">
        <v>31.690200000000001</v>
      </c>
      <c r="E69" s="39">
        <v>24.83</v>
      </c>
      <c r="F69" s="39">
        <f t="shared" si="8"/>
        <v>-3430.1000000000013</v>
      </c>
      <c r="G69" s="39">
        <f t="shared" si="9"/>
        <v>15845.1</v>
      </c>
      <c r="H69" s="223">
        <f t="shared" si="10"/>
        <v>-0.21647701813178846</v>
      </c>
      <c r="I69" s="39"/>
      <c r="J69" s="39"/>
      <c r="K69" s="39">
        <f t="shared" ref="K69:K85" si="11">F69+$Q$10</f>
        <v>-3355.0800000000013</v>
      </c>
      <c r="L69" s="193">
        <v>9.3000000000000007</v>
      </c>
      <c r="O69" s="33"/>
    </row>
    <row r="70" spans="1:15" x14ac:dyDescent="0.25">
      <c r="A70">
        <v>380</v>
      </c>
      <c r="B70" s="184">
        <v>43254</v>
      </c>
      <c r="C70" s="10">
        <v>500</v>
      </c>
      <c r="D70" s="39">
        <v>31.690200000000001</v>
      </c>
      <c r="E70" s="39">
        <v>23.12</v>
      </c>
      <c r="F70" s="39">
        <f t="shared" si="8"/>
        <v>-4285.1000000000004</v>
      </c>
      <c r="G70" s="39">
        <f t="shared" si="9"/>
        <v>15845.1</v>
      </c>
      <c r="H70" s="223">
        <f t="shared" si="10"/>
        <v>-0.27043691740664305</v>
      </c>
      <c r="I70" s="39"/>
      <c r="J70" s="39"/>
      <c r="K70" s="39">
        <f t="shared" si="11"/>
        <v>-4210.08</v>
      </c>
      <c r="L70" s="193">
        <v>8.66</v>
      </c>
    </row>
    <row r="71" spans="1:15" x14ac:dyDescent="0.25">
      <c r="A71">
        <v>260</v>
      </c>
      <c r="B71" s="184">
        <v>43262</v>
      </c>
      <c r="C71" s="425">
        <v>380</v>
      </c>
      <c r="D71" s="426">
        <v>33.588299999999997</v>
      </c>
      <c r="E71" s="39">
        <v>25.59</v>
      </c>
      <c r="F71" s="39">
        <f t="shared" si="8"/>
        <v>-3039.3539999999989</v>
      </c>
      <c r="G71" s="39">
        <f t="shared" si="9"/>
        <v>12763.553999999998</v>
      </c>
      <c r="H71" s="223">
        <f t="shared" si="10"/>
        <v>-0.23812756227614967</v>
      </c>
      <c r="I71" s="39"/>
      <c r="J71" s="39"/>
      <c r="K71" s="39">
        <f t="shared" si="11"/>
        <v>-2964.3339999999989</v>
      </c>
      <c r="L71" s="193">
        <v>9.58</v>
      </c>
    </row>
    <row r="72" spans="1:15" x14ac:dyDescent="0.25">
      <c r="A72">
        <v>260</v>
      </c>
      <c r="B72" s="184">
        <v>43266</v>
      </c>
      <c r="C72" s="425">
        <v>380</v>
      </c>
      <c r="D72" s="426">
        <v>33.285699999999999</v>
      </c>
      <c r="E72" s="39">
        <v>26.05</v>
      </c>
      <c r="F72" s="39">
        <f t="shared" si="8"/>
        <v>-2749.5659999999993</v>
      </c>
      <c r="G72" s="39">
        <f t="shared" si="9"/>
        <v>12648.565999999999</v>
      </c>
      <c r="H72" s="223">
        <f t="shared" si="10"/>
        <v>-0.21738163836121813</v>
      </c>
      <c r="I72" s="39"/>
      <c r="J72" s="39"/>
      <c r="K72" s="39">
        <f t="shared" si="11"/>
        <v>-2674.5459999999994</v>
      </c>
      <c r="L72" s="193"/>
    </row>
    <row r="73" spans="1:15" x14ac:dyDescent="0.25">
      <c r="A73">
        <v>280</v>
      </c>
      <c r="B73" s="184">
        <v>43286</v>
      </c>
      <c r="C73" s="7">
        <v>280</v>
      </c>
      <c r="D73" s="43">
        <v>35.47</v>
      </c>
      <c r="E73" s="39">
        <v>27.15</v>
      </c>
      <c r="F73" s="39">
        <f t="shared" si="8"/>
        <v>-2329.6</v>
      </c>
      <c r="G73" s="39">
        <f t="shared" si="9"/>
        <v>9931.6</v>
      </c>
      <c r="H73" s="223">
        <f t="shared" si="10"/>
        <v>-0.23456442063715818</v>
      </c>
      <c r="I73" s="39" t="s">
        <v>1148</v>
      </c>
      <c r="J73" s="39"/>
      <c r="K73" s="39">
        <f t="shared" si="11"/>
        <v>-2254.58</v>
      </c>
      <c r="L73" s="193">
        <v>10.17</v>
      </c>
    </row>
    <row r="74" spans="1:15" x14ac:dyDescent="0.25">
      <c r="A74">
        <v>280</v>
      </c>
      <c r="B74" s="184">
        <v>43288</v>
      </c>
      <c r="C74" s="10">
        <v>280</v>
      </c>
      <c r="D74" s="39">
        <v>35.47</v>
      </c>
      <c r="E74" s="39">
        <v>27.42</v>
      </c>
      <c r="F74" s="39">
        <f t="shared" si="8"/>
        <v>-2253.9999999999991</v>
      </c>
      <c r="G74" s="39">
        <f t="shared" si="9"/>
        <v>9931.6</v>
      </c>
      <c r="H74" s="223">
        <f t="shared" si="10"/>
        <v>-0.226952354102058</v>
      </c>
      <c r="I74" s="39"/>
      <c r="J74" s="39"/>
      <c r="K74" s="39">
        <f t="shared" si="11"/>
        <v>-2178.9799999999991</v>
      </c>
      <c r="L74" s="193">
        <v>10.27</v>
      </c>
    </row>
    <row r="75" spans="1:15" x14ac:dyDescent="0.25">
      <c r="A75">
        <v>280</v>
      </c>
      <c r="B75" s="184">
        <v>43301</v>
      </c>
      <c r="C75" s="425">
        <v>380</v>
      </c>
      <c r="D75" s="426">
        <v>33.048900000000003</v>
      </c>
      <c r="E75" s="39">
        <v>26.28</v>
      </c>
      <c r="F75" s="39">
        <f t="shared" si="8"/>
        <v>-2572.1820000000007</v>
      </c>
      <c r="G75" s="39">
        <f t="shared" si="9"/>
        <v>12558.582000000002</v>
      </c>
      <c r="H75" s="223">
        <f t="shared" si="10"/>
        <v>-0.20481468369597783</v>
      </c>
      <c r="I75" s="193"/>
      <c r="J75" s="39"/>
      <c r="K75" s="39">
        <f t="shared" si="11"/>
        <v>-2497.1620000000007</v>
      </c>
      <c r="L75" s="193">
        <v>9.84</v>
      </c>
    </row>
    <row r="76" spans="1:15" x14ac:dyDescent="0.25">
      <c r="A76">
        <v>280</v>
      </c>
      <c r="B76" s="184">
        <v>43306</v>
      </c>
      <c r="C76" s="10">
        <v>500</v>
      </c>
      <c r="D76" s="39">
        <v>31.277999999999999</v>
      </c>
      <c r="E76" s="39">
        <v>25.67</v>
      </c>
      <c r="F76" s="39">
        <f t="shared" si="8"/>
        <v>-2803.9999999999986</v>
      </c>
      <c r="G76" s="39">
        <f t="shared" si="9"/>
        <v>15639</v>
      </c>
      <c r="H76" s="223">
        <f t="shared" si="10"/>
        <v>-0.17929535136517671</v>
      </c>
      <c r="I76" s="193">
        <v>30.5</v>
      </c>
      <c r="J76" s="39"/>
      <c r="K76" s="39">
        <f t="shared" si="11"/>
        <v>-2728.9799999999987</v>
      </c>
      <c r="L76" s="193"/>
    </row>
    <row r="77" spans="1:15" x14ac:dyDescent="0.25">
      <c r="A77">
        <v>160</v>
      </c>
      <c r="B77" s="184">
        <v>43307</v>
      </c>
      <c r="C77" s="425">
        <v>380</v>
      </c>
      <c r="D77" s="426">
        <v>32.78</v>
      </c>
      <c r="E77" s="39">
        <v>26.52</v>
      </c>
      <c r="F77" s="39">
        <f t="shared" si="8"/>
        <v>-2378.8000000000006</v>
      </c>
      <c r="G77" s="39">
        <f t="shared" si="9"/>
        <v>12456.4</v>
      </c>
      <c r="H77" s="223">
        <f t="shared" si="10"/>
        <v>-0.19097010372178161</v>
      </c>
      <c r="I77" s="193"/>
      <c r="J77" s="39"/>
      <c r="K77" s="39">
        <f t="shared" si="11"/>
        <v>-2303.7800000000007</v>
      </c>
      <c r="L77" s="193">
        <v>9.93</v>
      </c>
    </row>
    <row r="78" spans="1:15" x14ac:dyDescent="0.25">
      <c r="A78">
        <v>160</v>
      </c>
      <c r="B78" s="184">
        <v>43318</v>
      </c>
      <c r="C78" s="10">
        <v>500</v>
      </c>
      <c r="D78" s="39">
        <v>30.961300000000001</v>
      </c>
      <c r="E78" s="39">
        <v>25.2</v>
      </c>
      <c r="F78" s="39">
        <f t="shared" si="8"/>
        <v>-2880.650000000001</v>
      </c>
      <c r="G78" s="39">
        <f t="shared" si="9"/>
        <v>15480.650000000001</v>
      </c>
      <c r="H78" s="223">
        <f t="shared" si="10"/>
        <v>-0.18608068782641562</v>
      </c>
      <c r="I78" s="193"/>
      <c r="J78" s="39"/>
      <c r="K78" s="39">
        <f t="shared" si="11"/>
        <v>-2805.630000000001</v>
      </c>
      <c r="L78" s="193"/>
    </row>
    <row r="79" spans="1:15" x14ac:dyDescent="0.25">
      <c r="A79">
        <v>160</v>
      </c>
      <c r="B79" s="184">
        <v>43318</v>
      </c>
      <c r="C79" s="10">
        <v>700</v>
      </c>
      <c r="D79" s="39">
        <v>28.7849</v>
      </c>
      <c r="E79" s="39">
        <v>22.76</v>
      </c>
      <c r="F79" s="39">
        <f t="shared" si="8"/>
        <v>-4217.4299999999994</v>
      </c>
      <c r="G79" s="39">
        <f t="shared" si="9"/>
        <v>20149.43</v>
      </c>
      <c r="H79" s="223">
        <f t="shared" si="10"/>
        <v>-0.20930765783448957</v>
      </c>
      <c r="I79" s="193"/>
      <c r="J79" s="39"/>
      <c r="K79" s="39">
        <f t="shared" si="11"/>
        <v>-4142.41</v>
      </c>
      <c r="L79" s="193"/>
    </row>
    <row r="80" spans="1:15" x14ac:dyDescent="0.25">
      <c r="A80">
        <v>160</v>
      </c>
      <c r="B80" s="184">
        <v>43319</v>
      </c>
      <c r="C80" s="10">
        <v>800</v>
      </c>
      <c r="D80" s="39">
        <v>27.901800000000001</v>
      </c>
      <c r="E80" s="39">
        <v>21.68</v>
      </c>
      <c r="F80" s="39">
        <f t="shared" si="8"/>
        <v>-4977.4400000000014</v>
      </c>
      <c r="G80" s="39">
        <f t="shared" si="9"/>
        <v>22321.440000000002</v>
      </c>
      <c r="H80" s="223">
        <f t="shared" si="10"/>
        <v>-0.22298919782953075</v>
      </c>
      <c r="I80" s="193">
        <v>27</v>
      </c>
      <c r="J80" s="39"/>
      <c r="K80" s="39">
        <f t="shared" si="11"/>
        <v>-4902.4200000000019</v>
      </c>
      <c r="L80" s="193">
        <v>8.1199999999999992</v>
      </c>
    </row>
    <row r="81" spans="1:13" x14ac:dyDescent="0.25">
      <c r="A81">
        <v>160</v>
      </c>
      <c r="B81" s="184">
        <v>43320</v>
      </c>
      <c r="C81" s="10">
        <v>1000</v>
      </c>
      <c r="D81" s="39">
        <v>26.401399999999999</v>
      </c>
      <c r="E81" s="39">
        <v>20.79</v>
      </c>
      <c r="F81" s="39">
        <f t="shared" si="8"/>
        <v>-5611.4</v>
      </c>
      <c r="G81" s="39">
        <f t="shared" si="9"/>
        <v>26401.399999999998</v>
      </c>
      <c r="H81" s="223">
        <f t="shared" si="10"/>
        <v>-0.21254175914913603</v>
      </c>
      <c r="I81" s="39"/>
      <c r="J81" s="39"/>
      <c r="K81" s="39">
        <f t="shared" si="11"/>
        <v>-5536.3799999999992</v>
      </c>
      <c r="L81" s="193">
        <v>8.5</v>
      </c>
    </row>
    <row r="82" spans="1:13" x14ac:dyDescent="0.25">
      <c r="A82">
        <v>160</v>
      </c>
      <c r="B82" s="184">
        <v>43325</v>
      </c>
      <c r="C82" s="10">
        <v>1500</v>
      </c>
      <c r="D82" s="39">
        <v>24.43</v>
      </c>
      <c r="E82" s="39">
        <v>20.45</v>
      </c>
      <c r="F82" s="39">
        <f t="shared" si="8"/>
        <v>-5970.0000000000009</v>
      </c>
      <c r="G82" s="39">
        <f t="shared" si="9"/>
        <v>36645</v>
      </c>
      <c r="H82" s="223">
        <f t="shared" si="10"/>
        <v>-0.16291444944740074</v>
      </c>
      <c r="I82" s="39"/>
      <c r="J82" s="39"/>
      <c r="K82" s="39">
        <f t="shared" si="11"/>
        <v>-5894.9800000000014</v>
      </c>
      <c r="L82" s="193">
        <v>8.02</v>
      </c>
    </row>
    <row r="83" spans="1:13" x14ac:dyDescent="0.25">
      <c r="A83">
        <v>160</v>
      </c>
      <c r="B83" s="184">
        <v>43328</v>
      </c>
      <c r="C83" s="10">
        <v>1500</v>
      </c>
      <c r="D83" s="39">
        <v>24.43</v>
      </c>
      <c r="E83" s="39">
        <v>21.31</v>
      </c>
      <c r="F83" s="39">
        <f t="shared" si="8"/>
        <v>-4680.0000000000018</v>
      </c>
      <c r="G83" s="39">
        <f t="shared" si="9"/>
        <v>36645</v>
      </c>
      <c r="H83" s="223">
        <f t="shared" si="10"/>
        <v>-0.12771182971756043</v>
      </c>
      <c r="I83" s="39"/>
      <c r="J83" s="39"/>
      <c r="K83" s="39">
        <f t="shared" si="11"/>
        <v>-4604.9800000000014</v>
      </c>
      <c r="L83" s="193">
        <v>8.36</v>
      </c>
    </row>
    <row r="84" spans="1:13" x14ac:dyDescent="0.25">
      <c r="A84">
        <v>0</v>
      </c>
      <c r="B84" s="184">
        <v>43329</v>
      </c>
      <c r="C84" s="10">
        <v>1300</v>
      </c>
      <c r="D84" s="39">
        <v>24.8627</v>
      </c>
      <c r="E84" s="39">
        <v>21.5</v>
      </c>
      <c r="F84" s="39">
        <f t="shared" si="8"/>
        <v>-4371.51</v>
      </c>
      <c r="G84" s="39">
        <f t="shared" si="9"/>
        <v>32321.510000000002</v>
      </c>
      <c r="H84" s="223">
        <f t="shared" si="10"/>
        <v>-0.13525079737920662</v>
      </c>
      <c r="I84" s="39"/>
      <c r="J84" s="39"/>
      <c r="K84" s="39">
        <f t="shared" si="11"/>
        <v>-4296.49</v>
      </c>
      <c r="L84" s="193">
        <v>8.43</v>
      </c>
    </row>
    <row r="85" spans="1:13" x14ac:dyDescent="0.25">
      <c r="A85">
        <v>0</v>
      </c>
      <c r="B85" s="184">
        <v>43332</v>
      </c>
      <c r="C85" s="10">
        <v>1000</v>
      </c>
      <c r="D85" s="39">
        <v>25.796600000000002</v>
      </c>
      <c r="E85" s="39">
        <v>21.75</v>
      </c>
      <c r="F85" s="39">
        <f t="shared" si="8"/>
        <v>-4046.6000000000017</v>
      </c>
      <c r="G85" s="39">
        <f t="shared" si="9"/>
        <v>25796.600000000002</v>
      </c>
      <c r="H85" s="223">
        <f t="shared" si="10"/>
        <v>-0.15686563345557172</v>
      </c>
      <c r="I85" s="193">
        <v>25</v>
      </c>
      <c r="J85" s="39"/>
      <c r="K85" s="39">
        <f t="shared" si="11"/>
        <v>-3971.5800000000017</v>
      </c>
      <c r="L85" s="193">
        <v>8.5299999999999994</v>
      </c>
    </row>
    <row r="86" spans="1:13" x14ac:dyDescent="0.25">
      <c r="A86">
        <v>0</v>
      </c>
      <c r="B86" s="184">
        <v>43341</v>
      </c>
      <c r="C86" s="10">
        <v>1000</v>
      </c>
      <c r="D86" s="39">
        <v>25.796600000000002</v>
      </c>
      <c r="E86" s="39">
        <v>22.5</v>
      </c>
      <c r="F86" s="39">
        <f t="shared" ref="F86" si="12">C86*(E86-D86)</f>
        <v>-3296.6000000000017</v>
      </c>
      <c r="G86" s="39">
        <f t="shared" ref="G86" si="13">D86*C86</f>
        <v>25796.600000000002</v>
      </c>
      <c r="H86" s="223">
        <f t="shared" ref="H86" si="14">(E86-D86)/D86</f>
        <v>-0.12779203460921212</v>
      </c>
      <c r="I86" s="193">
        <v>25</v>
      </c>
      <c r="J86" s="39"/>
      <c r="K86" s="39">
        <f>F86+$Q$10</f>
        <v>-3221.5800000000017</v>
      </c>
      <c r="L86" s="193">
        <v>8.82</v>
      </c>
    </row>
    <row r="87" spans="1:13" x14ac:dyDescent="0.25">
      <c r="B87" s="184"/>
      <c r="C87" s="10"/>
      <c r="D87" s="39"/>
      <c r="E87" s="39"/>
      <c r="F87" s="39"/>
      <c r="G87" s="39"/>
      <c r="H87" s="223"/>
      <c r="I87" s="39"/>
      <c r="J87" s="39"/>
      <c r="K87" s="39"/>
      <c r="L87" s="193"/>
    </row>
    <row r="88" spans="1:13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3" x14ac:dyDescent="0.25">
      <c r="B89" s="184"/>
      <c r="C89" s="10"/>
      <c r="D89" s="39"/>
      <c r="E89" s="39"/>
      <c r="F89" s="39"/>
      <c r="G89" s="39"/>
      <c r="H89" s="223"/>
      <c r="I89" s="39"/>
      <c r="J89" s="39"/>
      <c r="K89" s="39"/>
      <c r="L89" s="193"/>
    </row>
    <row r="90" spans="1:13" x14ac:dyDescent="0.25">
      <c r="B90" s="184"/>
      <c r="C90" s="10"/>
      <c r="D90" s="39"/>
      <c r="E90" s="39"/>
      <c r="F90" s="39"/>
      <c r="G90" s="39"/>
      <c r="H90" s="223"/>
      <c r="I90" s="39"/>
      <c r="J90" s="39"/>
      <c r="K90" s="39"/>
      <c r="L90" s="193"/>
    </row>
    <row r="91" spans="1:13" x14ac:dyDescent="0.25">
      <c r="B91" s="184"/>
      <c r="C91" s="10"/>
      <c r="D91" s="39"/>
      <c r="E91" s="39"/>
      <c r="F91" s="39"/>
      <c r="G91" s="39"/>
      <c r="H91" s="223"/>
      <c r="I91" s="39"/>
      <c r="J91" s="39"/>
      <c r="K91" s="39"/>
      <c r="L91" s="193"/>
    </row>
    <row r="92" spans="1:13" x14ac:dyDescent="0.25">
      <c r="B92" s="4"/>
      <c r="C92" s="4"/>
      <c r="D92" s="3"/>
      <c r="E92" s="3"/>
      <c r="F92" s="3"/>
      <c r="G92" s="3"/>
      <c r="H92" s="224"/>
      <c r="I92" s="3"/>
      <c r="J92" s="3"/>
      <c r="K92" s="3"/>
    </row>
    <row r="93" spans="1:13" x14ac:dyDescent="0.25">
      <c r="L93" t="s">
        <v>207</v>
      </c>
      <c r="M93" s="2">
        <f>M107+K107-F107</f>
        <v>75.019999999999982</v>
      </c>
    </row>
    <row r="94" spans="1:13" x14ac:dyDescent="0.25">
      <c r="A94" s="368" t="s">
        <v>1</v>
      </c>
      <c r="B94" s="368" t="s">
        <v>2</v>
      </c>
      <c r="C94" s="368" t="s">
        <v>4</v>
      </c>
      <c r="D94" s="370" t="s">
        <v>5</v>
      </c>
      <c r="E94" s="370" t="s">
        <v>94</v>
      </c>
      <c r="F94" s="370" t="s">
        <v>60</v>
      </c>
      <c r="G94" s="368" t="s">
        <v>3</v>
      </c>
      <c r="H94" s="368" t="s">
        <v>6</v>
      </c>
      <c r="I94" s="370" t="s">
        <v>7</v>
      </c>
      <c r="J94" s="370" t="s">
        <v>95</v>
      </c>
      <c r="K94" s="370" t="s">
        <v>61</v>
      </c>
      <c r="L94" s="368" t="s">
        <v>77</v>
      </c>
      <c r="M94" s="368" t="s">
        <v>38</v>
      </c>
    </row>
    <row r="95" spans="1:13" x14ac:dyDescent="0.25">
      <c r="A95" s="371" t="s">
        <v>174</v>
      </c>
      <c r="B95" s="361">
        <v>42376</v>
      </c>
      <c r="C95" s="362">
        <v>60</v>
      </c>
      <c r="D95" s="363">
        <v>41.01</v>
      </c>
      <c r="E95" s="363">
        <v>0</v>
      </c>
      <c r="F95" s="363">
        <f>C95*D95</f>
        <v>2460.6</v>
      </c>
      <c r="G95" s="361">
        <v>42426</v>
      </c>
      <c r="H95" s="366">
        <v>20</v>
      </c>
      <c r="I95" s="363">
        <v>38.450000000000003</v>
      </c>
      <c r="J95" s="363">
        <v>0.02</v>
      </c>
      <c r="K95" s="363">
        <f>H95*I95-J95</f>
        <v>768.98</v>
      </c>
      <c r="L95" s="361">
        <v>42444</v>
      </c>
      <c r="M95" s="363">
        <v>15.2</v>
      </c>
    </row>
    <row r="96" spans="1:13" x14ac:dyDescent="0.25">
      <c r="A96" s="372" t="s">
        <v>71</v>
      </c>
      <c r="B96" s="361">
        <v>42403</v>
      </c>
      <c r="C96" s="362">
        <v>20</v>
      </c>
      <c r="D96" s="363">
        <v>35.5</v>
      </c>
      <c r="E96" s="363">
        <v>0</v>
      </c>
      <c r="F96" s="363">
        <f>C96*D96</f>
        <v>710</v>
      </c>
      <c r="G96" s="361">
        <v>42426</v>
      </c>
      <c r="H96" s="366">
        <v>30</v>
      </c>
      <c r="I96" s="363">
        <v>38.75</v>
      </c>
      <c r="J96" s="363">
        <v>0.03</v>
      </c>
      <c r="K96" s="363">
        <f>H96*I96-J96</f>
        <v>1162.47</v>
      </c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1">
        <v>42447</v>
      </c>
      <c r="H97" s="366">
        <v>30</v>
      </c>
      <c r="I97" s="363">
        <v>43.3</v>
      </c>
      <c r="J97" s="363">
        <v>0.03</v>
      </c>
      <c r="K97" s="363">
        <f>H97*I97-J97</f>
        <v>1298.97</v>
      </c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3"/>
      <c r="J98" s="363"/>
      <c r="K98" s="363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3"/>
      <c r="J99" s="363"/>
      <c r="K99" s="363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3"/>
      <c r="J100" s="363"/>
      <c r="K100" s="363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3"/>
      <c r="J101" s="363"/>
      <c r="K101" s="363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5" t="s">
        <v>81</v>
      </c>
      <c r="B107" s="36"/>
      <c r="C107" s="36">
        <f>SUM(C95:C106)</f>
        <v>80</v>
      </c>
      <c r="D107" s="37"/>
      <c r="E107" s="37"/>
      <c r="F107" s="37">
        <f>SUM(F95:F106)</f>
        <v>3170.6</v>
      </c>
      <c r="G107" s="36"/>
      <c r="H107" s="175">
        <f>SUM(H95:H106)</f>
        <v>80</v>
      </c>
      <c r="I107" s="37"/>
      <c r="J107" s="37"/>
      <c r="K107" s="37">
        <f>SUM(K95:K106)</f>
        <v>3230.42</v>
      </c>
      <c r="L107" s="37"/>
      <c r="M107" s="37">
        <f>SUM(M95:M96)</f>
        <v>15.2</v>
      </c>
    </row>
    <row r="108" spans="1:13" x14ac:dyDescent="0.25">
      <c r="G108" s="2"/>
    </row>
    <row r="110" spans="1:13" x14ac:dyDescent="0.25">
      <c r="B110" s="258" t="s">
        <v>113</v>
      </c>
      <c r="C110" s="258" t="s">
        <v>146</v>
      </c>
      <c r="D110" s="259" t="s">
        <v>145</v>
      </c>
      <c r="E110" s="260" t="s">
        <v>147</v>
      </c>
      <c r="F110" s="261" t="s">
        <v>65</v>
      </c>
      <c r="G110" s="262" t="s">
        <v>151</v>
      </c>
      <c r="H110" s="261" t="s">
        <v>88</v>
      </c>
      <c r="I110" s="261" t="s">
        <v>154</v>
      </c>
    </row>
    <row r="111" spans="1:13" x14ac:dyDescent="0.25">
      <c r="B111" s="255">
        <v>42376</v>
      </c>
      <c r="C111" s="250">
        <v>60</v>
      </c>
      <c r="D111" s="251">
        <v>41.01</v>
      </c>
      <c r="E111" s="251">
        <v>40.33</v>
      </c>
      <c r="F111" s="251">
        <f>C111*(E111-D111)</f>
        <v>-40.799999999999983</v>
      </c>
      <c r="G111" s="251">
        <f>D111*C111</f>
        <v>2460.6</v>
      </c>
      <c r="H111" s="265">
        <f>(E111-D111)/D111</f>
        <v>-1.6581321628871E-2</v>
      </c>
      <c r="I111" s="265"/>
    </row>
    <row r="112" spans="1:13" x14ac:dyDescent="0.25">
      <c r="B112" s="255">
        <v>42403</v>
      </c>
      <c r="C112" s="250">
        <v>80</v>
      </c>
      <c r="D112" s="251">
        <v>39.630000000000003</v>
      </c>
      <c r="E112" s="251">
        <v>36.229999999999997</v>
      </c>
      <c r="F112" s="251">
        <f>C112*(E112-D112)</f>
        <v>-272.00000000000045</v>
      </c>
      <c r="G112" s="251">
        <f>D112*C112</f>
        <v>3170.4</v>
      </c>
      <c r="H112" s="265">
        <f>(E112-D112)/D112</f>
        <v>-8.5793590714105611E-2</v>
      </c>
      <c r="I112" s="265"/>
    </row>
    <row r="113" spans="2:9" x14ac:dyDescent="0.25">
      <c r="B113" s="255">
        <v>42421</v>
      </c>
      <c r="C113" s="250">
        <v>80</v>
      </c>
      <c r="D113" s="251">
        <v>39.630000000000003</v>
      </c>
      <c r="E113" s="251">
        <v>37.46</v>
      </c>
      <c r="F113" s="251">
        <f>C113*(E113-D113)</f>
        <v>-173.60000000000014</v>
      </c>
      <c r="G113" s="251">
        <f>D113*C113</f>
        <v>3170.4</v>
      </c>
      <c r="H113" s="265">
        <f>(E113-D113)/D113</f>
        <v>-5.4756497602826179E-2</v>
      </c>
      <c r="I113" s="265"/>
    </row>
    <row r="114" spans="2:9" x14ac:dyDescent="0.25">
      <c r="B114" s="255">
        <v>42426</v>
      </c>
      <c r="C114" s="250">
        <v>60</v>
      </c>
      <c r="D114" s="251">
        <v>40.03</v>
      </c>
      <c r="E114" s="251">
        <v>38.450000000000003</v>
      </c>
      <c r="F114" s="251">
        <f t="shared" ref="F114:F120" si="15">C114*(E114-D114)</f>
        <v>-94.799999999999898</v>
      </c>
      <c r="G114" s="251">
        <f t="shared" ref="G114:G120" si="16">D114*C114</f>
        <v>2401.8000000000002</v>
      </c>
      <c r="H114" s="265">
        <f t="shared" ref="H114:H120" si="17">(E114-D114)/D114</f>
        <v>-3.9470397202098384E-2</v>
      </c>
      <c r="I114" s="265"/>
    </row>
    <row r="115" spans="2:9" x14ac:dyDescent="0.25">
      <c r="B115" s="255">
        <v>42426</v>
      </c>
      <c r="C115" s="250">
        <v>30</v>
      </c>
      <c r="D115" s="251">
        <v>41.31</v>
      </c>
      <c r="E115" s="251">
        <v>38.44</v>
      </c>
      <c r="F115" s="251">
        <f t="shared" si="15"/>
        <v>-86.100000000000136</v>
      </c>
      <c r="G115" s="251">
        <f t="shared" si="16"/>
        <v>1239.3000000000002</v>
      </c>
      <c r="H115" s="263">
        <f t="shared" si="17"/>
        <v>-6.9474703461631676E-2</v>
      </c>
      <c r="I115" s="263"/>
    </row>
    <row r="116" spans="2:9" x14ac:dyDescent="0.25">
      <c r="B116" s="255">
        <v>42430</v>
      </c>
      <c r="C116" s="250">
        <v>30</v>
      </c>
      <c r="D116" s="251">
        <v>41.31</v>
      </c>
      <c r="E116" s="251">
        <v>39.51</v>
      </c>
      <c r="F116" s="251">
        <f t="shared" si="15"/>
        <v>-54.000000000000128</v>
      </c>
      <c r="G116" s="251">
        <f t="shared" si="16"/>
        <v>1239.3000000000002</v>
      </c>
      <c r="H116" s="263">
        <f t="shared" si="17"/>
        <v>-4.3572984749455437E-2</v>
      </c>
      <c r="I116" s="263"/>
    </row>
    <row r="117" spans="2:9" x14ac:dyDescent="0.25">
      <c r="B117" s="255">
        <v>42431</v>
      </c>
      <c r="C117" s="250">
        <v>30</v>
      </c>
      <c r="D117" s="251">
        <v>41.305</v>
      </c>
      <c r="E117" s="251">
        <v>40.31</v>
      </c>
      <c r="F117" s="251">
        <f t="shared" si="15"/>
        <v>-29.849999999999923</v>
      </c>
      <c r="G117" s="251">
        <f t="shared" si="16"/>
        <v>1239.1500000000001</v>
      </c>
      <c r="H117" s="263">
        <f t="shared" si="17"/>
        <v>-2.4089093330105251E-2</v>
      </c>
      <c r="I117" s="263"/>
    </row>
    <row r="118" spans="2:9" x14ac:dyDescent="0.25">
      <c r="B118" s="255">
        <v>42435</v>
      </c>
      <c r="C118" s="250">
        <v>30</v>
      </c>
      <c r="D118" s="251">
        <v>41.305</v>
      </c>
      <c r="E118" s="251">
        <v>40.98</v>
      </c>
      <c r="F118" s="251">
        <f t="shared" si="15"/>
        <v>-9.7500000000000853</v>
      </c>
      <c r="G118" s="251">
        <f t="shared" si="16"/>
        <v>1239.1500000000001</v>
      </c>
      <c r="H118" s="263">
        <f t="shared" si="17"/>
        <v>-7.8682968163661261E-3</v>
      </c>
      <c r="I118" s="263"/>
    </row>
    <row r="119" spans="2:9" x14ac:dyDescent="0.25">
      <c r="B119" s="255">
        <v>42436</v>
      </c>
      <c r="C119" s="250">
        <v>30</v>
      </c>
      <c r="D119" s="251">
        <v>41.305</v>
      </c>
      <c r="E119" s="251">
        <v>39.590000000000003</v>
      </c>
      <c r="F119" s="251">
        <f t="shared" si="15"/>
        <v>-51.449999999999889</v>
      </c>
      <c r="G119" s="251">
        <f t="shared" si="16"/>
        <v>1239.1500000000001</v>
      </c>
      <c r="H119" s="263">
        <f t="shared" si="17"/>
        <v>-4.1520397046362338E-2</v>
      </c>
      <c r="I119" s="263"/>
    </row>
    <row r="120" spans="2:9" x14ac:dyDescent="0.25">
      <c r="B120" s="255">
        <v>42444</v>
      </c>
      <c r="C120" s="250">
        <v>30</v>
      </c>
      <c r="D120" s="251">
        <v>41.305</v>
      </c>
      <c r="E120" s="251">
        <v>41.37</v>
      </c>
      <c r="F120" s="251">
        <f t="shared" si="15"/>
        <v>1.9499999999999318</v>
      </c>
      <c r="G120" s="251">
        <f t="shared" si="16"/>
        <v>1239.1500000000001</v>
      </c>
      <c r="H120" s="263">
        <f t="shared" si="17"/>
        <v>1.5736593632731564E-3</v>
      </c>
      <c r="I120" s="263"/>
    </row>
    <row r="121" spans="2:9" x14ac:dyDescent="0.25">
      <c r="B121" s="255">
        <v>42444</v>
      </c>
      <c r="C121" s="250">
        <v>30</v>
      </c>
      <c r="D121" s="251">
        <v>40.47983</v>
      </c>
      <c r="E121" s="251">
        <v>41.37</v>
      </c>
      <c r="F121" s="251">
        <f>C121*(E121-D121)</f>
        <v>26.705099999999931</v>
      </c>
      <c r="G121" s="251">
        <f>D121*C121</f>
        <v>1214.3949</v>
      </c>
      <c r="H121" s="263">
        <f>(E121-D121)/D121</f>
        <v>2.1990457963879731E-2</v>
      </c>
      <c r="I121" s="263" t="s">
        <v>182</v>
      </c>
    </row>
    <row r="122" spans="2:9" x14ac:dyDescent="0.25">
      <c r="B122" s="255">
        <v>42447</v>
      </c>
      <c r="C122" s="250">
        <v>0</v>
      </c>
      <c r="D122" s="251"/>
      <c r="E122" s="251"/>
      <c r="F122" s="251">
        <v>75.02</v>
      </c>
      <c r="G122" s="251"/>
      <c r="H122" s="263"/>
      <c r="I122" s="263"/>
    </row>
    <row r="123" spans="2:9" x14ac:dyDescent="0.25">
      <c r="B123" s="250"/>
      <c r="C123" s="250"/>
      <c r="D123" s="251"/>
      <c r="E123" s="251"/>
      <c r="F123" s="251"/>
      <c r="G123" s="251"/>
      <c r="H123" s="263"/>
      <c r="I123" s="263"/>
    </row>
    <row r="124" spans="2:9" x14ac:dyDescent="0.25">
      <c r="B124" s="250"/>
      <c r="C124" s="250"/>
      <c r="D124" s="251"/>
      <c r="E124" s="251"/>
      <c r="F124" s="251"/>
      <c r="G124" s="251"/>
      <c r="H124" s="263"/>
      <c r="I124" s="263"/>
    </row>
    <row r="125" spans="2:9" x14ac:dyDescent="0.25">
      <c r="B125" s="250"/>
      <c r="C125" s="250"/>
      <c r="D125" s="251"/>
      <c r="E125" s="251"/>
      <c r="F125" s="251"/>
      <c r="G125" s="251"/>
      <c r="H125" s="263"/>
      <c r="I125" s="263"/>
    </row>
    <row r="126" spans="2:9" x14ac:dyDescent="0.25">
      <c r="B126" s="250"/>
      <c r="C126" s="250"/>
      <c r="D126" s="251"/>
      <c r="E126" s="251"/>
      <c r="F126" s="251"/>
      <c r="G126" s="251"/>
      <c r="H126" s="263"/>
      <c r="I126" s="263"/>
    </row>
    <row r="127" spans="2:9" x14ac:dyDescent="0.25">
      <c r="B127" s="250"/>
      <c r="C127" s="250"/>
      <c r="D127" s="251"/>
      <c r="E127" s="251"/>
      <c r="F127" s="251"/>
      <c r="G127" s="251"/>
      <c r="H127" s="263"/>
      <c r="I127" s="263"/>
    </row>
    <row r="128" spans="2:9" x14ac:dyDescent="0.25">
      <c r="B128" s="250"/>
      <c r="C128" s="250"/>
      <c r="D128" s="251"/>
      <c r="E128" s="251"/>
      <c r="F128" s="251"/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</sheetData>
  <mergeCells count="1">
    <mergeCell ref="A23:A27"/>
  </mergeCells>
  <conditionalFormatting sqref="O19:O3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 H45:H60 F59:F60 I62:K63 F64:F66 H64:H66 J64:K66 I56:L60 L62:L64 F71:F73 H71:J73 H89:K92 F89:F91">
    <cfRule type="expression" dxfId="505" priority="77">
      <formula>F40&gt;0</formula>
    </cfRule>
    <cfRule type="expression" dxfId="504" priority="78">
      <formula>F40&lt;0</formula>
    </cfRule>
  </conditionalFormatting>
  <conditionalFormatting sqref="H40:H42">
    <cfRule type="expression" dxfId="503" priority="75">
      <formula>H40&gt;0</formula>
    </cfRule>
    <cfRule type="expression" dxfId="502" priority="76">
      <formula>H40&lt;0</formula>
    </cfRule>
  </conditionalFormatting>
  <conditionalFormatting sqref="H43">
    <cfRule type="expression" dxfId="501" priority="73">
      <formula>H43&gt;0</formula>
    </cfRule>
    <cfRule type="expression" dxfId="500" priority="74">
      <formula>H43&lt;0</formula>
    </cfRule>
  </conditionalFormatting>
  <conditionalFormatting sqref="H44">
    <cfRule type="expression" dxfId="499" priority="71">
      <formula>H44&gt;0</formula>
    </cfRule>
    <cfRule type="expression" dxfId="498" priority="72">
      <formula>H44&lt;0</formula>
    </cfRule>
  </conditionalFormatting>
  <conditionalFormatting sqref="F36:F39">
    <cfRule type="expression" dxfId="497" priority="67">
      <formula>F36&gt;0</formula>
    </cfRule>
    <cfRule type="expression" dxfId="496" priority="68">
      <formula>F36&lt;0</formula>
    </cfRule>
  </conditionalFormatting>
  <conditionalFormatting sqref="H36:H39">
    <cfRule type="expression" dxfId="495" priority="65">
      <formula>H36&gt;0</formula>
    </cfRule>
    <cfRule type="expression" dxfId="494" priority="66">
      <formula>H36&lt;0</formula>
    </cfRule>
  </conditionalFormatting>
  <conditionalFormatting sqref="F45:F46">
    <cfRule type="expression" dxfId="493" priority="61">
      <formula>F45&gt;0</formula>
    </cfRule>
    <cfRule type="expression" dxfId="492" priority="62">
      <formula>F45&lt;0</formula>
    </cfRule>
  </conditionalFormatting>
  <conditionalFormatting sqref="I40:L42">
    <cfRule type="expression" dxfId="491" priority="59">
      <formula>I40&gt;0</formula>
    </cfRule>
    <cfRule type="expression" dxfId="490" priority="60">
      <formula>I40&lt;0</formula>
    </cfRule>
  </conditionalFormatting>
  <conditionalFormatting sqref="I49:I54 I46:L47">
    <cfRule type="expression" dxfId="489" priority="53">
      <formula>I46&gt;0</formula>
    </cfRule>
    <cfRule type="expression" dxfId="488" priority="54">
      <formula>I46&lt;0</formula>
    </cfRule>
  </conditionalFormatting>
  <conditionalFormatting sqref="I36:L39">
    <cfRule type="expression" dxfId="487" priority="51">
      <formula>I36&gt;0</formula>
    </cfRule>
    <cfRule type="expression" dxfId="486" priority="52">
      <formula>I36&lt;0</formula>
    </cfRule>
  </conditionalFormatting>
  <conditionalFormatting sqref="F47:F58">
    <cfRule type="expression" dxfId="485" priority="49">
      <formula>F47&gt;0</formula>
    </cfRule>
    <cfRule type="expression" dxfId="484" priority="50">
      <formula>F47&lt;0</formula>
    </cfRule>
  </conditionalFormatting>
  <conditionalFormatting sqref="Q8">
    <cfRule type="expression" dxfId="483" priority="45">
      <formula>Q8&gt;0</formula>
    </cfRule>
    <cfRule type="expression" dxfId="482" priority="46">
      <formula>Q8&lt;0</formula>
    </cfRule>
  </conditionalFormatting>
  <conditionalFormatting sqref="Q7">
    <cfRule type="expression" dxfId="481" priority="47">
      <formula>Q7&gt;0</formula>
    </cfRule>
    <cfRule type="expression" dxfId="480" priority="48">
      <formula>Q7&lt;0</formula>
    </cfRule>
  </conditionalFormatting>
  <conditionalFormatting sqref="F115:F119">
    <cfRule type="expression" dxfId="479" priority="43">
      <formula>F115&gt;0</formula>
    </cfRule>
    <cfRule type="expression" dxfId="478" priority="44">
      <formula>F115&lt;0</formula>
    </cfRule>
  </conditionalFormatting>
  <conditionalFormatting sqref="H115:H117">
    <cfRule type="expression" dxfId="477" priority="41">
      <formula>H115&gt;0</formula>
    </cfRule>
    <cfRule type="expression" dxfId="476" priority="42">
      <formula>H115&lt;0</formula>
    </cfRule>
  </conditionalFormatting>
  <conditionalFormatting sqref="H118">
    <cfRule type="expression" dxfId="475" priority="39">
      <formula>H118&gt;0</formula>
    </cfRule>
    <cfRule type="expression" dxfId="474" priority="40">
      <formula>H118&lt;0</formula>
    </cfRule>
  </conditionalFormatting>
  <conditionalFormatting sqref="H119">
    <cfRule type="expression" dxfId="473" priority="37">
      <formula>H119&gt;0</formula>
    </cfRule>
    <cfRule type="expression" dxfId="472" priority="38">
      <formula>H119&lt;0</formula>
    </cfRule>
  </conditionalFormatting>
  <conditionalFormatting sqref="H120:H129">
    <cfRule type="expression" dxfId="471" priority="35">
      <formula>H120&gt;0</formula>
    </cfRule>
    <cfRule type="expression" dxfId="470" priority="36">
      <formula>H120&lt;0</formula>
    </cfRule>
  </conditionalFormatting>
  <conditionalFormatting sqref="F111:F114">
    <cfRule type="expression" dxfId="469" priority="33">
      <formula>F111&gt;0</formula>
    </cfRule>
    <cfRule type="expression" dxfId="468" priority="34">
      <formula>F111&lt;0</formula>
    </cfRule>
  </conditionalFormatting>
  <conditionalFormatting sqref="H111:H114">
    <cfRule type="expression" dxfId="467" priority="31">
      <formula>H111&gt;0</formula>
    </cfRule>
    <cfRule type="expression" dxfId="466" priority="32">
      <formula>H111&lt;0</formula>
    </cfRule>
  </conditionalFormatting>
  <conditionalFormatting sqref="F120:F121">
    <cfRule type="expression" dxfId="465" priority="29">
      <formula>F120&gt;0</formula>
    </cfRule>
    <cfRule type="expression" dxfId="464" priority="30">
      <formula>F120&lt;0</formula>
    </cfRule>
  </conditionalFormatting>
  <conditionalFormatting sqref="I115:I117">
    <cfRule type="expression" dxfId="463" priority="27">
      <formula>I115&gt;0</formula>
    </cfRule>
    <cfRule type="expression" dxfId="462" priority="28">
      <formula>I115&lt;0</formula>
    </cfRule>
  </conditionalFormatting>
  <conditionalFormatting sqref="I118">
    <cfRule type="expression" dxfId="461" priority="25">
      <formula>I118&gt;0</formula>
    </cfRule>
    <cfRule type="expression" dxfId="460" priority="26">
      <formula>I118&lt;0</formula>
    </cfRule>
  </conditionalFormatting>
  <conditionalFormatting sqref="I119">
    <cfRule type="expression" dxfId="459" priority="23">
      <formula>I119&gt;0</formula>
    </cfRule>
    <cfRule type="expression" dxfId="458" priority="24">
      <formula>I119&lt;0</formula>
    </cfRule>
  </conditionalFormatting>
  <conditionalFormatting sqref="I120:I129">
    <cfRule type="expression" dxfId="457" priority="21">
      <formula>I120&gt;0</formula>
    </cfRule>
    <cfRule type="expression" dxfId="456" priority="22">
      <formula>I120&lt;0</formula>
    </cfRule>
  </conditionalFormatting>
  <conditionalFormatting sqref="I111:I114">
    <cfRule type="expression" dxfId="455" priority="19">
      <formula>I111&gt;0</formula>
    </cfRule>
    <cfRule type="expression" dxfId="454" priority="20">
      <formula>I111&lt;0</formula>
    </cfRule>
  </conditionalFormatting>
  <conditionalFormatting sqref="F122">
    <cfRule type="expression" dxfId="453" priority="17">
      <formula>F122&gt;0</formula>
    </cfRule>
    <cfRule type="expression" dxfId="452" priority="18">
      <formula>F122&lt;0</formula>
    </cfRule>
  </conditionalFormatting>
  <conditionalFormatting sqref="F61:F63 H62:H63 H61:L61">
    <cfRule type="expression" dxfId="451" priority="15">
      <formula>F61&gt;0</formula>
    </cfRule>
    <cfRule type="expression" dxfId="450" priority="16">
      <formula>F61&lt;0</formula>
    </cfRule>
  </conditionalFormatting>
  <conditionalFormatting sqref="R4">
    <cfRule type="expression" dxfId="449" priority="13">
      <formula>R4&gt;0</formula>
    </cfRule>
    <cfRule type="expression" dxfId="448" priority="14">
      <formula>R4&lt;0</formula>
    </cfRule>
  </conditionalFormatting>
  <conditionalFormatting sqref="F67:F70 H67:K68 H69:J70">
    <cfRule type="expression" dxfId="447" priority="11">
      <formula>F67&gt;0</formula>
    </cfRule>
    <cfRule type="expression" dxfId="446" priority="12">
      <formula>F67&lt;0</formula>
    </cfRule>
  </conditionalFormatting>
  <conditionalFormatting sqref="H75:H79 F74:F79 H74:J74 J75:J79">
    <cfRule type="expression" dxfId="445" priority="7">
      <formula>F74&gt;0</formula>
    </cfRule>
    <cfRule type="expression" dxfId="444" priority="8">
      <formula>F74&lt;0</formula>
    </cfRule>
  </conditionalFormatting>
  <conditionalFormatting sqref="H87:K88 F87:F88">
    <cfRule type="expression" dxfId="443" priority="5">
      <formula>F87&gt;0</formula>
    </cfRule>
    <cfRule type="expression" dxfId="442" priority="6">
      <formula>F87&lt;0</formula>
    </cfRule>
  </conditionalFormatting>
  <conditionalFormatting sqref="H83:J84 F83:F86 H85:H86 J86:K86 J85 K69:K85">
    <cfRule type="expression" dxfId="441" priority="3">
      <formula>F69&gt;0</formula>
    </cfRule>
    <cfRule type="expression" dxfId="440" priority="4">
      <formula>F69&lt;0</formula>
    </cfRule>
  </conditionalFormatting>
  <conditionalFormatting sqref="H81:J82 F80:F82 H80 J80">
    <cfRule type="expression" dxfId="439" priority="1">
      <formula>F80&gt;0</formula>
    </cfRule>
    <cfRule type="expression" dxfId="438" priority="2">
      <formula>F80&lt;0</formula>
    </cfRule>
  </conditionalFormatting>
  <hyperlinks>
    <hyperlink ref="A3" location="ACTIVE!A1" display="Back"/>
    <hyperlink ref="A9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7" t="s">
        <v>78</v>
      </c>
      <c r="P35" s="86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7" t="s">
        <v>78</v>
      </c>
      <c r="P41" s="86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7" t="s">
        <v>78</v>
      </c>
      <c r="P40" s="86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100</v>
      </c>
      <c r="T2" s="83" t="s">
        <v>1120</v>
      </c>
      <c r="U2" s="837" t="s">
        <v>1246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46.7117</v>
      </c>
      <c r="T3" s="83" t="s">
        <v>1245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52.279899999999998</v>
      </c>
      <c r="R4" s="492">
        <v>5.9999999999999995E-4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5227.99</v>
      </c>
      <c r="T5" s="83">
        <v>43307</v>
      </c>
      <c r="U5" s="837" t="s">
        <v>1197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4671.17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1613.5599999999977</v>
      </c>
      <c r="R7" s="29">
        <v>43353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556.81999999999971</v>
      </c>
      <c r="T8" s="83">
        <v>43314</v>
      </c>
      <c r="U8" s="837" t="s">
        <v>1198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0.11920354001245934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3.6419350457824136E-2</v>
      </c>
      <c r="R11">
        <v>0.47599999999999998</v>
      </c>
      <c r="T11" s="83">
        <v>43318</v>
      </c>
      <c r="U11" s="837" t="s">
        <v>1199</v>
      </c>
    </row>
    <row r="12" spans="1:21" x14ac:dyDescent="0.25">
      <c r="H12" s="70"/>
      <c r="O12" s="11" t="s">
        <v>925</v>
      </c>
      <c r="Q12" s="1" t="s">
        <v>1244</v>
      </c>
      <c r="U12" s="837" t="s">
        <v>1221</v>
      </c>
    </row>
    <row r="13" spans="1:21" x14ac:dyDescent="0.25">
      <c r="H13" s="70"/>
      <c r="O13" s="11" t="s">
        <v>952</v>
      </c>
      <c r="Q13" s="2">
        <f>Q4/(4.85+4.95)*2</f>
        <v>10.669367346938774</v>
      </c>
      <c r="U13" s="837" t="s">
        <v>1222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17324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57.507890000000003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56.985091000000004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56.462291999999998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55.939492999999999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55.416694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54.893895000000001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5" si="8">C33*(E33-D33)</f>
        <v>474.85500000000013</v>
      </c>
      <c r="G33" s="39">
        <f t="shared" ref="G33:G35" si="9">D33*C33</f>
        <v>7310.1449999999995</v>
      </c>
      <c r="H33" s="222">
        <f t="shared" ref="H33:H35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54.371096000000001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53.848297000000002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39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53.325497999999996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1.01</v>
      </c>
      <c r="P36" s="81">
        <f t="shared" si="4"/>
        <v>52.802698999999997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52.279899999999998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51.757100999999999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51.234302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50.711502999999993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50.188703999999994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49.665904999999995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49.143105999999996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48.620307000000004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48.097507999999998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47.574708999999999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47.051909999999999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8:K66">
    <cfRule type="expression" dxfId="337" priority="11">
      <formula>K38&gt;0</formula>
    </cfRule>
    <cfRule type="expression" dxfId="336" priority="12">
      <formula>K38&lt;0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1187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1149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1151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1150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1152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1153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1154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1173</v>
      </c>
    </row>
    <row r="23" spans="1:21" x14ac:dyDescent="0.25">
      <c r="T23" s="156">
        <v>43298</v>
      </c>
      <c r="U23" t="s">
        <v>1186</v>
      </c>
    </row>
    <row r="24" spans="1:21" x14ac:dyDescent="0.25">
      <c r="T24" s="67"/>
    </row>
    <row r="25" spans="1:21" x14ac:dyDescent="0.25">
      <c r="T25" s="156">
        <v>43307</v>
      </c>
      <c r="U25" t="s">
        <v>1180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7" t="s">
        <v>78</v>
      </c>
      <c r="P42" s="867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1188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3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0" width="11.140625" style="2" bestFit="1" customWidth="1"/>
    <col min="11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23.29</v>
      </c>
      <c r="R4" s="475">
        <v>-8.0999999999999996E-3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4658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1493.7400000000052</v>
      </c>
      <c r="R7" s="29">
        <v>43346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1208.7700000000004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0.35044633150007415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1257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9.5061224489795908</v>
      </c>
      <c r="U13" t="s">
        <v>1028</v>
      </c>
    </row>
    <row r="14" spans="1:29" x14ac:dyDescent="0.25">
      <c r="O14" s="11" t="s">
        <v>1039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25.619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25.386100000000003</v>
      </c>
      <c r="U18" t="s">
        <v>1058</v>
      </c>
    </row>
    <row r="19" spans="1:21" x14ac:dyDescent="0.25">
      <c r="O19" s="81">
        <v>1.08</v>
      </c>
      <c r="P19" s="81">
        <f t="shared" si="1"/>
        <v>25.153200000000002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24.920300000000001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24.6874</v>
      </c>
      <c r="T21" s="156">
        <v>43314</v>
      </c>
      <c r="U21" t="s">
        <v>1209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24.454499999999999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24.221599999999999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23.988700000000001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23.755800000000001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23.5229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23.29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23.057099999999998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22.824199999999998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22.591299999999997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22.3584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22.125499999999999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21.892599999999998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21.659700000000001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21.4268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21.193899999999999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20.960999999999999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L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L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L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L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9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0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9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0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9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0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9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0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9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0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9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0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9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0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9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0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9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0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1">C87*(E87-D87)</f>
        <v>-53.688000000000216</v>
      </c>
      <c r="G87" s="758">
        <f t="shared" ref="G87:G106" si="12">D87*C87</f>
        <v>2532.8879999999999</v>
      </c>
      <c r="H87" s="759">
        <f t="shared" ref="H87:H106" si="13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1"/>
        <v>-150.49599999999998</v>
      </c>
      <c r="G88" s="758">
        <f t="shared" si="12"/>
        <v>4907.2960000000003</v>
      </c>
      <c r="H88" s="760">
        <f t="shared" si="13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1"/>
        <v>31.056000000000097</v>
      </c>
      <c r="G89" s="758">
        <f t="shared" si="12"/>
        <v>2403.3440000000001</v>
      </c>
      <c r="H89" s="760">
        <f t="shared" si="13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1"/>
        <v>300.49599999999998</v>
      </c>
      <c r="G90" s="758">
        <f t="shared" si="12"/>
        <v>2357.1039999999998</v>
      </c>
      <c r="H90" s="760">
        <f t="shared" si="13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1"/>
        <v>-990.89999999999986</v>
      </c>
      <c r="G91" s="758">
        <f t="shared" si="12"/>
        <v>4085.1</v>
      </c>
      <c r="H91" s="760">
        <f t="shared" si="13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1"/>
        <v>-1311.3</v>
      </c>
      <c r="G92" s="758">
        <f t="shared" si="12"/>
        <v>4085.1</v>
      </c>
      <c r="H92" s="760">
        <f t="shared" si="13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1"/>
        <v>-749.14400000000001</v>
      </c>
      <c r="G93" s="758">
        <f t="shared" si="12"/>
        <v>2229.1440000000002</v>
      </c>
      <c r="H93" s="760">
        <f t="shared" si="13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1"/>
        <v>-925.93800000000033</v>
      </c>
      <c r="G94" s="758">
        <f t="shared" si="12"/>
        <v>3984.1379999999999</v>
      </c>
      <c r="H94" s="760">
        <f t="shared" si="13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1"/>
        <v>-642.77000000000021</v>
      </c>
      <c r="G95" s="758">
        <f t="shared" si="12"/>
        <v>2489.77</v>
      </c>
      <c r="H95" s="760">
        <f t="shared" si="13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1"/>
        <v>-538.16399999999976</v>
      </c>
      <c r="G96" s="758">
        <f t="shared" si="12"/>
        <v>3925.7639999999997</v>
      </c>
      <c r="H96" s="760">
        <f t="shared" si="13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1"/>
        <v>-1031.4000000000001</v>
      </c>
      <c r="G97" s="758">
        <f t="shared" si="12"/>
        <v>3925.7999999999997</v>
      </c>
      <c r="H97" s="760">
        <f t="shared" si="13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1"/>
        <v>-1115.3799999999999</v>
      </c>
      <c r="G98" s="758">
        <f t="shared" si="12"/>
        <v>5505.78</v>
      </c>
      <c r="H98" s="760">
        <f t="shared" si="13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1"/>
        <v>-1434.58</v>
      </c>
      <c r="G99" s="758">
        <f t="shared" si="12"/>
        <v>5505.78</v>
      </c>
      <c r="H99" s="760">
        <f t="shared" si="13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1"/>
        <v>-2289.6000000000008</v>
      </c>
      <c r="G100" s="758">
        <f t="shared" si="12"/>
        <v>7761.6</v>
      </c>
      <c r="H100" s="760">
        <f t="shared" si="13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1"/>
        <v>-1871.0440000000003</v>
      </c>
      <c r="G101" s="758">
        <f t="shared" si="12"/>
        <v>5345.8440000000001</v>
      </c>
      <c r="H101" s="760">
        <f t="shared" si="13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1"/>
        <v>-1072.2600000000004</v>
      </c>
      <c r="G102" s="758">
        <f t="shared" si="12"/>
        <v>4124.26</v>
      </c>
      <c r="H102" s="760">
        <f t="shared" si="13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1"/>
        <v>-912.00000000000045</v>
      </c>
      <c r="G103" s="758">
        <f t="shared" si="12"/>
        <v>4124</v>
      </c>
      <c r="H103" s="760">
        <f t="shared" si="13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1"/>
        <v>-964</v>
      </c>
      <c r="G104" s="758">
        <f t="shared" si="12"/>
        <v>4104</v>
      </c>
      <c r="H104" s="760">
        <f t="shared" si="13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1"/>
        <v>-260.04000000000008</v>
      </c>
      <c r="G105" s="758">
        <f t="shared" si="12"/>
        <v>4104.04</v>
      </c>
      <c r="H105" s="760">
        <f t="shared" si="13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1"/>
        <v>200.9999999999998</v>
      </c>
      <c r="G106" s="758">
        <f t="shared" si="12"/>
        <v>1973</v>
      </c>
      <c r="H106" s="760">
        <f t="shared" si="13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I40:K55 K38 J21:J39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41:L55 L38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7" t="s">
        <v>78</v>
      </c>
      <c r="P40" s="86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7" t="s">
        <v>78</v>
      </c>
      <c r="P40" s="867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7" t="s">
        <v>78</v>
      </c>
      <c r="P42" s="867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7" t="s">
        <v>78</v>
      </c>
      <c r="P42" s="86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300</v>
      </c>
      <c r="U2" s="118"/>
      <c r="V2" t="s">
        <v>1248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47.47183333333335</v>
      </c>
      <c r="V3" t="s">
        <v>1170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1" si="1">H4*I4-J4</f>
        <v>5204.88</v>
      </c>
      <c r="L4" s="72">
        <v>42856</v>
      </c>
      <c r="M4" s="43">
        <v>36</v>
      </c>
      <c r="O4" s="11" t="s">
        <v>66</v>
      </c>
      <c r="Q4" s="54">
        <v>45.679900000000004</v>
      </c>
      <c r="R4" s="475">
        <v>6.6E-3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13703.970000000001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14241.550000000005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-487.63000000000193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-537.58000000000175</v>
      </c>
      <c r="U8" s="855">
        <v>43292</v>
      </c>
      <c r="V8" t="s">
        <v>1169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-3.7747295764857164E-2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M85</f>
        <v>49.949999999999818</v>
      </c>
      <c r="U10" s="83">
        <v>43320</v>
      </c>
      <c r="V10" t="s">
        <v>1240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4.2907274315399112E-2</v>
      </c>
      <c r="R11">
        <v>0.49</v>
      </c>
      <c r="V11" t="s">
        <v>1239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0" si="2">C12*D12+E12</f>
        <v>1255</v>
      </c>
      <c r="H12" s="176"/>
      <c r="I12" s="3"/>
      <c r="J12" s="3"/>
      <c r="K12" s="3"/>
      <c r="O12" s="11" t="s">
        <v>925</v>
      </c>
      <c r="Q12" s="1" t="s">
        <v>1238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15.125794701986756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7" t="s">
        <v>78</v>
      </c>
      <c r="P17" s="867"/>
    </row>
    <row r="18" spans="1:16" ht="15.75" thickTop="1" x14ac:dyDescent="0.25">
      <c r="B18" s="47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H18" s="70"/>
      <c r="O18" s="81">
        <v>1.1000000000000001</v>
      </c>
      <c r="P18" s="81">
        <f>O18*$Q$4</f>
        <v>50.247890000000005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49.791091000000009</v>
      </c>
    </row>
    <row r="20" spans="1:16" x14ac:dyDescent="0.25">
      <c r="B20" s="474">
        <v>43340</v>
      </c>
      <c r="C20" s="4">
        <v>100</v>
      </c>
      <c r="D20" s="2">
        <v>45.28</v>
      </c>
      <c r="E20" s="2">
        <v>0</v>
      </c>
      <c r="F20" s="2">
        <f t="shared" si="2"/>
        <v>4528</v>
      </c>
      <c r="H20" s="70"/>
      <c r="O20" s="81">
        <v>1.08</v>
      </c>
      <c r="P20" s="81">
        <f t="shared" si="3"/>
        <v>49.334292000000005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48.877493000000008</v>
      </c>
    </row>
    <row r="22" spans="1:16" x14ac:dyDescent="0.25">
      <c r="H22" s="70"/>
      <c r="O22" s="81">
        <v>1.06</v>
      </c>
      <c r="P22" s="81">
        <f t="shared" si="3"/>
        <v>48.420694000000005</v>
      </c>
    </row>
    <row r="23" spans="1:16" x14ac:dyDescent="0.25">
      <c r="H23" s="70"/>
      <c r="O23" s="81">
        <v>1.05</v>
      </c>
      <c r="P23" s="81">
        <f t="shared" si="3"/>
        <v>47.963895000000008</v>
      </c>
    </row>
    <row r="24" spans="1:16" x14ac:dyDescent="0.25">
      <c r="A24" s="21" t="s">
        <v>81</v>
      </c>
      <c r="B24" s="12"/>
      <c r="C24" s="12">
        <f>SUM(C2:C23)</f>
        <v>940</v>
      </c>
      <c r="D24" s="13"/>
      <c r="E24" s="13"/>
      <c r="F24" s="13">
        <f>SUM(F2:F23)</f>
        <v>48760.29</v>
      </c>
      <c r="G24" s="12"/>
      <c r="H24" s="12">
        <f>SUM(H2:H23)</f>
        <v>640</v>
      </c>
      <c r="I24" s="12"/>
      <c r="J24" s="12"/>
      <c r="K24" s="13">
        <f>SUM(K2:K23)</f>
        <v>34074.339999999997</v>
      </c>
      <c r="L24" s="12"/>
      <c r="M24" s="13">
        <f>SUM(M2:M23)</f>
        <v>444.4</v>
      </c>
      <c r="O24" s="81">
        <v>1.04</v>
      </c>
      <c r="P24" s="81">
        <f t="shared" si="3"/>
        <v>47.507096000000004</v>
      </c>
    </row>
    <row r="25" spans="1:16" ht="15.75" thickBot="1" x14ac:dyDescent="0.3">
      <c r="A25" s="341" t="s">
        <v>193</v>
      </c>
      <c r="B25" s="479"/>
      <c r="C25" s="343">
        <f>SumByColor($A$25, C2:C23 )</f>
        <v>640</v>
      </c>
      <c r="D25" s="343"/>
      <c r="E25" s="343"/>
      <c r="F25" s="344">
        <f>SumByColor($A$25, F2:F23 )</f>
        <v>34113</v>
      </c>
      <c r="G25" s="343"/>
      <c r="H25" s="343">
        <f>SumByColor($A$25, H2:H23 )</f>
        <v>640</v>
      </c>
      <c r="I25" s="343"/>
      <c r="J25" s="343"/>
      <c r="K25" s="344">
        <f>SumByColor($A$25, K2:K23 )</f>
        <v>34075</v>
      </c>
      <c r="L25" s="343"/>
      <c r="M25" s="344">
        <f>SumByColor($A$25, M2:M23 )</f>
        <v>444</v>
      </c>
      <c r="O25" s="81">
        <v>1.03</v>
      </c>
      <c r="P25" s="81">
        <f t="shared" si="3"/>
        <v>47.050297000000008</v>
      </c>
    </row>
    <row r="26" spans="1:16" x14ac:dyDescent="0.25">
      <c r="O26" s="81">
        <v>1.02</v>
      </c>
      <c r="P26" s="81">
        <f t="shared" si="3"/>
        <v>46.593498000000004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46.136699000000007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45.679900000000004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45.223101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44.766302000000003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44.309502999999999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43.852704000000003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43.395904999999999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42.939106000000002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42.482307000000006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42.025508000000002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41.568709000000005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41.111910000000002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8" si="16">C63*(E63-D63)</f>
        <v>-219.95999999999967</v>
      </c>
      <c r="G63" s="39">
        <f t="shared" ref="G63:G73" si="17">D63*C63</f>
        <v>5418.96</v>
      </c>
      <c r="H63" s="222">
        <f t="shared" ref="H63:H78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1261</v>
      </c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>D74*C74</f>
        <v>14482.470000000001</v>
      </c>
      <c r="H74" s="222">
        <f t="shared" si="18"/>
        <v>-6.3281332535127022E-2</v>
      </c>
      <c r="I74" s="193" t="s">
        <v>1232</v>
      </c>
      <c r="J74" s="39">
        <v>-867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>D75*C75</f>
        <v>14482.470000000001</v>
      </c>
      <c r="H75" s="222">
        <f t="shared" si="18"/>
        <v>-3.4695048565610717E-2</v>
      </c>
      <c r="I75" s="39"/>
      <c r="J75" s="39">
        <v>-453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>D76*C76</f>
        <v>7395.0450000000001</v>
      </c>
      <c r="H76" s="222">
        <f t="shared" si="18"/>
        <v>-4.2399336312355082E-2</v>
      </c>
      <c r="I76" s="39">
        <v>48.5</v>
      </c>
      <c r="J76" s="39">
        <v>-264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7">
        <v>200</v>
      </c>
      <c r="D77" s="43">
        <v>48.567799999999998</v>
      </c>
      <c r="E77" s="39">
        <v>46.13</v>
      </c>
      <c r="F77" s="39">
        <f t="shared" si="16"/>
        <v>-487.55999999999915</v>
      </c>
      <c r="G77" s="39">
        <f>D77*C77</f>
        <v>9713.56</v>
      </c>
      <c r="H77" s="222">
        <f t="shared" si="18"/>
        <v>-5.0193749768364965E-2</v>
      </c>
      <c r="I77" s="193" t="s">
        <v>1273</v>
      </c>
      <c r="J77" s="39">
        <v>-437.6</v>
      </c>
      <c r="K77" s="39"/>
      <c r="L77" s="39">
        <v>15.27</v>
      </c>
    </row>
    <row r="78" spans="1:12" x14ac:dyDescent="0.25">
      <c r="A78">
        <v>50</v>
      </c>
      <c r="B78" s="184">
        <v>43340</v>
      </c>
      <c r="C78" s="425">
        <v>300</v>
      </c>
      <c r="D78" s="426">
        <v>47.471800000000002</v>
      </c>
      <c r="E78" s="39">
        <v>45.38</v>
      </c>
      <c r="F78" s="39">
        <f t="shared" si="16"/>
        <v>-627.53999999999974</v>
      </c>
      <c r="G78" s="39">
        <f>D78*C78</f>
        <v>14241.54</v>
      </c>
      <c r="H78" s="222">
        <f t="shared" si="18"/>
        <v>-4.4064054870470451E-2</v>
      </c>
      <c r="I78" s="39"/>
      <c r="J78" s="39">
        <f>F78+$Q$10</f>
        <v>-577.58999999999992</v>
      </c>
      <c r="K78" s="39"/>
      <c r="L78" s="39">
        <v>15.03</v>
      </c>
    </row>
    <row r="79" spans="1:12" x14ac:dyDescent="0.25"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5" spans="1:13" x14ac:dyDescent="0.25">
      <c r="L85" t="s">
        <v>205</v>
      </c>
      <c r="M85" s="2">
        <f>M94+K94-F94</f>
        <v>49.949999999999818</v>
      </c>
    </row>
    <row r="86" spans="1:13" x14ac:dyDescent="0.25">
      <c r="A86" s="368" t="s">
        <v>1</v>
      </c>
      <c r="B86" s="368" t="s">
        <v>2</v>
      </c>
      <c r="C86" s="368" t="s">
        <v>4</v>
      </c>
      <c r="D86" s="370" t="s">
        <v>5</v>
      </c>
      <c r="E86" s="370" t="s">
        <v>94</v>
      </c>
      <c r="F86" s="370" t="s">
        <v>60</v>
      </c>
      <c r="G86" s="368" t="s">
        <v>3</v>
      </c>
      <c r="H86" s="368" t="s">
        <v>6</v>
      </c>
      <c r="I86" s="368" t="s">
        <v>7</v>
      </c>
      <c r="J86" s="368" t="s">
        <v>95</v>
      </c>
      <c r="K86" s="368" t="s">
        <v>61</v>
      </c>
      <c r="L86" s="368" t="s">
        <v>77</v>
      </c>
      <c r="M86" s="368" t="s">
        <v>38</v>
      </c>
    </row>
    <row r="87" spans="1:13" x14ac:dyDescent="0.25">
      <c r="A87" s="371" t="s">
        <v>171</v>
      </c>
      <c r="B87" s="373">
        <v>42376</v>
      </c>
      <c r="C87" s="362">
        <v>50</v>
      </c>
      <c r="D87" s="363">
        <v>55.15</v>
      </c>
      <c r="E87" s="363">
        <v>0</v>
      </c>
      <c r="F87" s="363">
        <f>C87*D87+E87</f>
        <v>2757.5</v>
      </c>
      <c r="G87" s="361">
        <v>42409</v>
      </c>
      <c r="H87" s="366">
        <v>50</v>
      </c>
      <c r="I87" s="363">
        <v>56.15</v>
      </c>
      <c r="J87" s="363">
        <v>0.05</v>
      </c>
      <c r="K87" s="362">
        <f>H87*I87-J87</f>
        <v>2807.45</v>
      </c>
      <c r="L87" s="361"/>
      <c r="M87" s="363"/>
    </row>
    <row r="88" spans="1:13" x14ac:dyDescent="0.25">
      <c r="A88" s="372" t="s">
        <v>71</v>
      </c>
      <c r="B88" s="373"/>
      <c r="C88" s="362"/>
      <c r="D88" s="363"/>
      <c r="E88" s="363"/>
      <c r="F88" s="363"/>
      <c r="G88" s="361"/>
      <c r="H88" s="362"/>
      <c r="I88" s="362"/>
      <c r="J88" s="362"/>
      <c r="K88" s="362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21" t="s">
        <v>81</v>
      </c>
      <c r="B94" s="12"/>
      <c r="C94" s="12">
        <f>SUM(C87:C93)</f>
        <v>50</v>
      </c>
      <c r="D94" s="13"/>
      <c r="E94" s="13"/>
      <c r="F94" s="13">
        <f>SUM(F87:F93)</f>
        <v>2757.5</v>
      </c>
      <c r="G94" s="12"/>
      <c r="H94" s="12">
        <f>SUM(H87:H90)</f>
        <v>50</v>
      </c>
      <c r="I94" s="12"/>
      <c r="J94" s="12"/>
      <c r="K94" s="12">
        <f>SUM(K87:K90)</f>
        <v>2807.45</v>
      </c>
      <c r="L94" s="12"/>
      <c r="M94" s="13">
        <f>SUM(M87:M90)</f>
        <v>0</v>
      </c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</sheetData>
  <mergeCells count="1">
    <mergeCell ref="O17:P17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J72:J73 K81 H73:H75 F73:F75 F80:F83 H80:H83">
    <cfRule type="expression" dxfId="87" priority="45">
      <formula>F28&gt;0</formula>
    </cfRule>
    <cfRule type="expression" dxfId="86" priority="46">
      <formula>F28&lt;0</formula>
    </cfRule>
  </conditionalFormatting>
  <conditionalFormatting sqref="Q8">
    <cfRule type="expression" dxfId="85" priority="39">
      <formula>Q8&gt;0</formula>
    </cfRule>
    <cfRule type="expression" dxfId="84" priority="40">
      <formula>Q8&lt;0</formula>
    </cfRule>
  </conditionalFormatting>
  <conditionalFormatting sqref="Q7">
    <cfRule type="expression" dxfId="83" priority="41">
      <formula>Q7&gt;0</formula>
    </cfRule>
    <cfRule type="expression" dxfId="82" priority="42">
      <formula>Q7&lt;0</formula>
    </cfRule>
  </conditionalFormatting>
  <conditionalFormatting sqref="M85">
    <cfRule type="expression" dxfId="81" priority="37">
      <formula>M85&gt;0</formula>
    </cfRule>
    <cfRule type="expression" dxfId="80" priority="38">
      <formula>M85&lt;0</formula>
    </cfRule>
  </conditionalFormatting>
  <conditionalFormatting sqref="J42">
    <cfRule type="expression" dxfId="79" priority="35">
      <formula>J42&gt;0</formula>
    </cfRule>
    <cfRule type="expression" dxfId="78" priority="36">
      <formula>J42&lt;0</formula>
    </cfRule>
  </conditionalFormatting>
  <conditionalFormatting sqref="J43:J55 J56:K64 K66:K68">
    <cfRule type="expression" dxfId="77" priority="33">
      <formula>J43&gt;0</formula>
    </cfRule>
    <cfRule type="expression" dxfId="76" priority="34">
      <formula>J43&lt;0</formula>
    </cfRule>
  </conditionalFormatting>
  <conditionalFormatting sqref="Q10">
    <cfRule type="expression" dxfId="75" priority="31">
      <formula>Q10&gt;0</formula>
    </cfRule>
    <cfRule type="expression" dxfId="74" priority="32">
      <formula>Q10&lt;0</formula>
    </cfRule>
  </conditionalFormatting>
  <conditionalFormatting sqref="Q9">
    <cfRule type="expression" dxfId="73" priority="29">
      <formula>Q9&gt;0</formula>
    </cfRule>
    <cfRule type="expression" dxfId="72" priority="30">
      <formula>Q9&lt;0</formula>
    </cfRule>
  </conditionalFormatting>
  <conditionalFormatting sqref="F65 H65">
    <cfRule type="expression" dxfId="71" priority="27">
      <formula>F65&gt;0</formula>
    </cfRule>
    <cfRule type="expression" dxfId="70" priority="28">
      <formula>F65&lt;0</formula>
    </cfRule>
  </conditionalFormatting>
  <conditionalFormatting sqref="J65:K65">
    <cfRule type="expression" dxfId="69" priority="25">
      <formula>J65&gt;0</formula>
    </cfRule>
    <cfRule type="expression" dxfId="68" priority="26">
      <formula>J65&lt;0</formula>
    </cfRule>
  </conditionalFormatting>
  <conditionalFormatting sqref="F66 H66">
    <cfRule type="expression" dxfId="67" priority="23">
      <formula>F66&gt;0</formula>
    </cfRule>
    <cfRule type="expression" dxfId="66" priority="24">
      <formula>F66&lt;0</formula>
    </cfRule>
  </conditionalFormatting>
  <conditionalFormatting sqref="J66">
    <cfRule type="expression" dxfId="65" priority="21">
      <formula>J66&gt;0</formula>
    </cfRule>
    <cfRule type="expression" dxfId="64" priority="22">
      <formula>J66&lt;0</formula>
    </cfRule>
  </conditionalFormatting>
  <conditionalFormatting sqref="F67:F69 H67:H69">
    <cfRule type="expression" dxfId="63" priority="19">
      <formula>F67&gt;0</formula>
    </cfRule>
    <cfRule type="expression" dxfId="62" priority="20">
      <formula>F67&lt;0</formula>
    </cfRule>
  </conditionalFormatting>
  <conditionalFormatting sqref="J67:J69">
    <cfRule type="expression" dxfId="61" priority="17">
      <formula>J67&gt;0</formula>
    </cfRule>
    <cfRule type="expression" dxfId="60" priority="18">
      <formula>J67&lt;0</formula>
    </cfRule>
  </conditionalFormatting>
  <conditionalFormatting sqref="L56:L60">
    <cfRule type="expression" dxfId="59" priority="15">
      <formula>L56&gt;0</formula>
    </cfRule>
    <cfRule type="expression" dxfId="58" priority="16">
      <formula>L56&lt;0</formula>
    </cfRule>
  </conditionalFormatting>
  <conditionalFormatting sqref="F70:F72 H70:H72">
    <cfRule type="expression" dxfId="57" priority="11">
      <formula>F70&gt;0</formula>
    </cfRule>
    <cfRule type="expression" dxfId="56" priority="12">
      <formula>F70&lt;0</formula>
    </cfRule>
  </conditionalFormatting>
  <conditionalFormatting sqref="J70:K70 K69 J71">
    <cfRule type="expression" dxfId="55" priority="9">
      <formula>J69&gt;0</formula>
    </cfRule>
    <cfRule type="expression" dxfId="54" priority="10">
      <formula>J69&lt;0</formula>
    </cfRule>
  </conditionalFormatting>
  <conditionalFormatting sqref="J74:J75 K74">
    <cfRule type="expression" dxfId="53" priority="5">
      <formula>J74&gt;0</formula>
    </cfRule>
    <cfRule type="expression" dxfId="52" priority="6">
      <formula>J74&lt;0</formula>
    </cfRule>
  </conditionalFormatting>
  <conditionalFormatting sqref="K77 F76:F79 H76:H79">
    <cfRule type="expression" dxfId="51" priority="3">
      <formula>F76&gt;0</formula>
    </cfRule>
    <cfRule type="expression" dxfId="50" priority="4">
      <formula>F76&lt;0</formula>
    </cfRule>
  </conditionalFormatting>
  <conditionalFormatting sqref="J76:J82">
    <cfRule type="expression" dxfId="49" priority="1">
      <formula>J76&gt;0</formula>
    </cfRule>
    <cfRule type="expression" dxfId="48" priority="2">
      <formula>J76&lt;0</formula>
    </cfRule>
  </conditionalFormatting>
  <hyperlinks>
    <hyperlink ref="A3" location="ACTIVE!A1" display="Back"/>
    <hyperlink ref="A88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7" t="s">
        <v>78</v>
      </c>
      <c r="P41" s="86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7" t="s">
        <v>78</v>
      </c>
      <c r="P45" s="867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7" t="s">
        <v>78</v>
      </c>
      <c r="Q39" s="86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7" t="s">
        <v>78</v>
      </c>
      <c r="P41" s="86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2018-08-30T01:31:48Z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