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6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F" sheetId="54" state="hidden" r:id="rId6"/>
    <sheet name="CPN" sheetId="7" r:id="rId7"/>
    <sheet name="NKE" sheetId="50" state="hidden" r:id="rId8"/>
    <sheet name="MU" sheetId="17" r:id="rId9"/>
    <sheet name="IP" sheetId="44" state="hidden" r:id="rId10"/>
    <sheet name="INTC" sheetId="13" state="hidden" r:id="rId11"/>
    <sheet name="HES" sheetId="10" state="hidden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hp?s_AA_Historical_Prices_1" localSheetId="17">AA!$W$1:$AC$69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INTC!$V$1:$AB$69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NSC!$W$1:$AC$69</definedName>
    <definedName name="hp?s_NWL" localSheetId="19">NWL!$W$1:$AC$69</definedName>
    <definedName name="hp?s_SCTY" localSheetId="23">SCTY!$W$1:$AC$68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WFC!$W$1:$AC$69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2" i="25" l="1"/>
  <c r="F204" i="25"/>
  <c r="H204" i="25"/>
  <c r="G204" i="25"/>
  <c r="L5" i="35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F19" i="52"/>
  <c r="G19" i="52"/>
  <c r="H19" i="52"/>
  <c r="D178" i="38"/>
  <c r="E178" i="38"/>
  <c r="G178" i="38"/>
  <c r="H178" i="38"/>
  <c r="K178" i="38"/>
  <c r="L178" i="38" s="1"/>
  <c r="O178" i="38" s="1"/>
  <c r="P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F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Q3" i="54" l="1"/>
  <c r="Q5" i="54"/>
  <c r="Q2" i="53"/>
  <c r="Q5" i="53" s="1"/>
  <c r="F161" i="17"/>
  <c r="H161" i="17"/>
  <c r="G161" i="17"/>
  <c r="Q8" i="54" l="1"/>
  <c r="Q6" i="54"/>
  <c r="Q7" i="54" s="1"/>
  <c r="Q3" i="53"/>
  <c r="Q8" i="53" s="1"/>
  <c r="C120" i="25"/>
  <c r="F203" i="25"/>
  <c r="H203" i="25"/>
  <c r="G203" i="25"/>
  <c r="K81" i="25"/>
  <c r="F111" i="25"/>
  <c r="F26" i="45"/>
  <c r="H26" i="45"/>
  <c r="G26" i="45"/>
  <c r="K3" i="45"/>
  <c r="F90" i="17"/>
  <c r="D177" i="38"/>
  <c r="E177" i="38"/>
  <c r="G177" i="38"/>
  <c r="H177" i="38"/>
  <c r="K177" i="38"/>
  <c r="L177" i="38" s="1"/>
  <c r="O177" i="38" s="1"/>
  <c r="M177" i="38"/>
  <c r="N177" i="38" s="1"/>
  <c r="R177" i="38"/>
  <c r="Q6" i="53" l="1"/>
  <c r="Q7" i="53" s="1"/>
  <c r="D176" i="38"/>
  <c r="E176" i="38"/>
  <c r="G176" i="38"/>
  <c r="H176" i="38"/>
  <c r="K176" i="38"/>
  <c r="L176" i="38" s="1"/>
  <c r="O176" i="38" s="1"/>
  <c r="M176" i="38"/>
  <c r="N176" i="38" s="1"/>
  <c r="R176" i="38"/>
  <c r="F59" i="18"/>
  <c r="H59" i="18"/>
  <c r="G59" i="18"/>
  <c r="K19" i="18"/>
  <c r="F29" i="49"/>
  <c r="H29" i="49"/>
  <c r="G29" i="49"/>
  <c r="F5" i="49"/>
  <c r="F160" i="17"/>
  <c r="H160" i="17"/>
  <c r="G160" i="17"/>
  <c r="K45" i="17"/>
  <c r="K44" i="17"/>
  <c r="F202" i="25"/>
  <c r="H202" i="25"/>
  <c r="G202" i="25"/>
  <c r="K80" i="25"/>
  <c r="F19" i="51" l="1"/>
  <c r="G19" i="51"/>
  <c r="H19" i="51"/>
  <c r="G173" i="38"/>
  <c r="G174" i="38"/>
  <c r="G175" i="38"/>
  <c r="D173" i="38"/>
  <c r="D174" i="38"/>
  <c r="D175" i="38"/>
  <c r="R175" i="38"/>
  <c r="M175" i="38"/>
  <c r="N175" i="38" s="1"/>
  <c r="K175" i="38"/>
  <c r="L175" i="38" s="1"/>
  <c r="H175" i="38"/>
  <c r="E175" i="38"/>
  <c r="F201" i="25"/>
  <c r="H201" i="25"/>
  <c r="G201" i="25"/>
  <c r="F110" i="25"/>
  <c r="H58" i="18"/>
  <c r="G58" i="18"/>
  <c r="F5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00" i="25"/>
  <c r="H200" i="25"/>
  <c r="G200" i="25"/>
  <c r="H18" i="51"/>
  <c r="G18" i="51"/>
  <c r="F18" i="51"/>
  <c r="C11" i="49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57" i="18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56" i="18"/>
  <c r="F56" i="18"/>
  <c r="H56" i="18"/>
  <c r="F33" i="31"/>
  <c r="H33" i="31"/>
  <c r="G33" i="31"/>
  <c r="K6" i="31"/>
  <c r="F96" i="10"/>
  <c r="G96" i="10"/>
  <c r="K36" i="10"/>
  <c r="F199" i="25"/>
  <c r="H199" i="25"/>
  <c r="G19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8" i="25" l="1"/>
  <c r="H198" i="25"/>
  <c r="G19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197" i="25"/>
  <c r="H197" i="25"/>
  <c r="G197" i="25"/>
  <c r="F196" i="25"/>
  <c r="G196" i="25"/>
  <c r="H19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95" i="25" l="1"/>
  <c r="H195" i="25"/>
  <c r="G19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94" i="25" l="1"/>
  <c r="F194" i="25"/>
  <c r="H19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M7" i="50"/>
  <c r="K7" i="50"/>
  <c r="F7" i="50"/>
  <c r="H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93" i="25"/>
  <c r="H193" i="25"/>
  <c r="G19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21" i="25"/>
  <c r="C12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92" i="25"/>
  <c r="F192" i="25"/>
  <c r="H192" i="25"/>
  <c r="H63" i="7"/>
  <c r="C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21" i="25"/>
  <c r="H121" i="25"/>
  <c r="F120" i="25" l="1"/>
  <c r="C11" i="34"/>
  <c r="E161" i="38"/>
  <c r="H161" i="38"/>
  <c r="K161" i="38"/>
  <c r="L161" i="38" s="1"/>
  <c r="M161" i="38"/>
  <c r="N161" i="38" s="1"/>
  <c r="R161" i="38"/>
  <c r="G154" i="17"/>
  <c r="F154" i="17"/>
  <c r="H154" i="17"/>
  <c r="F191" i="25"/>
  <c r="H191" i="25"/>
  <c r="G191" i="25"/>
  <c r="K71" i="25"/>
  <c r="H120" i="25"/>
  <c r="F190" i="25"/>
  <c r="H190" i="25"/>
  <c r="G19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89" i="25"/>
  <c r="H189" i="25"/>
  <c r="G189" i="25"/>
  <c r="K70" i="25"/>
  <c r="F188" i="25"/>
  <c r="H188" i="25"/>
  <c r="G188" i="25"/>
  <c r="K69" i="25"/>
  <c r="N215" i="1"/>
  <c r="O159" i="38" l="1"/>
  <c r="F187" i="25"/>
  <c r="H187" i="25"/>
  <c r="G18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86" i="25" l="1"/>
  <c r="H186" i="25"/>
  <c r="G18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85" i="25"/>
  <c r="F18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85" i="25"/>
  <c r="E153" i="38"/>
  <c r="H153" i="38"/>
  <c r="K153" i="38"/>
  <c r="M153" i="38"/>
  <c r="N153" i="38" s="1"/>
  <c r="R153" i="38"/>
  <c r="L153" i="38" l="1"/>
  <c r="O153" i="38" s="1"/>
  <c r="C2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84" i="25"/>
  <c r="H184" i="25"/>
  <c r="G18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83" i="25"/>
  <c r="H183" i="25"/>
  <c r="E151" i="38"/>
  <c r="H151" i="38"/>
  <c r="K151" i="38"/>
  <c r="L151" i="38" s="1"/>
  <c r="M151" i="38"/>
  <c r="N151" i="38" s="1"/>
  <c r="G183" i="25"/>
  <c r="F85" i="17"/>
  <c r="K40" i="17"/>
  <c r="O151" i="38" l="1"/>
  <c r="C14" i="31"/>
  <c r="F25" i="34" l="1"/>
  <c r="H25" i="34"/>
  <c r="G25" i="34"/>
  <c r="F99" i="7"/>
  <c r="H99" i="7"/>
  <c r="G99" i="7"/>
  <c r="F182" i="25" l="1"/>
  <c r="H182" i="25"/>
  <c r="G18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81" i="25"/>
  <c r="H181" i="25"/>
  <c r="G18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80" i="25"/>
  <c r="H180" i="25"/>
  <c r="G180" i="25"/>
  <c r="K58" i="25"/>
  <c r="K5" i="47"/>
  <c r="K29" i="10"/>
  <c r="K28" i="10"/>
  <c r="F179" i="25" l="1"/>
  <c r="H179" i="25"/>
  <c r="G17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8" i="25" l="1"/>
  <c r="H178" i="25"/>
  <c r="G17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77" i="25"/>
  <c r="F177" i="25"/>
  <c r="H17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76" i="25"/>
  <c r="F176" i="25"/>
  <c r="H17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75" i="25"/>
  <c r="F175" i="25"/>
  <c r="H175" i="25"/>
  <c r="K50" i="25"/>
  <c r="K137" i="38"/>
  <c r="L137" i="38" s="1"/>
  <c r="O137" i="38" s="1"/>
  <c r="M137" i="38"/>
  <c r="N137" i="38" s="1"/>
  <c r="H137" i="38"/>
  <c r="E137" i="38"/>
  <c r="K49" i="25"/>
  <c r="G174" i="25"/>
  <c r="F174" i="25"/>
  <c r="H174" i="25"/>
  <c r="F14" i="44"/>
  <c r="G14" i="44"/>
  <c r="H14" i="44"/>
  <c r="F22" i="33"/>
  <c r="G22" i="33"/>
  <c r="H22" i="33"/>
  <c r="F23" i="33"/>
  <c r="G23" i="33"/>
  <c r="H23" i="33"/>
  <c r="F173" i="25" l="1"/>
  <c r="G173" i="25"/>
  <c r="H173" i="25"/>
  <c r="F172" i="25"/>
  <c r="H172" i="25"/>
  <c r="G172" i="25"/>
  <c r="F171" i="25"/>
  <c r="H171" i="25"/>
  <c r="G171" i="25"/>
  <c r="F170" i="25"/>
  <c r="H170" i="25"/>
  <c r="G170" i="25"/>
  <c r="F169" i="25"/>
  <c r="H169" i="25"/>
  <c r="G16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8" i="25"/>
  <c r="H168" i="25"/>
  <c r="G168" i="25"/>
  <c r="F46" i="18"/>
  <c r="H46" i="18"/>
  <c r="G46" i="18"/>
  <c r="F18" i="18"/>
  <c r="F81" i="10"/>
  <c r="H81" i="10"/>
  <c r="G81" i="10"/>
  <c r="F167" i="25"/>
  <c r="H167" i="25"/>
  <c r="G167" i="25"/>
  <c r="F44" i="10"/>
  <c r="F80" i="10"/>
  <c r="H80" i="10"/>
  <c r="G80" i="10"/>
  <c r="K45" i="25"/>
  <c r="K22" i="10"/>
  <c r="F166" i="25"/>
  <c r="H166" i="25"/>
  <c r="G166" i="25"/>
  <c r="K44" i="25"/>
  <c r="K43" i="25"/>
  <c r="F21" i="46"/>
  <c r="H21" i="46"/>
  <c r="G21" i="46"/>
  <c r="K3" i="46"/>
  <c r="F45" i="18"/>
  <c r="H45" i="18"/>
  <c r="G45" i="18"/>
  <c r="K12" i="18"/>
  <c r="G165" i="25"/>
  <c r="H165" i="25"/>
  <c r="F16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64" i="25"/>
  <c r="G164" i="25"/>
  <c r="H16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63" i="25"/>
  <c r="H163" i="25"/>
  <c r="G163" i="25"/>
  <c r="K40" i="25"/>
  <c r="F162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H131" i="25"/>
  <c r="G131" i="25"/>
  <c r="F131" i="25"/>
  <c r="H162" i="25"/>
  <c r="G16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124" i="25"/>
  <c r="G12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7" i="38" l="1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21" i="25"/>
  <c r="K105" i="17"/>
  <c r="F53" i="10" l="1"/>
  <c r="F14" i="31"/>
  <c r="Q3" i="31" s="1"/>
  <c r="K12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2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7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<sst xmlns="http://schemas.openxmlformats.org/spreadsheetml/2006/main" count="2601" uniqueCount="442">
  <si>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</si>
  <si>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</si>
  <si>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</si>
  <si>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</si>
  <si>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</si>
  <si>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</si>
  <si>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</si>
  <si>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</si>
  <si>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</si>
  <si>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</si>
  <si>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</si>
  <si>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</si>
  <si>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</si>
  <si>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</si>
  <si>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</si>
  <si>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</si>
  <si>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</si>
  <si>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</si>
  <si>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</si>
  <si>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</si>
  <si>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</si>
  <si>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</si>
  <si>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</si>
  <si>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</si>
  <si>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</si>
  <si>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</si>
  <si>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</si>
  <si>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</si>
  <si>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</si>
  <si>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</si>
  <si>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</si>
  <si>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</si>
  <si>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</si>
  <si>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</si>
  <si>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</si>
  <si>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</si>
  <si>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</si>
  <si>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</si>
  <si>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</si>
  <si>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</si>
  <si>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</si>
  <si>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</si>
  <si>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</si>
  <si>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</si>
  <si>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</si>
  <si>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</si>
  <si>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</si>
  <si>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</si>
  <si>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</si>
  <si>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</si>
  <si>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</si>
  <si>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</si>
  <si>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</si>
  <si>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</si>
  <si>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</si>
  <si>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</si>
  <si>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</si>
  <si>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</si>
  <si>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</si>
  <si>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</si>
  <si>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</si>
  <si>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</si>
  <si>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</si>
  <si>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</si>
  <si>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</si>
  <si>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</si>
  <si>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</si>
  <si>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</si>
  <si>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</si>
  <si>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</si>
  <si>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</si>
  <si>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</si>
  <si>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</si>
  <si>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</si>
  <si>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</si>
  <si>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</si>
  <si>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</si>
  <si>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</si>
  <si>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</si>
  <si>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</si>
  <si>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</si>
  <si>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</si>
  <si>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</si>
  <si>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</si>
  <si>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</si>
  <si>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</si>
  <si>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</si>
  <si>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</si>
  <si>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</si>
  <si>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</si>
  <si>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</si>
  <si>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</si>
  <si>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</si>
  <si>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</si>
  <si>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</si>
  <si>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</si>
  <si>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</si>
  <si>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</si>
  <si>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</si>
  <si>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</si>
  <si>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</si>
  <si>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</si>
  <si>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</si>
  <si>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</si>
  <si>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</si>
  <si>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</si>
  <si>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</si>
  <si>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</si>
  <si>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</si>
  <si>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</si>
  <si>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</si>
  <si>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</si>
  <si>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</si>
  <si>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</si>
  <si>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</si>
  <si>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</si>
  <si>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</si>
  <si>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</si>
  <si>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</si>
  <si>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</si>
  <si>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</si>
  <si>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</si>
  <si>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</si>
  <si>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</si>
  <si>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</si>
  <si>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</si>
  <si>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</si>
  <si>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</si>
  <si>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</si>
  <si>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</si>
  <si>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</si>
  <si>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</si>
  <si>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</si>
  <si>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</si>
  <si>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</si>
  <si>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</si>
  <si>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</si>
  <si>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</si>
  <si>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</si>
  <si>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</si>
  <si>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</si>
  <si>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</si>
  <si>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</si>
  <si>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</si>
  <si>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</si>
  <si>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</si>
  <si>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</si>
  <si>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</si>
  <si>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</si>
  <si>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</si>
  <si>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</si>
  <si>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</si>
  <si>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</si>
  <si>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</si>
  <si>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</si>
  <si>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</si>
  <si>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</si>
  <si>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</si>
  <si>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</si>
  <si>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</si>
  <si>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</si>
  <si>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</si>
  <si>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</si>
  <si>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</si>
  <si>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</si>
  <si>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</si>
  <si>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</si>
  <si>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</si>
  <si>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</si>
  <si>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</si>
  <si>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</si>
  <si>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</si>
  <si>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</si>
  <si>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</si>
  <si>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</si>
  <si>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</si>
  <si>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</si>
  <si>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</si>
  <si>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</si>
  <si>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</si>
  <si>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</si>
  <si>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</si>
  <si>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</si>
  <si>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</si>
  <si>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</si>
  <si>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</si>
  <si>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</si>
  <si>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</si>
  <si>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</si>
  <si>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</si>
  <si>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</si>
  <si>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</si>
  <si>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</si>
  <si>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</si>
  <si>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</si>
  <si>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</si>
  <si>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</si>
  <si>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</si>
  <si>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</si>
  <si>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</si>
  <si>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</si>
  <si>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</si>
  <si>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</si>
  <si>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</si>
  <si>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</si>
  <si>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</si>
  <si>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</si>
  <si>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</si>
  <si>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</si>
  <si>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</si>
  <si>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</si>
  <si>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</si>
  <si>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</si>
  <si>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</si>
  <si>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</si>
  <si>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</si>
  <si>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</si>
  <si>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</si>
  <si>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</si>
  <si>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</si>
  <si>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</si>
  <si>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</si>
  <si>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</si>
  <si>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</si>
  <si>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</si>
  <si>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</si>
  <si>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</si>
  <si>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</si>
  <si>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</si>
  <si>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</si>
  <si>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</si>
  <si>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</si>
  <si>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</si>
  <si>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</si>
  <si>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</si>
  <si>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</si>
  <si>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</si>
  <si>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</si>
  <si>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</si>
  <si>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</si>
  <si>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</si>
  <si>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</si>
  <si>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</si>
  <si>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</si>
  <si>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</si>
  <si>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</si>
  <si>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</si>
  <si>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</si>
  <si>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29-Apr-16CPN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</si>
  <si>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</si>
  <si>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</si>
  <si>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</si>
  <si>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</si>
  <si>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</si>
  <si>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</si>
  <si>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</si>
  <si>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</si>
  <si>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</si>
  <si>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</si>
  <si>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</si>
  <si>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</si>
  <si>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</si>
  <si>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</si>
  <si>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29-Apr-16NWL Earnings announcement</t>
  </si>
  <si>
    <t>0.60 (0.41%)</t>
  </si>
  <si>
    <t>32.41 - 78.87</t>
  </si>
  <si>
    <t>Jul 13 - Jul 18 (Est.)</t>
  </si>
  <si>
    <t>32.50 - 54.40</t>
  </si>
  <si>
    <t>28-Apr-16GILD Earnings announcement</t>
  </si>
  <si>
    <t>39.68 - 56.83</t>
  </si>
  <si>
    <t>24.62 - 36.88</t>
  </si>
  <si>
    <t>95.00 - 135.11</t>
  </si>
  <si>
    <t>1.04 (3.29%)</t>
  </si>
  <si>
    <t>242.07 - 420.99</t>
  </si>
  <si>
    <t>KR</t>
  </si>
  <si>
    <t>Jun 16 - Jun 20 (Est.)</t>
  </si>
  <si>
    <t>27.32 - 42.75</t>
  </si>
  <si>
    <t>0.20 (1.39%)</t>
  </si>
  <si>
    <t>1.76 (4.06%)</t>
  </si>
  <si>
    <t>1.00 (1.58%)</t>
  </si>
  <si>
    <t>2.36 (2.58%)</t>
  </si>
  <si>
    <t>1.04 (1.45%)</t>
  </si>
  <si>
    <t>1.16 (1.75%)</t>
  </si>
  <si>
    <t>0.12 (1.15%)</t>
  </si>
  <si>
    <t>0.76 (1.71%)</t>
  </si>
  <si>
    <t>1.32 (2.01%)</t>
  </si>
  <si>
    <t>1.96 (1.30%)</t>
  </si>
  <si>
    <t>1.42 (1.37%)</t>
  </si>
  <si>
    <t>0.42 (7.46%)</t>
  </si>
  <si>
    <t>1.72 (1.69%)</t>
  </si>
  <si>
    <t>Jul 18 - Jul 22 (Est.)</t>
  </si>
  <si>
    <t>0.44 (0.80%)</t>
  </si>
  <si>
    <t>Jul 21 - Jul 25 (Est.)</t>
  </si>
  <si>
    <t>1.52 (4.72%)</t>
  </si>
  <si>
    <t>117.10 - 147.94</t>
  </si>
  <si>
    <t>1.04 (2.84%)</t>
  </si>
  <si>
    <t>2.56 (2.42%)</t>
  </si>
  <si>
    <t>2.00 (1.49%)</t>
  </si>
  <si>
    <t>Jul 22 - Jul 26 (Est.)</t>
  </si>
  <si>
    <t>0.42 (1.18%)</t>
  </si>
  <si>
    <t>0.64 (1.08%)</t>
  </si>
  <si>
    <t>15-Jul-16WFC Earnings announcement</t>
  </si>
  <si>
    <t>1.50 (2.96%)</t>
  </si>
  <si>
    <t>42.17 - 63.90</t>
  </si>
  <si>
    <t>9.31 - 29.25</t>
  </si>
  <si>
    <t>31.30 x 500</t>
  </si>
  <si>
    <t>64.51 - 104.58</t>
  </si>
  <si>
    <t>46.23 - 66.46</t>
  </si>
  <si>
    <t>34.83 - 63.31</t>
  </si>
  <si>
    <t>54.12 - 70.74</t>
  </si>
  <si>
    <t>14.60 x 1000</t>
  </si>
  <si>
    <t>15.17 x 100</t>
  </si>
  <si>
    <t>14.46 - 15.15</t>
  </si>
  <si>
    <t>12.58B</t>
  </si>
  <si>
    <t>12.81 x 100</t>
  </si>
  <si>
    <t>15.61 x 1000</t>
  </si>
  <si>
    <t>15.27 - 15.72</t>
  </si>
  <si>
    <t>11.53 - 22.22</t>
  </si>
  <si>
    <t>5.59B</t>
  </si>
  <si>
    <t>11.45 x 700</t>
  </si>
  <si>
    <t>11.82 x 700</t>
  </si>
  <si>
    <t>11.20 - 11.61</t>
  </si>
  <si>
    <t>11.99B</t>
  </si>
  <si>
    <t>30.00 x 100</t>
  </si>
  <si>
    <t>44.13 x 300</t>
  </si>
  <si>
    <t>43.57 - 44.60</t>
  </si>
  <si>
    <t>18.17B</t>
  </si>
  <si>
    <t>31.60 x 100</t>
  </si>
  <si>
    <t>31.19 - 31.80</t>
  </si>
  <si>
    <t>149.78B</t>
  </si>
  <si>
    <t>58.27 x 500</t>
  </si>
  <si>
    <t>61.00 x 100</t>
  </si>
  <si>
    <t>Jul 27 - Aug 1 (Est.)</t>
  </si>
  <si>
    <t>60.70 - 63.76</t>
  </si>
  <si>
    <t>19.23B</t>
  </si>
  <si>
    <t>92.00 x 100</t>
  </si>
  <si>
    <t>97.33 x 100</t>
  </si>
  <si>
    <t>Jul 25 - Jul 29 (Est.)</t>
  </si>
  <si>
    <t>92.20 - 94.10</t>
  </si>
  <si>
    <t>27.57B</t>
  </si>
  <si>
    <t>69.01 x 100</t>
  </si>
  <si>
    <t>73.00 x 800</t>
  </si>
  <si>
    <t>68.48 - 72.84</t>
  </si>
  <si>
    <t>13.75B</t>
  </si>
  <si>
    <t>50.00 x 100</t>
  </si>
  <si>
    <t>62.80 x 100</t>
  </si>
  <si>
    <t>61.74 - 62.74</t>
  </si>
  <si>
    <t>49.12B</t>
  </si>
  <si>
    <t>11.11 x 5000</t>
  </si>
  <si>
    <t>11.25 x 900</t>
  </si>
  <si>
    <t>10.74 - 11.36</t>
  </si>
  <si>
    <t>14.87B</t>
  </si>
  <si>
    <t>25.80 x 300</t>
  </si>
  <si>
    <t>199,999.98 x 100</t>
  </si>
  <si>
    <t>25.33 - 26.25</t>
  </si>
  <si>
    <t>15.10 - 33.57</t>
  </si>
  <si>
    <t>3.35B</t>
  </si>
  <si>
    <t>47.67 x 200</t>
  </si>
  <si>
    <t>44.11 - 44.72</t>
  </si>
  <si>
    <t>20.35B</t>
  </si>
  <si>
    <t>50.56 x 100</t>
  </si>
  <si>
    <t>57.42 x 200</t>
  </si>
  <si>
    <t>54.00 - 55.37</t>
  </si>
  <si>
    <t>9.89B</t>
  </si>
  <si>
    <t>64.63 x 200</t>
  </si>
  <si>
    <t>66.28 x 100</t>
  </si>
  <si>
    <t>65.28 - 65.95</t>
  </si>
  <si>
    <t>24.60B</t>
  </si>
  <si>
    <t>33.01 x 200</t>
  </si>
  <si>
    <t>33.72 x 200</t>
  </si>
  <si>
    <t>9-May-16SCTY Earnings announcement</t>
  </si>
  <si>
    <t>32.82 - 34.44</t>
  </si>
  <si>
    <t>3.27B</t>
  </si>
  <si>
    <t>141.90 x 100</t>
  </si>
  <si>
    <t>158.90 x 100</t>
  </si>
  <si>
    <t>146.50 - 153.36</t>
  </si>
  <si>
    <t>59.16B</t>
  </si>
  <si>
    <t>43.10 x 600</t>
  </si>
  <si>
    <t>44.80 x 200</t>
  </si>
  <si>
    <t>43.28 - 44.24</t>
  </si>
  <si>
    <t>33.62B</t>
  </si>
  <si>
    <t>0.54 (1.23%)</t>
  </si>
  <si>
    <t>104.81 x 100</t>
  </si>
  <si>
    <t>106.47 x 100</t>
  </si>
  <si>
    <t>104.76 - 105.60</t>
  </si>
  <si>
    <t>171.77B</t>
  </si>
  <si>
    <t>5.19 x 100</t>
  </si>
  <si>
    <t>5.70 x 100</t>
  </si>
  <si>
    <t>5.54 - 5.70</t>
  </si>
  <si>
    <t>3.81 - 6.91</t>
  </si>
  <si>
    <t>6.60B</t>
  </si>
  <si>
    <t>100.51 x 400</t>
  </si>
  <si>
    <t>100.68 x 100</t>
  </si>
  <si>
    <t>100.15 - 101.78</t>
  </si>
  <si>
    <t>136.44B</t>
  </si>
  <si>
    <t>50.10 x 100</t>
  </si>
  <si>
    <t>200,000.00 x 100</t>
  </si>
  <si>
    <t>54.81 - 55.60</t>
  </si>
  <si>
    <t>3.37B</t>
  </si>
  <si>
    <t>32.27 x 200</t>
  </si>
  <si>
    <t>32.39 x 900</t>
  </si>
  <si>
    <t>31.99 - 32.29</t>
  </si>
  <si>
    <t>49.52B</t>
  </si>
  <si>
    <t>145.01 x 100</t>
  </si>
  <si>
    <t>159.00 x 100</t>
  </si>
  <si>
    <t>145.15 - 147.75</t>
  </si>
  <si>
    <t>57.90B</t>
  </si>
  <si>
    <t>35.79 x 1800</t>
  </si>
  <si>
    <t>36.09 x 200</t>
  </si>
  <si>
    <t>34.67 - 36.57</t>
  </si>
  <si>
    <t>22.22 - 40.89</t>
  </si>
  <si>
    <t>2.84B</t>
  </si>
  <si>
    <t>104.04 x 100</t>
  </si>
  <si>
    <t>107.26 x 100</t>
  </si>
  <si>
    <t>Jul 19 - Jul 25 (Est.)</t>
  </si>
  <si>
    <t>104.88 - 107.07</t>
  </si>
  <si>
    <t>88.60B</t>
  </si>
  <si>
    <t>129.16 x 100</t>
  </si>
  <si>
    <t>133.36 x 100</t>
  </si>
  <si>
    <t>131.90 - 134.58</t>
  </si>
  <si>
    <t>126.25B</t>
  </si>
  <si>
    <t>274.01 x 100</t>
  </si>
  <si>
    <t>281.94 x 100</t>
  </si>
  <si>
    <t>278.52 - 282.00</t>
  </si>
  <si>
    <t>61.35B</t>
  </si>
  <si>
    <t>35.23 x 200</t>
  </si>
  <si>
    <t>36.99 x 200</t>
  </si>
  <si>
    <t>36.18 - 36.71</t>
  </si>
  <si>
    <t>34.95B</t>
  </si>
  <si>
    <t>58.23 x 200</t>
  </si>
  <si>
    <t>60.01 x 100</t>
  </si>
  <si>
    <t>58.63 - 59.73</t>
  </si>
  <si>
    <t>99.85B</t>
  </si>
  <si>
    <t>50.12 x 100</t>
  </si>
  <si>
    <t>50.58 x 500</t>
  </si>
  <si>
    <t>50.72 - 51.41</t>
  </si>
  <si>
    <t>257.57B</t>
  </si>
  <si>
    <t>48.22 x 300</t>
  </si>
  <si>
    <t>49.00 x 100</t>
  </si>
  <si>
    <t>48.70 - 49.70</t>
  </si>
  <si>
    <t>16.48B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</si>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</sst>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3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75"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856680"/>
        <c:axId val="366848840"/>
      </c:scatterChart>
      <c:valAx>
        <c:axId val="36685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48840"/>
        <c:crosses val="autoZero"/>
        <c:crossBetween val="midCat"/>
      </c:valAx>
      <c:valAx>
        <c:axId val="3668488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5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855504"/>
        <c:axId val="371561056"/>
      </c:scatterChart>
      <c:valAx>
        <c:axId val="36685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1056"/>
        <c:crosses val="autoZero"/>
        <c:crossBetween val="midCat"/>
      </c:valAx>
      <c:valAx>
        <c:axId val="37156105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5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519112"/>
        <c:axId val="369520680"/>
      </c:scatterChart>
      <c:valAx>
        <c:axId val="36951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20680"/>
        <c:crosses val="autoZero"/>
        <c:crossBetween val="midCat"/>
      </c:valAx>
      <c:valAx>
        <c:axId val="36952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519896"/>
        <c:axId val="369519504"/>
      </c:scatterChart>
      <c:valAx>
        <c:axId val="36951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9504"/>
        <c:crosses val="autoZero"/>
        <c:crossBetween val="midCat"/>
      </c:valAx>
      <c:valAx>
        <c:axId val="36951950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14.84</c:v>
                </c:pt>
                <c:pt idx="1">
                  <c:v>14.44</c:v>
                </c:pt>
                <c:pt idx="2">
                  <c:v>13.83</c:v>
                </c:pt>
                <c:pt idx="3">
                  <c:v>14.34</c:v>
                </c:pt>
                <c:pt idx="4">
                  <c:v>13.86</c:v>
                </c:pt>
                <c:pt idx="5">
                  <c:v>14.06</c:v>
                </c:pt>
                <c:pt idx="6">
                  <c:v>13.95</c:v>
                </c:pt>
                <c:pt idx="7">
                  <c:v>13.36</c:v>
                </c:pt>
                <c:pt idx="8">
                  <c:v>13.01</c:v>
                </c:pt>
                <c:pt idx="9">
                  <c:v>13.11</c:v>
                </c:pt>
                <c:pt idx="10">
                  <c:v>12.92</c:v>
                </c:pt>
                <c:pt idx="11">
                  <c:v>13.12</c:v>
                </c:pt>
                <c:pt idx="12">
                  <c:v>11.67</c:v>
                </c:pt>
                <c:pt idx="13">
                  <c:v>11.78</c:v>
                </c:pt>
                <c:pt idx="14">
                  <c:v>11.22</c:v>
                </c:pt>
                <c:pt idx="15">
                  <c:v>11.02</c:v>
                </c:pt>
                <c:pt idx="16">
                  <c:v>10.63</c:v>
                </c:pt>
                <c:pt idx="17">
                  <c:v>10.53</c:v>
                </c:pt>
                <c:pt idx="18">
                  <c:v>10.56</c:v>
                </c:pt>
                <c:pt idx="19">
                  <c:v>11.14</c:v>
                </c:pt>
                <c:pt idx="20">
                  <c:v>10.53</c:v>
                </c:pt>
                <c:pt idx="21">
                  <c:v>10.4</c:v>
                </c:pt>
                <c:pt idx="22">
                  <c:v>10.16</c:v>
                </c:pt>
                <c:pt idx="23">
                  <c:v>10.29</c:v>
                </c:pt>
                <c:pt idx="24">
                  <c:v>10.19</c:v>
                </c:pt>
                <c:pt idx="25">
                  <c:v>11.31</c:v>
                </c:pt>
                <c:pt idx="26">
                  <c:v>11.43</c:v>
                </c:pt>
                <c:pt idx="27">
                  <c:v>11.63</c:v>
                </c:pt>
                <c:pt idx="28">
                  <c:v>11.45</c:v>
                </c:pt>
                <c:pt idx="29">
                  <c:v>11.52</c:v>
                </c:pt>
                <c:pt idx="30">
                  <c:v>11.31</c:v>
                </c:pt>
                <c:pt idx="31">
                  <c:v>11.09</c:v>
                </c:pt>
                <c:pt idx="32">
                  <c:v>11.16</c:v>
                </c:pt>
                <c:pt idx="33">
                  <c:v>10.59</c:v>
                </c:pt>
                <c:pt idx="34">
                  <c:v>10.48</c:v>
                </c:pt>
                <c:pt idx="35">
                  <c:v>10.119999999999999</c:v>
                </c:pt>
                <c:pt idx="36">
                  <c:v>11.03</c:v>
                </c:pt>
                <c:pt idx="37">
                  <c:v>11</c:v>
                </c:pt>
                <c:pt idx="38">
                  <c:v>9.9700000000000006</c:v>
                </c:pt>
                <c:pt idx="39">
                  <c:v>9.1</c:v>
                </c:pt>
                <c:pt idx="40">
                  <c:v>7.96</c:v>
                </c:pt>
                <c:pt idx="41">
                  <c:v>8.2100000000000009</c:v>
                </c:pt>
                <c:pt idx="42">
                  <c:v>8.0299999999999994</c:v>
                </c:pt>
                <c:pt idx="43">
                  <c:v>7.39</c:v>
                </c:pt>
                <c:pt idx="44">
                  <c:v>7.22</c:v>
                </c:pt>
                <c:pt idx="45">
                  <c:v>7.03</c:v>
                </c:pt>
                <c:pt idx="46">
                  <c:v>7.49</c:v>
                </c:pt>
                <c:pt idx="47">
                  <c:v>6.73</c:v>
                </c:pt>
                <c:pt idx="48">
                  <c:v>6.93</c:v>
                </c:pt>
                <c:pt idx="49">
                  <c:v>7.41</c:v>
                </c:pt>
                <c:pt idx="50">
                  <c:v>7.4</c:v>
                </c:pt>
                <c:pt idx="51">
                  <c:v>7.49</c:v>
                </c:pt>
                <c:pt idx="53">
                  <c:v>7.06</c:v>
                </c:pt>
                <c:pt idx="54">
                  <c:v>7.13</c:v>
                </c:pt>
                <c:pt idx="55">
                  <c:v>7.29</c:v>
                </c:pt>
                <c:pt idx="56">
                  <c:v>7.82</c:v>
                </c:pt>
                <c:pt idx="57">
                  <c:v>8.4600000000000009</c:v>
                </c:pt>
                <c:pt idx="58">
                  <c:v>9.19</c:v>
                </c:pt>
                <c:pt idx="59">
                  <c:v>9.42</c:v>
                </c:pt>
                <c:pt idx="60">
                  <c:v>8.74</c:v>
                </c:pt>
                <c:pt idx="61">
                  <c:v>9.74</c:v>
                </c:pt>
                <c:pt idx="62">
                  <c:v>9.73</c:v>
                </c:pt>
                <c:pt idx="63">
                  <c:v>9.17</c:v>
                </c:pt>
                <c:pt idx="64">
                  <c:v>8.75</c:v>
                </c:pt>
                <c:pt idx="65">
                  <c:v>8.4499999999999993</c:v>
                </c:pt>
                <c:pt idx="66">
                  <c:v>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13624"/>
        <c:axId val="369517152"/>
      </c:lineChart>
      <c:dateAx>
        <c:axId val="3695136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7152"/>
        <c:crosses val="autoZero"/>
        <c:auto val="1"/>
        <c:lblOffset val="100"/>
        <c:baseTimeUnit val="days"/>
      </c:dateAx>
      <c:valAx>
        <c:axId val="3695171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36.31</c:v>
                </c:pt>
                <c:pt idx="1">
                  <c:v>36.4</c:v>
                </c:pt>
                <c:pt idx="2">
                  <c:v>36.770000000000003</c:v>
                </c:pt>
                <c:pt idx="3">
                  <c:v>35.58</c:v>
                </c:pt>
                <c:pt idx="4">
                  <c:v>36.47</c:v>
                </c:pt>
                <c:pt idx="5">
                  <c:v>36.950000000000003</c:v>
                </c:pt>
                <c:pt idx="6">
                  <c:v>36.229999999999997</c:v>
                </c:pt>
                <c:pt idx="7">
                  <c:v>36.68</c:v>
                </c:pt>
                <c:pt idx="8">
                  <c:v>36.909999999999997</c:v>
                </c:pt>
                <c:pt idx="9">
                  <c:v>37.07</c:v>
                </c:pt>
                <c:pt idx="10">
                  <c:v>37.86</c:v>
                </c:pt>
                <c:pt idx="11">
                  <c:v>37.159999999999997</c:v>
                </c:pt>
                <c:pt idx="12">
                  <c:v>37.17</c:v>
                </c:pt>
                <c:pt idx="13">
                  <c:v>37.99</c:v>
                </c:pt>
                <c:pt idx="14">
                  <c:v>38.17</c:v>
                </c:pt>
                <c:pt idx="15">
                  <c:v>39.08</c:v>
                </c:pt>
                <c:pt idx="16">
                  <c:v>38.22</c:v>
                </c:pt>
                <c:pt idx="17">
                  <c:v>38.03</c:v>
                </c:pt>
                <c:pt idx="18">
                  <c:v>38.32</c:v>
                </c:pt>
                <c:pt idx="19">
                  <c:v>38.25</c:v>
                </c:pt>
                <c:pt idx="20">
                  <c:v>38.090000000000003</c:v>
                </c:pt>
                <c:pt idx="21">
                  <c:v>38.03</c:v>
                </c:pt>
                <c:pt idx="22">
                  <c:v>38.06</c:v>
                </c:pt>
                <c:pt idx="23">
                  <c:v>37.65</c:v>
                </c:pt>
                <c:pt idx="24">
                  <c:v>37.590000000000003</c:v>
                </c:pt>
                <c:pt idx="25">
                  <c:v>37.950000000000003</c:v>
                </c:pt>
                <c:pt idx="26">
                  <c:v>38.130000000000003</c:v>
                </c:pt>
                <c:pt idx="27">
                  <c:v>38.56</c:v>
                </c:pt>
                <c:pt idx="28">
                  <c:v>38.090000000000003</c:v>
                </c:pt>
                <c:pt idx="29">
                  <c:v>38.61</c:v>
                </c:pt>
                <c:pt idx="30">
                  <c:v>38.14</c:v>
                </c:pt>
                <c:pt idx="31">
                  <c:v>38.39</c:v>
                </c:pt>
                <c:pt idx="32">
                  <c:v>38.64</c:v>
                </c:pt>
                <c:pt idx="33">
                  <c:v>37.729999999999997</c:v>
                </c:pt>
                <c:pt idx="34">
                  <c:v>37.81</c:v>
                </c:pt>
                <c:pt idx="35">
                  <c:v>37.020000000000003</c:v>
                </c:pt>
                <c:pt idx="36">
                  <c:v>37.049999999999997</c:v>
                </c:pt>
                <c:pt idx="37">
                  <c:v>36.840000000000003</c:v>
                </c:pt>
                <c:pt idx="38">
                  <c:v>37.799999999999997</c:v>
                </c:pt>
                <c:pt idx="39">
                  <c:v>40.65</c:v>
                </c:pt>
                <c:pt idx="40">
                  <c:v>40.619999999999997</c:v>
                </c:pt>
                <c:pt idx="41">
                  <c:v>39.909999999999997</c:v>
                </c:pt>
                <c:pt idx="42">
                  <c:v>39.450000000000003</c:v>
                </c:pt>
                <c:pt idx="43">
                  <c:v>39.46</c:v>
                </c:pt>
                <c:pt idx="44">
                  <c:v>38.700000000000003</c:v>
                </c:pt>
                <c:pt idx="45">
                  <c:v>38.78</c:v>
                </c:pt>
                <c:pt idx="46">
                  <c:v>38.270000000000003</c:v>
                </c:pt>
                <c:pt idx="47">
                  <c:v>37.82</c:v>
                </c:pt>
                <c:pt idx="48">
                  <c:v>38.06</c:v>
                </c:pt>
                <c:pt idx="49">
                  <c:v>39.42</c:v>
                </c:pt>
                <c:pt idx="50">
                  <c:v>38.49</c:v>
                </c:pt>
                <c:pt idx="51">
                  <c:v>38.33</c:v>
                </c:pt>
                <c:pt idx="52">
                  <c:v>36.43</c:v>
                </c:pt>
                <c:pt idx="53">
                  <c:v>36.85</c:v>
                </c:pt>
                <c:pt idx="55">
                  <c:v>36.729999999999997</c:v>
                </c:pt>
                <c:pt idx="56">
                  <c:v>36.82</c:v>
                </c:pt>
                <c:pt idx="57">
                  <c:v>37.630000000000003</c:v>
                </c:pt>
                <c:pt idx="58">
                  <c:v>38.96</c:v>
                </c:pt>
                <c:pt idx="59">
                  <c:v>40.18</c:v>
                </c:pt>
                <c:pt idx="60">
                  <c:v>40.15</c:v>
                </c:pt>
                <c:pt idx="61">
                  <c:v>40.11</c:v>
                </c:pt>
                <c:pt idx="62">
                  <c:v>38.81</c:v>
                </c:pt>
                <c:pt idx="63">
                  <c:v>37.82</c:v>
                </c:pt>
                <c:pt idx="64">
                  <c:v>37.46</c:v>
                </c:pt>
                <c:pt idx="65">
                  <c:v>36.78</c:v>
                </c:pt>
                <c:pt idx="66">
                  <c:v>36.67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10096"/>
        <c:axId val="369506176"/>
      </c:lineChart>
      <c:catAx>
        <c:axId val="36951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6176"/>
        <c:crosses val="autoZero"/>
        <c:auto val="1"/>
        <c:lblAlgn val="ctr"/>
        <c:lblOffset val="100"/>
        <c:noMultiLvlLbl val="0"/>
      </c:catAx>
      <c:valAx>
        <c:axId val="369506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F!$W$2:$W$69</c:f>
              <c:numCache>
                <c:formatCode>d\-mmm\-yy</c:formatCode>
                <c:ptCount val="68"/>
              </c:numCache>
            </c:numRef>
          </c:cat>
          <c:val>
            <c:numRef>
              <c:f>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23384"/>
        <c:axId val="576614368"/>
      </c:lineChart>
      <c:catAx>
        <c:axId val="57662338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14368"/>
        <c:crosses val="autoZero"/>
        <c:auto val="1"/>
        <c:lblAlgn val="ctr"/>
        <c:lblOffset val="100"/>
        <c:noMultiLvlLbl val="0"/>
      </c:catAx>
      <c:valAx>
        <c:axId val="57661436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2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15.56</c:v>
                </c:pt>
                <c:pt idx="1">
                  <c:v>15.23</c:v>
                </c:pt>
                <c:pt idx="2">
                  <c:v>14.99</c:v>
                </c:pt>
                <c:pt idx="3">
                  <c:v>15.41</c:v>
                </c:pt>
                <c:pt idx="4">
                  <c:v>15.57</c:v>
                </c:pt>
                <c:pt idx="5">
                  <c:v>15.44</c:v>
                </c:pt>
                <c:pt idx="6">
                  <c:v>15.73</c:v>
                </c:pt>
                <c:pt idx="7">
                  <c:v>15.23</c:v>
                </c:pt>
                <c:pt idx="8">
                  <c:v>14.97</c:v>
                </c:pt>
                <c:pt idx="9">
                  <c:v>14.96</c:v>
                </c:pt>
                <c:pt idx="10">
                  <c:v>14.91</c:v>
                </c:pt>
                <c:pt idx="11">
                  <c:v>14.85</c:v>
                </c:pt>
                <c:pt idx="12">
                  <c:v>14.49</c:v>
                </c:pt>
                <c:pt idx="13">
                  <c:v>14.39</c:v>
                </c:pt>
                <c:pt idx="14">
                  <c:v>14.23</c:v>
                </c:pt>
                <c:pt idx="15">
                  <c:v>14.34</c:v>
                </c:pt>
                <c:pt idx="16">
                  <c:v>14.28</c:v>
                </c:pt>
                <c:pt idx="17">
                  <c:v>14.72</c:v>
                </c:pt>
                <c:pt idx="18">
                  <c:v>15.41</c:v>
                </c:pt>
                <c:pt idx="19">
                  <c:v>15.17</c:v>
                </c:pt>
                <c:pt idx="20">
                  <c:v>14.77</c:v>
                </c:pt>
                <c:pt idx="21">
                  <c:v>14.6</c:v>
                </c:pt>
                <c:pt idx="22">
                  <c:v>14.33</c:v>
                </c:pt>
                <c:pt idx="23">
                  <c:v>14.18</c:v>
                </c:pt>
                <c:pt idx="24">
                  <c:v>14.24</c:v>
                </c:pt>
                <c:pt idx="25">
                  <c:v>14.65</c:v>
                </c:pt>
                <c:pt idx="26">
                  <c:v>14.66</c:v>
                </c:pt>
                <c:pt idx="27">
                  <c:v>14.98</c:v>
                </c:pt>
                <c:pt idx="28">
                  <c:v>14.66</c:v>
                </c:pt>
                <c:pt idx="29">
                  <c:v>14.55</c:v>
                </c:pt>
                <c:pt idx="30">
                  <c:v>14.28</c:v>
                </c:pt>
                <c:pt idx="31">
                  <c:v>14.45</c:v>
                </c:pt>
                <c:pt idx="32">
                  <c:v>14.66</c:v>
                </c:pt>
                <c:pt idx="33">
                  <c:v>14.18</c:v>
                </c:pt>
                <c:pt idx="34">
                  <c:v>13.79</c:v>
                </c:pt>
                <c:pt idx="35">
                  <c:v>13.52</c:v>
                </c:pt>
                <c:pt idx="36">
                  <c:v>14.19</c:v>
                </c:pt>
                <c:pt idx="37">
                  <c:v>14.14</c:v>
                </c:pt>
                <c:pt idx="38">
                  <c:v>13.88</c:v>
                </c:pt>
                <c:pt idx="39">
                  <c:v>13.3</c:v>
                </c:pt>
                <c:pt idx="40">
                  <c:v>12.82</c:v>
                </c:pt>
                <c:pt idx="41">
                  <c:v>12.56</c:v>
                </c:pt>
                <c:pt idx="42">
                  <c:v>12.37</c:v>
                </c:pt>
                <c:pt idx="43">
                  <c:v>12.52</c:v>
                </c:pt>
                <c:pt idx="44">
                  <c:v>12.56</c:v>
                </c:pt>
                <c:pt idx="45">
                  <c:v>12.21</c:v>
                </c:pt>
                <c:pt idx="46">
                  <c:v>12.3</c:v>
                </c:pt>
                <c:pt idx="47">
                  <c:v>12.21</c:v>
                </c:pt>
                <c:pt idx="48">
                  <c:v>12.99</c:v>
                </c:pt>
                <c:pt idx="49">
                  <c:v>13.09</c:v>
                </c:pt>
                <c:pt idx="50">
                  <c:v>12.99</c:v>
                </c:pt>
                <c:pt idx="51">
                  <c:v>12.35</c:v>
                </c:pt>
                <c:pt idx="52">
                  <c:v>13.21</c:v>
                </c:pt>
                <c:pt idx="53">
                  <c:v>14.37</c:v>
                </c:pt>
                <c:pt idx="54">
                  <c:v>14.58</c:v>
                </c:pt>
                <c:pt idx="55">
                  <c:v>14.14</c:v>
                </c:pt>
                <c:pt idx="56">
                  <c:v>15.31</c:v>
                </c:pt>
                <c:pt idx="57">
                  <c:v>15.81</c:v>
                </c:pt>
                <c:pt idx="58">
                  <c:v>15.94</c:v>
                </c:pt>
                <c:pt idx="59">
                  <c:v>15.18</c:v>
                </c:pt>
                <c:pt idx="60">
                  <c:v>15.26</c:v>
                </c:pt>
                <c:pt idx="61">
                  <c:v>15.31</c:v>
                </c:pt>
                <c:pt idx="62">
                  <c:v>14.42</c:v>
                </c:pt>
                <c:pt idx="63">
                  <c:v>14.25</c:v>
                </c:pt>
                <c:pt idx="64">
                  <c:v>13.86</c:v>
                </c:pt>
                <c:pt idx="65">
                  <c:v>13.35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14800"/>
        <c:axId val="369514408"/>
      </c:lineChart>
      <c:dateAx>
        <c:axId val="369514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4408"/>
        <c:crosses val="autoZero"/>
        <c:auto val="1"/>
        <c:lblOffset val="100"/>
        <c:baseTimeUnit val="days"/>
      </c:dateAx>
      <c:valAx>
        <c:axId val="3695144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59.27</c:v>
                </c:pt>
                <c:pt idx="1">
                  <c:v>59.54</c:v>
                </c:pt>
                <c:pt idx="2">
                  <c:v>59.21</c:v>
                </c:pt>
                <c:pt idx="3">
                  <c:v>59.43</c:v>
                </c:pt>
                <c:pt idx="4">
                  <c:v>60.08</c:v>
                </c:pt>
                <c:pt idx="5">
                  <c:v>59.62</c:v>
                </c:pt>
                <c:pt idx="6">
                  <c:v>59.56</c:v>
                </c:pt>
                <c:pt idx="7">
                  <c:v>59.57</c:v>
                </c:pt>
                <c:pt idx="8">
                  <c:v>59.5</c:v>
                </c:pt>
                <c:pt idx="9">
                  <c:v>59.49</c:v>
                </c:pt>
                <c:pt idx="10">
                  <c:v>59.58</c:v>
                </c:pt>
                <c:pt idx="11">
                  <c:v>58.55</c:v>
                </c:pt>
                <c:pt idx="12">
                  <c:v>57.92</c:v>
                </c:pt>
                <c:pt idx="13">
                  <c:v>59.42</c:v>
                </c:pt>
                <c:pt idx="14">
                  <c:v>60.3</c:v>
                </c:pt>
                <c:pt idx="15">
                  <c:v>60.31</c:v>
                </c:pt>
                <c:pt idx="16">
                  <c:v>59.67</c:v>
                </c:pt>
                <c:pt idx="17">
                  <c:v>59.97</c:v>
                </c:pt>
                <c:pt idx="18">
                  <c:v>61.59</c:v>
                </c:pt>
                <c:pt idx="19">
                  <c:v>61.47</c:v>
                </c:pt>
                <c:pt idx="20">
                  <c:v>62.04</c:v>
                </c:pt>
                <c:pt idx="21">
                  <c:v>61.49</c:v>
                </c:pt>
                <c:pt idx="22">
                  <c:v>61.34</c:v>
                </c:pt>
                <c:pt idx="23">
                  <c:v>61.65</c:v>
                </c:pt>
                <c:pt idx="24">
                  <c:v>62.44</c:v>
                </c:pt>
                <c:pt idx="25">
                  <c:v>64.900000000000006</c:v>
                </c:pt>
                <c:pt idx="26">
                  <c:v>64.72</c:v>
                </c:pt>
                <c:pt idx="27">
                  <c:v>62.99</c:v>
                </c:pt>
                <c:pt idx="28">
                  <c:v>63.18</c:v>
                </c:pt>
                <c:pt idx="29">
                  <c:v>61.86</c:v>
                </c:pt>
                <c:pt idx="30">
                  <c:v>61.4</c:v>
                </c:pt>
                <c:pt idx="31">
                  <c:v>60.81</c:v>
                </c:pt>
                <c:pt idx="32">
                  <c:v>60.08</c:v>
                </c:pt>
                <c:pt idx="33">
                  <c:v>58.88</c:v>
                </c:pt>
                <c:pt idx="34">
                  <c:v>58.33</c:v>
                </c:pt>
                <c:pt idx="35">
                  <c:v>59.81</c:v>
                </c:pt>
                <c:pt idx="36">
                  <c:v>59.25</c:v>
                </c:pt>
                <c:pt idx="37">
                  <c:v>61.26</c:v>
                </c:pt>
                <c:pt idx="38">
                  <c:v>61.47</c:v>
                </c:pt>
                <c:pt idx="40">
                  <c:v>62.22</c:v>
                </c:pt>
                <c:pt idx="41">
                  <c:v>62.92</c:v>
                </c:pt>
                <c:pt idx="42">
                  <c:v>61.59</c:v>
                </c:pt>
                <c:pt idx="43">
                  <c:v>62.6</c:v>
                </c:pt>
                <c:pt idx="44">
                  <c:v>62.38</c:v>
                </c:pt>
                <c:pt idx="45">
                  <c:v>60.4</c:v>
                </c:pt>
                <c:pt idx="46">
                  <c:v>60.21</c:v>
                </c:pt>
                <c:pt idx="47">
                  <c:v>60.17</c:v>
                </c:pt>
                <c:pt idx="48">
                  <c:v>59.31</c:v>
                </c:pt>
                <c:pt idx="49">
                  <c:v>58.6</c:v>
                </c:pt>
                <c:pt idx="50">
                  <c:v>58.17</c:v>
                </c:pt>
                <c:pt idx="51">
                  <c:v>57.79</c:v>
                </c:pt>
                <c:pt idx="52">
                  <c:v>56.42</c:v>
                </c:pt>
                <c:pt idx="53">
                  <c:v>56</c:v>
                </c:pt>
                <c:pt idx="54">
                  <c:v>57.41</c:v>
                </c:pt>
                <c:pt idx="55">
                  <c:v>55.68</c:v>
                </c:pt>
                <c:pt idx="56">
                  <c:v>55.04</c:v>
                </c:pt>
                <c:pt idx="57">
                  <c:v>57.17</c:v>
                </c:pt>
                <c:pt idx="58">
                  <c:v>60.17</c:v>
                </c:pt>
                <c:pt idx="59">
                  <c:v>62.49</c:v>
                </c:pt>
                <c:pt idx="60">
                  <c:v>62.55</c:v>
                </c:pt>
                <c:pt idx="61">
                  <c:v>63.16</c:v>
                </c:pt>
                <c:pt idx="62">
                  <c:v>62.01</c:v>
                </c:pt>
                <c:pt idx="63">
                  <c:v>61.2</c:v>
                </c:pt>
                <c:pt idx="64">
                  <c:v>59.58</c:v>
                </c:pt>
                <c:pt idx="65">
                  <c:v>61.11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07744"/>
        <c:axId val="369511272"/>
      </c:lineChart>
      <c:dateAx>
        <c:axId val="36950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1272"/>
        <c:crosses val="autoZero"/>
        <c:auto val="1"/>
        <c:lblOffset val="100"/>
        <c:baseTimeUnit val="days"/>
      </c:dateAx>
      <c:valAx>
        <c:axId val="369511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11.56</c:v>
                </c:pt>
                <c:pt idx="1">
                  <c:v>11.51</c:v>
                </c:pt>
                <c:pt idx="2">
                  <c:v>10.55</c:v>
                </c:pt>
                <c:pt idx="3">
                  <c:v>10.66</c:v>
                </c:pt>
                <c:pt idx="4">
                  <c:v>10.65</c:v>
                </c:pt>
                <c:pt idx="5">
                  <c:v>10.75</c:v>
                </c:pt>
                <c:pt idx="6">
                  <c:v>10.72</c:v>
                </c:pt>
                <c:pt idx="7">
                  <c:v>10.89</c:v>
                </c:pt>
                <c:pt idx="8">
                  <c:v>10.69</c:v>
                </c:pt>
                <c:pt idx="9">
                  <c:v>10.4</c:v>
                </c:pt>
                <c:pt idx="10">
                  <c:v>10.88</c:v>
                </c:pt>
                <c:pt idx="11">
                  <c:v>10.17</c:v>
                </c:pt>
                <c:pt idx="12">
                  <c:v>10.45</c:v>
                </c:pt>
                <c:pt idx="13">
                  <c:v>10.72</c:v>
                </c:pt>
                <c:pt idx="14">
                  <c:v>10.51</c:v>
                </c:pt>
                <c:pt idx="15">
                  <c:v>10.47</c:v>
                </c:pt>
                <c:pt idx="16">
                  <c:v>10.4</c:v>
                </c:pt>
                <c:pt idx="17">
                  <c:v>10.8</c:v>
                </c:pt>
                <c:pt idx="18">
                  <c:v>11.03</c:v>
                </c:pt>
                <c:pt idx="19">
                  <c:v>10.47</c:v>
                </c:pt>
                <c:pt idx="20">
                  <c:v>10.48</c:v>
                </c:pt>
                <c:pt idx="21">
                  <c:v>10.45</c:v>
                </c:pt>
                <c:pt idx="22">
                  <c:v>10.38</c:v>
                </c:pt>
                <c:pt idx="23">
                  <c:v>10.5</c:v>
                </c:pt>
                <c:pt idx="24">
                  <c:v>10.65</c:v>
                </c:pt>
                <c:pt idx="25">
                  <c:v>11.44</c:v>
                </c:pt>
                <c:pt idx="26">
                  <c:v>11.53</c:v>
                </c:pt>
                <c:pt idx="27">
                  <c:v>11.14</c:v>
                </c:pt>
                <c:pt idx="28">
                  <c:v>10.87</c:v>
                </c:pt>
                <c:pt idx="29">
                  <c:v>10.72</c:v>
                </c:pt>
                <c:pt idx="30">
                  <c:v>10.85</c:v>
                </c:pt>
                <c:pt idx="31">
                  <c:v>11.15</c:v>
                </c:pt>
                <c:pt idx="32">
                  <c:v>11.39</c:v>
                </c:pt>
                <c:pt idx="33">
                  <c:v>10.88</c:v>
                </c:pt>
                <c:pt idx="34">
                  <c:v>10.81</c:v>
                </c:pt>
                <c:pt idx="35">
                  <c:v>10.66</c:v>
                </c:pt>
                <c:pt idx="36">
                  <c:v>11.58</c:v>
                </c:pt>
                <c:pt idx="37">
                  <c:v>11.88</c:v>
                </c:pt>
                <c:pt idx="38">
                  <c:v>11.79</c:v>
                </c:pt>
                <c:pt idx="39">
                  <c:v>11.68</c:v>
                </c:pt>
                <c:pt idx="40">
                  <c:v>11.07</c:v>
                </c:pt>
                <c:pt idx="41">
                  <c:v>10.63</c:v>
                </c:pt>
                <c:pt idx="42">
                  <c:v>10.7</c:v>
                </c:pt>
                <c:pt idx="43">
                  <c:v>10.72</c:v>
                </c:pt>
                <c:pt idx="44">
                  <c:v>10.64</c:v>
                </c:pt>
                <c:pt idx="45">
                  <c:v>10.49</c:v>
                </c:pt>
                <c:pt idx="46">
                  <c:v>11.05</c:v>
                </c:pt>
                <c:pt idx="47">
                  <c:v>11.16</c:v>
                </c:pt>
                <c:pt idx="48">
                  <c:v>11.49</c:v>
                </c:pt>
                <c:pt idx="49">
                  <c:v>11.43</c:v>
                </c:pt>
                <c:pt idx="50">
                  <c:v>10.81</c:v>
                </c:pt>
                <c:pt idx="51">
                  <c:v>10.02</c:v>
                </c:pt>
                <c:pt idx="52">
                  <c:v>9.69</c:v>
                </c:pt>
                <c:pt idx="53">
                  <c:v>9.9</c:v>
                </c:pt>
                <c:pt idx="54">
                  <c:v>9.98</c:v>
                </c:pt>
                <c:pt idx="55">
                  <c:v>10.17</c:v>
                </c:pt>
                <c:pt idx="56">
                  <c:v>11</c:v>
                </c:pt>
                <c:pt idx="57">
                  <c:v>11.23</c:v>
                </c:pt>
                <c:pt idx="58">
                  <c:v>10.76</c:v>
                </c:pt>
                <c:pt idx="59">
                  <c:v>10.59</c:v>
                </c:pt>
                <c:pt idx="60">
                  <c:v>10.96</c:v>
                </c:pt>
                <c:pt idx="61">
                  <c:v>11.03</c:v>
                </c:pt>
                <c:pt idx="62">
                  <c:v>9.89</c:v>
                </c:pt>
                <c:pt idx="63">
                  <c:v>10.39</c:v>
                </c:pt>
                <c:pt idx="64">
                  <c:v>10.55</c:v>
                </c:pt>
                <c:pt idx="65">
                  <c:v>10.48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15976"/>
        <c:axId val="369508528"/>
      </c:lineChart>
      <c:dateAx>
        <c:axId val="36951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8528"/>
        <c:crosses val="autoZero"/>
        <c:auto val="1"/>
        <c:lblOffset val="100"/>
        <c:baseTimeUnit val="days"/>
      </c:dateAx>
      <c:valAx>
        <c:axId val="3695085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44.18</c:v>
                </c:pt>
                <c:pt idx="1">
                  <c:v>43.37</c:v>
                </c:pt>
                <c:pt idx="2">
                  <c:v>42.85</c:v>
                </c:pt>
                <c:pt idx="3">
                  <c:v>43.36</c:v>
                </c:pt>
                <c:pt idx="4">
                  <c:v>42.57</c:v>
                </c:pt>
                <c:pt idx="5">
                  <c:v>42.55</c:v>
                </c:pt>
                <c:pt idx="6">
                  <c:v>42.92</c:v>
                </c:pt>
                <c:pt idx="7">
                  <c:v>42.02</c:v>
                </c:pt>
                <c:pt idx="8">
                  <c:v>41.72</c:v>
                </c:pt>
                <c:pt idx="9">
                  <c:v>40.99</c:v>
                </c:pt>
                <c:pt idx="10">
                  <c:v>41.32</c:v>
                </c:pt>
                <c:pt idx="11">
                  <c:v>40.520000000000003</c:v>
                </c:pt>
                <c:pt idx="12">
                  <c:v>40.18</c:v>
                </c:pt>
                <c:pt idx="13">
                  <c:v>40.22</c:v>
                </c:pt>
                <c:pt idx="14">
                  <c:v>39.6</c:v>
                </c:pt>
                <c:pt idx="15">
                  <c:v>40.200000000000003</c:v>
                </c:pt>
                <c:pt idx="16">
                  <c:v>39.869999999999997</c:v>
                </c:pt>
                <c:pt idx="17">
                  <c:v>40.56</c:v>
                </c:pt>
                <c:pt idx="18">
                  <c:v>40.97</c:v>
                </c:pt>
                <c:pt idx="19">
                  <c:v>41.04</c:v>
                </c:pt>
                <c:pt idx="20">
                  <c:v>41</c:v>
                </c:pt>
                <c:pt idx="21">
                  <c:v>41.34</c:v>
                </c:pt>
                <c:pt idx="22">
                  <c:v>40.86</c:v>
                </c:pt>
                <c:pt idx="23">
                  <c:v>40.79</c:v>
                </c:pt>
                <c:pt idx="24">
                  <c:v>40.71</c:v>
                </c:pt>
                <c:pt idx="25">
                  <c:v>41.28</c:v>
                </c:pt>
                <c:pt idx="26">
                  <c:v>41.46</c:v>
                </c:pt>
                <c:pt idx="27">
                  <c:v>40.94</c:v>
                </c:pt>
                <c:pt idx="28">
                  <c:v>41.27</c:v>
                </c:pt>
                <c:pt idx="29">
                  <c:v>40.39</c:v>
                </c:pt>
                <c:pt idx="30">
                  <c:v>39.47</c:v>
                </c:pt>
                <c:pt idx="31">
                  <c:v>40.01</c:v>
                </c:pt>
                <c:pt idx="32">
                  <c:v>39.9</c:v>
                </c:pt>
                <c:pt idx="33">
                  <c:v>39.25</c:v>
                </c:pt>
                <c:pt idx="34">
                  <c:v>38.549999999999997</c:v>
                </c:pt>
                <c:pt idx="35">
                  <c:v>37.83</c:v>
                </c:pt>
                <c:pt idx="36">
                  <c:v>38.92</c:v>
                </c:pt>
                <c:pt idx="37">
                  <c:v>38.729999999999997</c:v>
                </c:pt>
                <c:pt idx="38">
                  <c:v>38.31</c:v>
                </c:pt>
                <c:pt idx="39">
                  <c:v>36.78</c:v>
                </c:pt>
                <c:pt idx="40">
                  <c:v>36.64</c:v>
                </c:pt>
                <c:pt idx="41">
                  <c:v>35.700000000000003</c:v>
                </c:pt>
                <c:pt idx="42">
                  <c:v>35.24</c:v>
                </c:pt>
                <c:pt idx="43">
                  <c:v>34.79</c:v>
                </c:pt>
                <c:pt idx="44">
                  <c:v>34.71</c:v>
                </c:pt>
                <c:pt idx="45">
                  <c:v>34.19</c:v>
                </c:pt>
                <c:pt idx="46">
                  <c:v>34.35</c:v>
                </c:pt>
                <c:pt idx="47">
                  <c:v>34.01</c:v>
                </c:pt>
                <c:pt idx="48">
                  <c:v>35.32</c:v>
                </c:pt>
                <c:pt idx="49">
                  <c:v>35.58</c:v>
                </c:pt>
                <c:pt idx="50">
                  <c:v>35.1</c:v>
                </c:pt>
                <c:pt idx="51">
                  <c:v>34.159999999999997</c:v>
                </c:pt>
                <c:pt idx="52">
                  <c:v>33.119999999999997</c:v>
                </c:pt>
                <c:pt idx="54">
                  <c:v>34.78</c:v>
                </c:pt>
                <c:pt idx="55">
                  <c:v>35.130000000000003</c:v>
                </c:pt>
                <c:pt idx="56">
                  <c:v>34.36</c:v>
                </c:pt>
                <c:pt idx="57">
                  <c:v>34.97</c:v>
                </c:pt>
                <c:pt idx="58">
                  <c:v>35.07</c:v>
                </c:pt>
                <c:pt idx="59">
                  <c:v>34.17</c:v>
                </c:pt>
                <c:pt idx="60">
                  <c:v>33.86</c:v>
                </c:pt>
                <c:pt idx="61">
                  <c:v>34.090000000000003</c:v>
                </c:pt>
                <c:pt idx="62">
                  <c:v>34.21</c:v>
                </c:pt>
                <c:pt idx="63">
                  <c:v>32.65</c:v>
                </c:pt>
                <c:pt idx="64">
                  <c:v>32.909999999999997</c:v>
                </c:pt>
                <c:pt idx="65">
                  <c:v>32.869999999999997</c:v>
                </c:pt>
                <c:pt idx="66">
                  <c:v>32.58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09704"/>
        <c:axId val="441376304"/>
      </c:lineChart>
      <c:dateAx>
        <c:axId val="36950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6304"/>
        <c:crosses val="autoZero"/>
        <c:auto val="1"/>
        <c:lblOffset val="100"/>
        <c:baseTimeUnit val="days"/>
      </c:dateAx>
      <c:valAx>
        <c:axId val="4413763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31.75</c:v>
                </c:pt>
                <c:pt idx="1">
                  <c:v>31.4</c:v>
                </c:pt>
                <c:pt idx="2">
                  <c:v>31.39</c:v>
                </c:pt>
                <c:pt idx="3">
                  <c:v>31.64</c:v>
                </c:pt>
                <c:pt idx="4">
                  <c:v>31.97</c:v>
                </c:pt>
                <c:pt idx="5">
                  <c:v>32</c:v>
                </c:pt>
                <c:pt idx="6">
                  <c:v>31.6</c:v>
                </c:pt>
                <c:pt idx="7">
                  <c:v>31.65</c:v>
                </c:pt>
                <c:pt idx="8">
                  <c:v>31.46</c:v>
                </c:pt>
                <c:pt idx="9">
                  <c:v>31.8</c:v>
                </c:pt>
                <c:pt idx="10">
                  <c:v>32.130000000000003</c:v>
                </c:pt>
                <c:pt idx="11">
                  <c:v>31.86</c:v>
                </c:pt>
                <c:pt idx="12">
                  <c:v>31.67</c:v>
                </c:pt>
                <c:pt idx="13">
                  <c:v>31.63</c:v>
                </c:pt>
                <c:pt idx="14">
                  <c:v>31.55</c:v>
                </c:pt>
                <c:pt idx="15">
                  <c:v>32.08</c:v>
                </c:pt>
                <c:pt idx="16">
                  <c:v>31.9</c:v>
                </c:pt>
                <c:pt idx="17">
                  <c:v>32</c:v>
                </c:pt>
                <c:pt idx="18">
                  <c:v>32.450000000000003</c:v>
                </c:pt>
                <c:pt idx="19">
                  <c:v>32.35</c:v>
                </c:pt>
                <c:pt idx="20">
                  <c:v>32.71</c:v>
                </c:pt>
                <c:pt idx="21">
                  <c:v>32.380000000000003</c:v>
                </c:pt>
                <c:pt idx="22">
                  <c:v>31.9</c:v>
                </c:pt>
                <c:pt idx="23">
                  <c:v>31.88</c:v>
                </c:pt>
                <c:pt idx="24">
                  <c:v>32</c:v>
                </c:pt>
                <c:pt idx="25">
                  <c:v>32.32</c:v>
                </c:pt>
                <c:pt idx="26">
                  <c:v>32.340000000000003</c:v>
                </c:pt>
                <c:pt idx="27">
                  <c:v>32.68</c:v>
                </c:pt>
                <c:pt idx="28">
                  <c:v>31.98</c:v>
                </c:pt>
                <c:pt idx="29">
                  <c:v>31.69</c:v>
                </c:pt>
                <c:pt idx="30">
                  <c:v>31.65</c:v>
                </c:pt>
                <c:pt idx="31">
                  <c:v>31.43</c:v>
                </c:pt>
                <c:pt idx="32">
                  <c:v>31.76</c:v>
                </c:pt>
                <c:pt idx="33">
                  <c:v>31.25</c:v>
                </c:pt>
                <c:pt idx="34">
                  <c:v>30.87</c:v>
                </c:pt>
                <c:pt idx="35">
                  <c:v>30.56</c:v>
                </c:pt>
                <c:pt idx="36">
                  <c:v>30.94</c:v>
                </c:pt>
                <c:pt idx="37">
                  <c:v>30.63</c:v>
                </c:pt>
                <c:pt idx="38">
                  <c:v>30.58</c:v>
                </c:pt>
                <c:pt idx="39">
                  <c:v>30.54</c:v>
                </c:pt>
                <c:pt idx="40">
                  <c:v>30.37</c:v>
                </c:pt>
                <c:pt idx="41">
                  <c:v>29.59</c:v>
                </c:pt>
                <c:pt idx="42">
                  <c:v>29.8</c:v>
                </c:pt>
                <c:pt idx="43">
                  <c:v>29.62</c:v>
                </c:pt>
                <c:pt idx="44">
                  <c:v>29.19</c:v>
                </c:pt>
                <c:pt idx="45">
                  <c:v>28.8</c:v>
                </c:pt>
                <c:pt idx="46">
                  <c:v>29.35</c:v>
                </c:pt>
                <c:pt idx="47">
                  <c:v>28.71</c:v>
                </c:pt>
                <c:pt idx="48">
                  <c:v>29.42</c:v>
                </c:pt>
                <c:pt idx="49">
                  <c:v>29.47</c:v>
                </c:pt>
                <c:pt idx="50">
                  <c:v>28.78</c:v>
                </c:pt>
                <c:pt idx="51">
                  <c:v>28.64</c:v>
                </c:pt>
                <c:pt idx="52">
                  <c:v>28.22</c:v>
                </c:pt>
                <c:pt idx="53">
                  <c:v>28.23</c:v>
                </c:pt>
                <c:pt idx="54">
                  <c:v>28.81</c:v>
                </c:pt>
                <c:pt idx="55">
                  <c:v>28.82</c:v>
                </c:pt>
                <c:pt idx="56">
                  <c:v>29.04</c:v>
                </c:pt>
                <c:pt idx="57">
                  <c:v>29.77</c:v>
                </c:pt>
                <c:pt idx="58">
                  <c:v>29.34</c:v>
                </c:pt>
                <c:pt idx="60">
                  <c:v>29.8</c:v>
                </c:pt>
                <c:pt idx="61">
                  <c:v>30.82</c:v>
                </c:pt>
                <c:pt idx="62">
                  <c:v>31.02</c:v>
                </c:pt>
                <c:pt idx="63">
                  <c:v>29.97</c:v>
                </c:pt>
                <c:pt idx="64">
                  <c:v>29.81</c:v>
                </c:pt>
                <c:pt idx="65">
                  <c:v>29.94</c:v>
                </c:pt>
                <c:pt idx="66">
                  <c:v>29.6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73168"/>
        <c:axId val="441376696"/>
      </c:lineChart>
      <c:catAx>
        <c:axId val="441373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6696"/>
        <c:crosses val="autoZero"/>
        <c:auto val="1"/>
        <c:lblAlgn val="ctr"/>
        <c:lblOffset val="100"/>
        <c:noMultiLvlLbl val="0"/>
      </c:catAx>
      <c:valAx>
        <c:axId val="441376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42444</c:v>
                </c:pt>
                <c:pt idx="32">
                  <c:v>42443</c:v>
                </c:pt>
                <c:pt idx="33">
                  <c:v>42440</c:v>
                </c:pt>
                <c:pt idx="34">
                  <c:v>42439</c:v>
                </c:pt>
                <c:pt idx="35">
                  <c:v>42438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61.27</c:v>
                </c:pt>
                <c:pt idx="1">
                  <c:v>63.25</c:v>
                </c:pt>
                <c:pt idx="2">
                  <c:v>61.87</c:v>
                </c:pt>
                <c:pt idx="3">
                  <c:v>63.38</c:v>
                </c:pt>
                <c:pt idx="4">
                  <c:v>60.18</c:v>
                </c:pt>
                <c:pt idx="5">
                  <c:v>61.18</c:v>
                </c:pt>
                <c:pt idx="6">
                  <c:v>61.17</c:v>
                </c:pt>
                <c:pt idx="7">
                  <c:v>59.84</c:v>
                </c:pt>
                <c:pt idx="8">
                  <c:v>57.17</c:v>
                </c:pt>
                <c:pt idx="9">
                  <c:v>57.72</c:v>
                </c:pt>
                <c:pt idx="10">
                  <c:v>56.58</c:v>
                </c:pt>
                <c:pt idx="11">
                  <c:v>57.36</c:v>
                </c:pt>
                <c:pt idx="12">
                  <c:v>54.74</c:v>
                </c:pt>
                <c:pt idx="13">
                  <c:v>54.48</c:v>
                </c:pt>
                <c:pt idx="14">
                  <c:v>52.9</c:v>
                </c:pt>
                <c:pt idx="15">
                  <c:v>54</c:v>
                </c:pt>
                <c:pt idx="16">
                  <c:v>51.26</c:v>
                </c:pt>
                <c:pt idx="17">
                  <c:v>50.55</c:v>
                </c:pt>
                <c:pt idx="18">
                  <c:v>52.03</c:v>
                </c:pt>
                <c:pt idx="19">
                  <c:v>52.65</c:v>
                </c:pt>
                <c:pt idx="20">
                  <c:v>50.97</c:v>
                </c:pt>
                <c:pt idx="21">
                  <c:v>50.4</c:v>
                </c:pt>
                <c:pt idx="22">
                  <c:v>50.84</c:v>
                </c:pt>
                <c:pt idx="23">
                  <c:v>52.1</c:v>
                </c:pt>
                <c:pt idx="24">
                  <c:v>51.6</c:v>
                </c:pt>
                <c:pt idx="25">
                  <c:v>53.7</c:v>
                </c:pt>
                <c:pt idx="26">
                  <c:v>53.84</c:v>
                </c:pt>
                <c:pt idx="27">
                  <c:v>53.9</c:v>
                </c:pt>
                <c:pt idx="28">
                  <c:v>53.19</c:v>
                </c:pt>
                <c:pt idx="29">
                  <c:v>51.83</c:v>
                </c:pt>
                <c:pt idx="30">
                  <c:v>50.17</c:v>
                </c:pt>
                <c:pt idx="32">
                  <c:v>50.2</c:v>
                </c:pt>
                <c:pt idx="33">
                  <c:v>51.26</c:v>
                </c:pt>
                <c:pt idx="34">
                  <c:v>48.27</c:v>
                </c:pt>
                <c:pt idx="35">
                  <c:v>47.08</c:v>
                </c:pt>
                <c:pt idx="36">
                  <c:v>46.76</c:v>
                </c:pt>
                <c:pt idx="37">
                  <c:v>49.28</c:v>
                </c:pt>
                <c:pt idx="38">
                  <c:v>48.39</c:v>
                </c:pt>
                <c:pt idx="39">
                  <c:v>48</c:v>
                </c:pt>
                <c:pt idx="40">
                  <c:v>46.92</c:v>
                </c:pt>
                <c:pt idx="41">
                  <c:v>44.31</c:v>
                </c:pt>
                <c:pt idx="42">
                  <c:v>43.6</c:v>
                </c:pt>
                <c:pt idx="43">
                  <c:v>43.07</c:v>
                </c:pt>
                <c:pt idx="44">
                  <c:v>41.58</c:v>
                </c:pt>
                <c:pt idx="45">
                  <c:v>41.7</c:v>
                </c:pt>
                <c:pt idx="46">
                  <c:v>41.92</c:v>
                </c:pt>
                <c:pt idx="47">
                  <c:v>44.58</c:v>
                </c:pt>
                <c:pt idx="48">
                  <c:v>42.31</c:v>
                </c:pt>
                <c:pt idx="49">
                  <c:v>42.07</c:v>
                </c:pt>
                <c:pt idx="50">
                  <c:v>43.47</c:v>
                </c:pt>
                <c:pt idx="51">
                  <c:v>40.840000000000003</c:v>
                </c:pt>
                <c:pt idx="52">
                  <c:v>40.11</c:v>
                </c:pt>
                <c:pt idx="53">
                  <c:v>38.93</c:v>
                </c:pt>
                <c:pt idx="54">
                  <c:v>39.29</c:v>
                </c:pt>
                <c:pt idx="55">
                  <c:v>38.700000000000003</c:v>
                </c:pt>
                <c:pt idx="56">
                  <c:v>38.99</c:v>
                </c:pt>
                <c:pt idx="57">
                  <c:v>38.020000000000003</c:v>
                </c:pt>
                <c:pt idx="58">
                  <c:v>43.47</c:v>
                </c:pt>
                <c:pt idx="59">
                  <c:v>42.99</c:v>
                </c:pt>
                <c:pt idx="60">
                  <c:v>39.36</c:v>
                </c:pt>
                <c:pt idx="61">
                  <c:v>41.76</c:v>
                </c:pt>
                <c:pt idx="62">
                  <c:v>42.5</c:v>
                </c:pt>
                <c:pt idx="63">
                  <c:v>40.340000000000003</c:v>
                </c:pt>
                <c:pt idx="64">
                  <c:v>36.85</c:v>
                </c:pt>
                <c:pt idx="65">
                  <c:v>34.81</c:v>
                </c:pt>
                <c:pt idx="66">
                  <c:v>34.380000000000003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69640"/>
        <c:axId val="441371208"/>
      </c:lineChart>
      <c:dateAx>
        <c:axId val="44136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1208"/>
        <c:crosses val="autoZero"/>
        <c:auto val="1"/>
        <c:lblOffset val="100"/>
        <c:baseTimeUnit val="days"/>
      </c:dateAx>
      <c:valAx>
        <c:axId val="441371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6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42460.00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89.17</c:v>
                </c:pt>
                <c:pt idx="1">
                  <c:v>88.76</c:v>
                </c:pt>
                <c:pt idx="2">
                  <c:v>87.61</c:v>
                </c:pt>
                <c:pt idx="3">
                  <c:v>89.63</c:v>
                </c:pt>
                <c:pt idx="4">
                  <c:v>87.32</c:v>
                </c:pt>
                <c:pt idx="5">
                  <c:v>83.85</c:v>
                </c:pt>
                <c:pt idx="6">
                  <c:v>82.24</c:v>
                </c:pt>
                <c:pt idx="7">
                  <c:v>80.88</c:v>
                </c:pt>
                <c:pt idx="8">
                  <c:v>81.209999999999994</c:v>
                </c:pt>
                <c:pt idx="9">
                  <c:v>82.32</c:v>
                </c:pt>
                <c:pt idx="10">
                  <c:v>81.72</c:v>
                </c:pt>
                <c:pt idx="11">
                  <c:v>79.64</c:v>
                </c:pt>
                <c:pt idx="12">
                  <c:v>78.69</c:v>
                </c:pt>
                <c:pt idx="13">
                  <c:v>79.17</c:v>
                </c:pt>
                <c:pt idx="14">
                  <c:v>78</c:v>
                </c:pt>
                <c:pt idx="15">
                  <c:v>78.349999999999994</c:v>
                </c:pt>
                <c:pt idx="16">
                  <c:v>78.62</c:v>
                </c:pt>
                <c:pt idx="17">
                  <c:v>78.34</c:v>
                </c:pt>
                <c:pt idx="18">
                  <c:v>78.92</c:v>
                </c:pt>
                <c:pt idx="19">
                  <c:v>79.55</c:v>
                </c:pt>
                <c:pt idx="20">
                  <c:v>80.56</c:v>
                </c:pt>
                <c:pt idx="21">
                  <c:v>79.8</c:v>
                </c:pt>
                <c:pt idx="22">
                  <c:v>78.81</c:v>
                </c:pt>
                <c:pt idx="23">
                  <c:v>80.92</c:v>
                </c:pt>
                <c:pt idx="24">
                  <c:v>81.52</c:v>
                </c:pt>
                <c:pt idx="25">
                  <c:v>82.06</c:v>
                </c:pt>
                <c:pt idx="26">
                  <c:v>83.98</c:v>
                </c:pt>
                <c:pt idx="27">
                  <c:v>84.42</c:v>
                </c:pt>
                <c:pt idx="28">
                  <c:v>83.08</c:v>
                </c:pt>
                <c:pt idx="29">
                  <c:v>80.31</c:v>
                </c:pt>
                <c:pt idx="30">
                  <c:v>80.150000000000006</c:v>
                </c:pt>
                <c:pt idx="31">
                  <c:v>80.349999999999994</c:v>
                </c:pt>
                <c:pt idx="32">
                  <c:v>81.260000000000005</c:v>
                </c:pt>
                <c:pt idx="33">
                  <c:v>79.38</c:v>
                </c:pt>
                <c:pt idx="34">
                  <c:v>80.14</c:v>
                </c:pt>
                <c:pt idx="35">
                  <c:v>78.25</c:v>
                </c:pt>
                <c:pt idx="36">
                  <c:v>81.45</c:v>
                </c:pt>
                <c:pt idx="37">
                  <c:v>80.5</c:v>
                </c:pt>
                <c:pt idx="38">
                  <c:v>80.010000000000005</c:v>
                </c:pt>
                <c:pt idx="39">
                  <c:v>79.5</c:v>
                </c:pt>
                <c:pt idx="40">
                  <c:v>80.12</c:v>
                </c:pt>
                <c:pt idx="41">
                  <c:v>78.86</c:v>
                </c:pt>
                <c:pt idx="42">
                  <c:v>80</c:v>
                </c:pt>
                <c:pt idx="43">
                  <c:v>79.319999999999993</c:v>
                </c:pt>
                <c:pt idx="45">
                  <c:v>80.09</c:v>
                </c:pt>
                <c:pt idx="46">
                  <c:v>78.95</c:v>
                </c:pt>
                <c:pt idx="47">
                  <c:v>81.61</c:v>
                </c:pt>
                <c:pt idx="48">
                  <c:v>79.900000000000006</c:v>
                </c:pt>
                <c:pt idx="49">
                  <c:v>78.66</c:v>
                </c:pt>
                <c:pt idx="50">
                  <c:v>79.959999999999994</c:v>
                </c:pt>
                <c:pt idx="51">
                  <c:v>79.37</c:v>
                </c:pt>
                <c:pt idx="52">
                  <c:v>77.2</c:v>
                </c:pt>
                <c:pt idx="53">
                  <c:v>75.540000000000006</c:v>
                </c:pt>
                <c:pt idx="54">
                  <c:v>76.94</c:v>
                </c:pt>
                <c:pt idx="55">
                  <c:v>77.12</c:v>
                </c:pt>
                <c:pt idx="56">
                  <c:v>76.03</c:v>
                </c:pt>
                <c:pt idx="57">
                  <c:v>75.03</c:v>
                </c:pt>
                <c:pt idx="58">
                  <c:v>75.52</c:v>
                </c:pt>
                <c:pt idx="59">
                  <c:v>72.260000000000005</c:v>
                </c:pt>
                <c:pt idx="60">
                  <c:v>71.709999999999994</c:v>
                </c:pt>
                <c:pt idx="61">
                  <c:v>73.09</c:v>
                </c:pt>
                <c:pt idx="62">
                  <c:v>72</c:v>
                </c:pt>
                <c:pt idx="63">
                  <c:v>70.16</c:v>
                </c:pt>
                <c:pt idx="64">
                  <c:v>69.06</c:v>
                </c:pt>
                <c:pt idx="65">
                  <c:v>70.040000000000006</c:v>
                </c:pt>
                <c:pt idx="66">
                  <c:v>68.790000000000006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73952"/>
        <c:axId val="441375128"/>
      </c:lineChart>
      <c:catAx>
        <c:axId val="44137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5128"/>
        <c:crosses val="autoZero"/>
        <c:auto val="1"/>
        <c:lblAlgn val="ctr"/>
        <c:lblOffset val="100"/>
        <c:noMultiLvlLbl val="0"/>
      </c:catAx>
      <c:valAx>
        <c:axId val="44137512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66896"/>
        <c:axId val="441370424"/>
      </c:lineChart>
      <c:catAx>
        <c:axId val="44136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0424"/>
        <c:crosses val="autoZero"/>
        <c:auto val="1"/>
        <c:lblAlgn val="ctr"/>
        <c:lblOffset val="100"/>
        <c:noMultiLvlLbl val="1"/>
      </c:catAx>
      <c:valAx>
        <c:axId val="44137042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6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72.319999999999993</c:v>
                </c:pt>
                <c:pt idx="1">
                  <c:v>71.7</c:v>
                </c:pt>
                <c:pt idx="2">
                  <c:v>70.72</c:v>
                </c:pt>
                <c:pt idx="3">
                  <c:v>71.5</c:v>
                </c:pt>
                <c:pt idx="4">
                  <c:v>71.69</c:v>
                </c:pt>
                <c:pt idx="5">
                  <c:v>72.84</c:v>
                </c:pt>
                <c:pt idx="6">
                  <c:v>72.23</c:v>
                </c:pt>
                <c:pt idx="7">
                  <c:v>74.739999999999995</c:v>
                </c:pt>
                <c:pt idx="8">
                  <c:v>75.06</c:v>
                </c:pt>
                <c:pt idx="9">
                  <c:v>76.77</c:v>
                </c:pt>
                <c:pt idx="10">
                  <c:v>77.069999999999993</c:v>
                </c:pt>
                <c:pt idx="11">
                  <c:v>74.64</c:v>
                </c:pt>
                <c:pt idx="12">
                  <c:v>76.069999999999993</c:v>
                </c:pt>
                <c:pt idx="13">
                  <c:v>77.36</c:v>
                </c:pt>
                <c:pt idx="14">
                  <c:v>77.31</c:v>
                </c:pt>
                <c:pt idx="15">
                  <c:v>78.209999999999994</c:v>
                </c:pt>
                <c:pt idx="16">
                  <c:v>77.069999999999993</c:v>
                </c:pt>
                <c:pt idx="17">
                  <c:v>77.5</c:v>
                </c:pt>
                <c:pt idx="18">
                  <c:v>78.180000000000007</c:v>
                </c:pt>
                <c:pt idx="19">
                  <c:v>77.900000000000006</c:v>
                </c:pt>
                <c:pt idx="20">
                  <c:v>77.849999999999994</c:v>
                </c:pt>
                <c:pt idx="21">
                  <c:v>76.47</c:v>
                </c:pt>
                <c:pt idx="22">
                  <c:v>76.92</c:v>
                </c:pt>
                <c:pt idx="23">
                  <c:v>76.2</c:v>
                </c:pt>
                <c:pt idx="24">
                  <c:v>76.3</c:v>
                </c:pt>
                <c:pt idx="25">
                  <c:v>76.89</c:v>
                </c:pt>
                <c:pt idx="26">
                  <c:v>77.209999999999994</c:v>
                </c:pt>
                <c:pt idx="27">
                  <c:v>77.02</c:v>
                </c:pt>
                <c:pt idx="28">
                  <c:v>74.92</c:v>
                </c:pt>
                <c:pt idx="29">
                  <c:v>75</c:v>
                </c:pt>
                <c:pt idx="30">
                  <c:v>73.61</c:v>
                </c:pt>
                <c:pt idx="31">
                  <c:v>72.790000000000006</c:v>
                </c:pt>
                <c:pt idx="32">
                  <c:v>72.77</c:v>
                </c:pt>
                <c:pt idx="33">
                  <c:v>69.97</c:v>
                </c:pt>
                <c:pt idx="34">
                  <c:v>71.02</c:v>
                </c:pt>
                <c:pt idx="35">
                  <c:v>69.91</c:v>
                </c:pt>
                <c:pt idx="36">
                  <c:v>72.92</c:v>
                </c:pt>
                <c:pt idx="37">
                  <c:v>73.010000000000005</c:v>
                </c:pt>
                <c:pt idx="38">
                  <c:v>70.099999999999994</c:v>
                </c:pt>
                <c:pt idx="39">
                  <c:v>68.98</c:v>
                </c:pt>
                <c:pt idx="40">
                  <c:v>70.400000000000006</c:v>
                </c:pt>
                <c:pt idx="41">
                  <c:v>66.45</c:v>
                </c:pt>
                <c:pt idx="42">
                  <c:v>64.900000000000006</c:v>
                </c:pt>
                <c:pt idx="43">
                  <c:v>64.55</c:v>
                </c:pt>
                <c:pt idx="44">
                  <c:v>63.71</c:v>
                </c:pt>
                <c:pt idx="45">
                  <c:v>62.62</c:v>
                </c:pt>
                <c:pt idx="46">
                  <c:v>64.290000000000006</c:v>
                </c:pt>
                <c:pt idx="47">
                  <c:v>63.03</c:v>
                </c:pt>
                <c:pt idx="48">
                  <c:v>62.07</c:v>
                </c:pt>
                <c:pt idx="49">
                  <c:v>63.71</c:v>
                </c:pt>
                <c:pt idx="50">
                  <c:v>61.44</c:v>
                </c:pt>
                <c:pt idx="51">
                  <c:v>57.63</c:v>
                </c:pt>
                <c:pt idx="52">
                  <c:v>55.85</c:v>
                </c:pt>
                <c:pt idx="53">
                  <c:v>57.2</c:v>
                </c:pt>
                <c:pt idx="54">
                  <c:v>57.7</c:v>
                </c:pt>
                <c:pt idx="56">
                  <c:v>59.3</c:v>
                </c:pt>
                <c:pt idx="57">
                  <c:v>62.16</c:v>
                </c:pt>
                <c:pt idx="58">
                  <c:v>66</c:v>
                </c:pt>
                <c:pt idx="59">
                  <c:v>66.19</c:v>
                </c:pt>
                <c:pt idx="60">
                  <c:v>66.48</c:v>
                </c:pt>
                <c:pt idx="61">
                  <c:v>69.62</c:v>
                </c:pt>
                <c:pt idx="62">
                  <c:v>68.92</c:v>
                </c:pt>
                <c:pt idx="63">
                  <c:v>64.790000000000006</c:v>
                </c:pt>
                <c:pt idx="64">
                  <c:v>62.14</c:v>
                </c:pt>
                <c:pt idx="65">
                  <c:v>65.8</c:v>
                </c:pt>
                <c:pt idx="66">
                  <c:v>65.59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75520"/>
        <c:axId val="441365720"/>
      </c:lineChart>
      <c:dateAx>
        <c:axId val="44137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65720"/>
        <c:crosses val="autoZero"/>
        <c:auto val="1"/>
        <c:lblOffset val="100"/>
        <c:baseTimeUnit val="days"/>
      </c:dateAx>
      <c:valAx>
        <c:axId val="441365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62.61</c:v>
                </c:pt>
                <c:pt idx="1">
                  <c:v>62.24</c:v>
                </c:pt>
                <c:pt idx="2">
                  <c:v>65.2</c:v>
                </c:pt>
                <c:pt idx="3">
                  <c:v>65.89</c:v>
                </c:pt>
                <c:pt idx="4">
                  <c:v>65.06</c:v>
                </c:pt>
                <c:pt idx="5">
                  <c:v>64.66</c:v>
                </c:pt>
                <c:pt idx="6">
                  <c:v>64.3</c:v>
                </c:pt>
                <c:pt idx="7">
                  <c:v>63.51</c:v>
                </c:pt>
                <c:pt idx="8">
                  <c:v>63.23</c:v>
                </c:pt>
                <c:pt idx="9">
                  <c:v>64.069999999999993</c:v>
                </c:pt>
                <c:pt idx="10">
                  <c:v>63.52</c:v>
                </c:pt>
                <c:pt idx="11">
                  <c:v>62.66</c:v>
                </c:pt>
                <c:pt idx="12">
                  <c:v>61.9</c:v>
                </c:pt>
                <c:pt idx="13">
                  <c:v>62.05</c:v>
                </c:pt>
                <c:pt idx="14">
                  <c:v>60.95</c:v>
                </c:pt>
                <c:pt idx="15">
                  <c:v>61.5</c:v>
                </c:pt>
                <c:pt idx="16">
                  <c:v>61.3</c:v>
                </c:pt>
                <c:pt idx="17">
                  <c:v>61.71</c:v>
                </c:pt>
                <c:pt idx="18">
                  <c:v>62.29</c:v>
                </c:pt>
                <c:pt idx="19">
                  <c:v>62.46</c:v>
                </c:pt>
                <c:pt idx="20">
                  <c:v>62.71</c:v>
                </c:pt>
                <c:pt idx="21">
                  <c:v>61.72</c:v>
                </c:pt>
                <c:pt idx="22">
                  <c:v>60.92</c:v>
                </c:pt>
                <c:pt idx="23">
                  <c:v>60.75</c:v>
                </c:pt>
                <c:pt idx="24">
                  <c:v>60.32</c:v>
                </c:pt>
                <c:pt idx="25">
                  <c:v>61.1</c:v>
                </c:pt>
                <c:pt idx="26">
                  <c:v>62.31</c:v>
                </c:pt>
                <c:pt idx="27">
                  <c:v>62.07</c:v>
                </c:pt>
                <c:pt idx="28">
                  <c:v>62.92</c:v>
                </c:pt>
                <c:pt idx="29">
                  <c:v>60.96</c:v>
                </c:pt>
                <c:pt idx="30">
                  <c:v>60.51</c:v>
                </c:pt>
                <c:pt idx="31">
                  <c:v>60.2</c:v>
                </c:pt>
                <c:pt idx="32">
                  <c:v>60.37</c:v>
                </c:pt>
                <c:pt idx="33">
                  <c:v>58.96</c:v>
                </c:pt>
                <c:pt idx="34">
                  <c:v>60.37</c:v>
                </c:pt>
                <c:pt idx="35">
                  <c:v>59.51</c:v>
                </c:pt>
                <c:pt idx="37">
                  <c:v>60.09</c:v>
                </c:pt>
                <c:pt idx="38">
                  <c:v>59.17</c:v>
                </c:pt>
                <c:pt idx="39">
                  <c:v>57.91</c:v>
                </c:pt>
                <c:pt idx="40">
                  <c:v>57.82</c:v>
                </c:pt>
                <c:pt idx="41">
                  <c:v>59.02</c:v>
                </c:pt>
                <c:pt idx="42">
                  <c:v>57.9</c:v>
                </c:pt>
                <c:pt idx="43">
                  <c:v>58.42</c:v>
                </c:pt>
                <c:pt idx="44">
                  <c:v>58.18</c:v>
                </c:pt>
                <c:pt idx="45">
                  <c:v>57.62</c:v>
                </c:pt>
                <c:pt idx="46">
                  <c:v>56.98</c:v>
                </c:pt>
                <c:pt idx="47">
                  <c:v>57.59</c:v>
                </c:pt>
                <c:pt idx="48">
                  <c:v>57.02</c:v>
                </c:pt>
                <c:pt idx="49">
                  <c:v>57.12</c:v>
                </c:pt>
                <c:pt idx="50">
                  <c:v>57.09</c:v>
                </c:pt>
                <c:pt idx="51">
                  <c:v>55.57</c:v>
                </c:pt>
                <c:pt idx="52">
                  <c:v>55.22</c:v>
                </c:pt>
                <c:pt idx="53">
                  <c:v>54.69</c:v>
                </c:pt>
                <c:pt idx="54">
                  <c:v>54.34</c:v>
                </c:pt>
                <c:pt idx="55">
                  <c:v>55.12</c:v>
                </c:pt>
                <c:pt idx="56">
                  <c:v>53.94</c:v>
                </c:pt>
                <c:pt idx="57">
                  <c:v>53.35</c:v>
                </c:pt>
                <c:pt idx="58">
                  <c:v>55.09</c:v>
                </c:pt>
                <c:pt idx="59">
                  <c:v>53.31</c:v>
                </c:pt>
                <c:pt idx="60">
                  <c:v>52</c:v>
                </c:pt>
                <c:pt idx="61">
                  <c:v>53.46</c:v>
                </c:pt>
                <c:pt idx="62">
                  <c:v>53.49</c:v>
                </c:pt>
                <c:pt idx="63">
                  <c:v>52.78</c:v>
                </c:pt>
                <c:pt idx="64">
                  <c:v>50.8</c:v>
                </c:pt>
                <c:pt idx="65">
                  <c:v>50.57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80224"/>
        <c:axId val="441378264"/>
      </c:lineChart>
      <c:dateAx>
        <c:axId val="441380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8264"/>
        <c:crosses val="autoZero"/>
        <c:auto val="1"/>
        <c:lblOffset val="100"/>
        <c:baseTimeUnit val="days"/>
      </c:dateAx>
      <c:valAx>
        <c:axId val="4413782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8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50.93</c:v>
                </c:pt>
                <c:pt idx="1">
                  <c:v>50.92</c:v>
                </c:pt>
                <c:pt idx="2">
                  <c:v>50.51</c:v>
                </c:pt>
                <c:pt idx="3">
                  <c:v>50.62</c:v>
                </c:pt>
                <c:pt idx="4">
                  <c:v>50.05</c:v>
                </c:pt>
                <c:pt idx="5">
                  <c:v>50.45</c:v>
                </c:pt>
                <c:pt idx="6">
                  <c:v>49.88</c:v>
                </c:pt>
                <c:pt idx="7">
                  <c:v>48.84</c:v>
                </c:pt>
                <c:pt idx="8">
                  <c:v>48.25</c:v>
                </c:pt>
                <c:pt idx="9">
                  <c:v>48.79</c:v>
                </c:pt>
                <c:pt idx="10">
                  <c:v>49.03</c:v>
                </c:pt>
                <c:pt idx="11">
                  <c:v>47.77</c:v>
                </c:pt>
                <c:pt idx="12">
                  <c:v>47.03</c:v>
                </c:pt>
                <c:pt idx="13">
                  <c:v>47.07</c:v>
                </c:pt>
                <c:pt idx="14">
                  <c:v>46.93</c:v>
                </c:pt>
                <c:pt idx="15">
                  <c:v>48.08</c:v>
                </c:pt>
                <c:pt idx="16">
                  <c:v>47.51</c:v>
                </c:pt>
                <c:pt idx="17">
                  <c:v>48.5</c:v>
                </c:pt>
                <c:pt idx="18">
                  <c:v>48.45</c:v>
                </c:pt>
                <c:pt idx="19">
                  <c:v>48.36</c:v>
                </c:pt>
                <c:pt idx="20">
                  <c:v>48.65</c:v>
                </c:pt>
                <c:pt idx="21">
                  <c:v>48.05</c:v>
                </c:pt>
                <c:pt idx="22">
                  <c:v>48.7</c:v>
                </c:pt>
                <c:pt idx="23">
                  <c:v>48.9</c:v>
                </c:pt>
                <c:pt idx="24">
                  <c:v>49.76</c:v>
                </c:pt>
                <c:pt idx="25">
                  <c:v>50.37</c:v>
                </c:pt>
                <c:pt idx="26">
                  <c:v>50.67</c:v>
                </c:pt>
                <c:pt idx="27">
                  <c:v>50.54</c:v>
                </c:pt>
                <c:pt idx="28">
                  <c:v>49.73</c:v>
                </c:pt>
                <c:pt idx="29">
                  <c:v>49.54</c:v>
                </c:pt>
                <c:pt idx="30">
                  <c:v>49.98</c:v>
                </c:pt>
                <c:pt idx="31">
                  <c:v>49.88</c:v>
                </c:pt>
                <c:pt idx="32">
                  <c:v>50.07</c:v>
                </c:pt>
                <c:pt idx="33">
                  <c:v>48.51</c:v>
                </c:pt>
                <c:pt idx="34">
                  <c:v>48.79</c:v>
                </c:pt>
                <c:pt idx="35">
                  <c:v>49.05</c:v>
                </c:pt>
                <c:pt idx="36">
                  <c:v>50.07</c:v>
                </c:pt>
                <c:pt idx="37">
                  <c:v>50.11</c:v>
                </c:pt>
                <c:pt idx="38">
                  <c:v>49.77</c:v>
                </c:pt>
                <c:pt idx="39">
                  <c:v>49.57</c:v>
                </c:pt>
                <c:pt idx="40">
                  <c:v>48.72</c:v>
                </c:pt>
                <c:pt idx="41">
                  <c:v>46.92</c:v>
                </c:pt>
                <c:pt idx="42">
                  <c:v>48.07</c:v>
                </c:pt>
                <c:pt idx="43">
                  <c:v>47.75</c:v>
                </c:pt>
                <c:pt idx="44">
                  <c:v>47.61</c:v>
                </c:pt>
                <c:pt idx="45">
                  <c:v>48.1</c:v>
                </c:pt>
                <c:pt idx="46">
                  <c:v>49.19</c:v>
                </c:pt>
                <c:pt idx="47">
                  <c:v>48.09</c:v>
                </c:pt>
                <c:pt idx="48">
                  <c:v>47.73</c:v>
                </c:pt>
                <c:pt idx="49">
                  <c:v>48.13</c:v>
                </c:pt>
                <c:pt idx="50">
                  <c:v>48.24</c:v>
                </c:pt>
                <c:pt idx="51">
                  <c:v>47.31</c:v>
                </c:pt>
                <c:pt idx="52">
                  <c:v>45.16</c:v>
                </c:pt>
                <c:pt idx="53">
                  <c:v>46.17</c:v>
                </c:pt>
                <c:pt idx="54">
                  <c:v>46.45</c:v>
                </c:pt>
                <c:pt idx="55">
                  <c:v>46.5</c:v>
                </c:pt>
                <c:pt idx="56">
                  <c:v>47.86</c:v>
                </c:pt>
                <c:pt idx="57">
                  <c:v>48.25</c:v>
                </c:pt>
                <c:pt idx="58">
                  <c:v>47.6</c:v>
                </c:pt>
                <c:pt idx="60">
                  <c:v>48.83</c:v>
                </c:pt>
                <c:pt idx="61">
                  <c:v>49.94</c:v>
                </c:pt>
                <c:pt idx="62">
                  <c:v>50.23</c:v>
                </c:pt>
                <c:pt idx="63">
                  <c:v>48.92</c:v>
                </c:pt>
                <c:pt idx="64">
                  <c:v>48.57</c:v>
                </c:pt>
                <c:pt idx="65">
                  <c:v>48.26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79832"/>
        <c:axId val="441377480"/>
      </c:lineChart>
      <c:dateAx>
        <c:axId val="44137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7480"/>
        <c:crosses val="autoZero"/>
        <c:auto val="1"/>
        <c:lblOffset val="100"/>
        <c:baseTimeUnit val="days"/>
      </c:dateAx>
      <c:valAx>
        <c:axId val="441377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7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11.31</c:v>
                </c:pt>
                <c:pt idx="1">
                  <c:v>10.66</c:v>
                </c:pt>
                <c:pt idx="2">
                  <c:v>10.16</c:v>
                </c:pt>
                <c:pt idx="3">
                  <c:v>10.4</c:v>
                </c:pt>
                <c:pt idx="4">
                  <c:v>10.42</c:v>
                </c:pt>
                <c:pt idx="5">
                  <c:v>10.59</c:v>
                </c:pt>
                <c:pt idx="6">
                  <c:v>10.53</c:v>
                </c:pt>
                <c:pt idx="7">
                  <c:v>10.09</c:v>
                </c:pt>
                <c:pt idx="8">
                  <c:v>10.01</c:v>
                </c:pt>
                <c:pt idx="9">
                  <c:v>10.01</c:v>
                </c:pt>
                <c:pt idx="10">
                  <c:v>9.7899999999999991</c:v>
                </c:pt>
                <c:pt idx="11">
                  <c:v>9.48</c:v>
                </c:pt>
                <c:pt idx="12">
                  <c:v>9.74</c:v>
                </c:pt>
                <c:pt idx="13">
                  <c:v>9.3699999999999992</c:v>
                </c:pt>
                <c:pt idx="14">
                  <c:v>9.48</c:v>
                </c:pt>
                <c:pt idx="15">
                  <c:v>9.5</c:v>
                </c:pt>
                <c:pt idx="16">
                  <c:v>9.41</c:v>
                </c:pt>
                <c:pt idx="17">
                  <c:v>9.4</c:v>
                </c:pt>
                <c:pt idx="18">
                  <c:v>9.6300000000000008</c:v>
                </c:pt>
                <c:pt idx="19">
                  <c:v>9.58</c:v>
                </c:pt>
                <c:pt idx="20">
                  <c:v>9.68</c:v>
                </c:pt>
                <c:pt idx="21">
                  <c:v>9.7200000000000006</c:v>
                </c:pt>
                <c:pt idx="22">
                  <c:v>9.6999999999999993</c:v>
                </c:pt>
                <c:pt idx="23">
                  <c:v>9.57</c:v>
                </c:pt>
                <c:pt idx="24">
                  <c:v>9.32</c:v>
                </c:pt>
                <c:pt idx="25">
                  <c:v>9.85</c:v>
                </c:pt>
                <c:pt idx="26">
                  <c:v>9.89</c:v>
                </c:pt>
                <c:pt idx="27">
                  <c:v>10.029999999999999</c:v>
                </c:pt>
                <c:pt idx="28">
                  <c:v>9.94</c:v>
                </c:pt>
                <c:pt idx="29">
                  <c:v>9.74</c:v>
                </c:pt>
                <c:pt idx="30">
                  <c:v>9.16</c:v>
                </c:pt>
                <c:pt idx="31">
                  <c:v>9.67</c:v>
                </c:pt>
                <c:pt idx="32">
                  <c:v>9.52</c:v>
                </c:pt>
                <c:pt idx="33">
                  <c:v>9.59</c:v>
                </c:pt>
                <c:pt idx="34">
                  <c:v>9.42</c:v>
                </c:pt>
                <c:pt idx="35">
                  <c:v>9.33</c:v>
                </c:pt>
                <c:pt idx="36">
                  <c:v>10.039999999999999</c:v>
                </c:pt>
                <c:pt idx="37">
                  <c:v>9.57</c:v>
                </c:pt>
                <c:pt idx="38">
                  <c:v>9.4700000000000006</c:v>
                </c:pt>
                <c:pt idx="39">
                  <c:v>9.6199999999999992</c:v>
                </c:pt>
                <c:pt idx="40">
                  <c:v>9.11</c:v>
                </c:pt>
                <c:pt idx="41">
                  <c:v>8.93</c:v>
                </c:pt>
                <c:pt idx="42">
                  <c:v>8.8699999999999992</c:v>
                </c:pt>
                <c:pt idx="43">
                  <c:v>8.8699999999999992</c:v>
                </c:pt>
                <c:pt idx="44">
                  <c:v>8.76</c:v>
                </c:pt>
                <c:pt idx="45">
                  <c:v>8.5299999999999994</c:v>
                </c:pt>
                <c:pt idx="46">
                  <c:v>8.91</c:v>
                </c:pt>
                <c:pt idx="47">
                  <c:v>7.87</c:v>
                </c:pt>
                <c:pt idx="48">
                  <c:v>8.1199999999999992</c:v>
                </c:pt>
                <c:pt idx="49">
                  <c:v>8.52</c:v>
                </c:pt>
                <c:pt idx="50">
                  <c:v>8.1199999999999992</c:v>
                </c:pt>
                <c:pt idx="51">
                  <c:v>7.69</c:v>
                </c:pt>
                <c:pt idx="52">
                  <c:v>7.33</c:v>
                </c:pt>
                <c:pt idx="53">
                  <c:v>7.54</c:v>
                </c:pt>
                <c:pt idx="54">
                  <c:v>7.81</c:v>
                </c:pt>
                <c:pt idx="55">
                  <c:v>7.9</c:v>
                </c:pt>
                <c:pt idx="56">
                  <c:v>8.1199999999999992</c:v>
                </c:pt>
                <c:pt idx="57">
                  <c:v>8.31</c:v>
                </c:pt>
                <c:pt idx="58">
                  <c:v>7.55</c:v>
                </c:pt>
                <c:pt idx="60">
                  <c:v>6.97</c:v>
                </c:pt>
                <c:pt idx="61">
                  <c:v>7.21</c:v>
                </c:pt>
                <c:pt idx="62">
                  <c:v>7.29</c:v>
                </c:pt>
                <c:pt idx="63">
                  <c:v>7</c:v>
                </c:pt>
                <c:pt idx="64">
                  <c:v>6.96</c:v>
                </c:pt>
                <c:pt idx="65">
                  <c:v>7.14</c:v>
                </c:pt>
                <c:pt idx="66">
                  <c:v>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30704"/>
        <c:axId val="471627960"/>
      </c:lineChart>
      <c:dateAx>
        <c:axId val="47163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960"/>
        <c:crosses val="autoZero"/>
        <c:auto val="1"/>
        <c:lblOffset val="100"/>
        <c:baseTimeUnit val="days"/>
      </c:dateAx>
      <c:valAx>
        <c:axId val="4716279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26.14</c:v>
                </c:pt>
                <c:pt idx="1">
                  <c:v>25.49</c:v>
                </c:pt>
                <c:pt idx="2">
                  <c:v>24.89</c:v>
                </c:pt>
                <c:pt idx="3">
                  <c:v>25.11</c:v>
                </c:pt>
                <c:pt idx="4">
                  <c:v>24.68</c:v>
                </c:pt>
                <c:pt idx="5">
                  <c:v>25.39</c:v>
                </c:pt>
                <c:pt idx="6">
                  <c:v>24.99</c:v>
                </c:pt>
                <c:pt idx="7">
                  <c:v>24.67</c:v>
                </c:pt>
                <c:pt idx="8">
                  <c:v>24.5</c:v>
                </c:pt>
                <c:pt idx="9">
                  <c:v>24.34</c:v>
                </c:pt>
                <c:pt idx="10">
                  <c:v>24.87</c:v>
                </c:pt>
                <c:pt idx="11">
                  <c:v>23.65</c:v>
                </c:pt>
                <c:pt idx="12">
                  <c:v>23.55</c:v>
                </c:pt>
                <c:pt idx="13">
                  <c:v>23.73</c:v>
                </c:pt>
                <c:pt idx="14">
                  <c:v>24.43</c:v>
                </c:pt>
                <c:pt idx="15">
                  <c:v>24.97</c:v>
                </c:pt>
                <c:pt idx="16">
                  <c:v>24.66</c:v>
                </c:pt>
                <c:pt idx="17">
                  <c:v>24.92</c:v>
                </c:pt>
                <c:pt idx="18">
                  <c:v>25.78</c:v>
                </c:pt>
                <c:pt idx="19">
                  <c:v>25.52</c:v>
                </c:pt>
                <c:pt idx="20">
                  <c:v>25.28</c:v>
                </c:pt>
                <c:pt idx="21">
                  <c:v>25.53</c:v>
                </c:pt>
                <c:pt idx="22">
                  <c:v>24.52</c:v>
                </c:pt>
                <c:pt idx="23">
                  <c:v>24.07</c:v>
                </c:pt>
                <c:pt idx="24">
                  <c:v>24.36</c:v>
                </c:pt>
                <c:pt idx="25">
                  <c:v>24.72</c:v>
                </c:pt>
                <c:pt idx="26">
                  <c:v>24.83</c:v>
                </c:pt>
                <c:pt idx="27">
                  <c:v>24.99</c:v>
                </c:pt>
                <c:pt idx="28">
                  <c:v>24.86</c:v>
                </c:pt>
                <c:pt idx="29">
                  <c:v>24.15</c:v>
                </c:pt>
                <c:pt idx="30">
                  <c:v>24.2</c:v>
                </c:pt>
                <c:pt idx="31">
                  <c:v>24.07</c:v>
                </c:pt>
                <c:pt idx="32">
                  <c:v>24.03</c:v>
                </c:pt>
                <c:pt idx="33">
                  <c:v>23.14</c:v>
                </c:pt>
                <c:pt idx="34">
                  <c:v>23.3</c:v>
                </c:pt>
                <c:pt idx="35">
                  <c:v>23.26</c:v>
                </c:pt>
                <c:pt idx="36">
                  <c:v>23.56</c:v>
                </c:pt>
                <c:pt idx="37">
                  <c:v>23.28</c:v>
                </c:pt>
                <c:pt idx="38">
                  <c:v>23.07</c:v>
                </c:pt>
                <c:pt idx="39">
                  <c:v>22.56</c:v>
                </c:pt>
                <c:pt idx="40">
                  <c:v>21.99</c:v>
                </c:pt>
                <c:pt idx="41">
                  <c:v>19.82</c:v>
                </c:pt>
                <c:pt idx="42">
                  <c:v>19.559999999999999</c:v>
                </c:pt>
                <c:pt idx="43">
                  <c:v>19.47</c:v>
                </c:pt>
                <c:pt idx="44">
                  <c:v>19</c:v>
                </c:pt>
                <c:pt idx="45">
                  <c:v>18.25</c:v>
                </c:pt>
                <c:pt idx="46">
                  <c:v>17.690000000000001</c:v>
                </c:pt>
                <c:pt idx="47">
                  <c:v>17.010000000000002</c:v>
                </c:pt>
                <c:pt idx="48">
                  <c:v>17.02</c:v>
                </c:pt>
                <c:pt idx="49">
                  <c:v>17.46</c:v>
                </c:pt>
                <c:pt idx="50">
                  <c:v>16.73</c:v>
                </c:pt>
                <c:pt idx="51">
                  <c:v>16.079999999999998</c:v>
                </c:pt>
                <c:pt idx="52">
                  <c:v>15.5</c:v>
                </c:pt>
                <c:pt idx="53">
                  <c:v>15.88</c:v>
                </c:pt>
                <c:pt idx="54">
                  <c:v>15.64</c:v>
                </c:pt>
                <c:pt idx="55">
                  <c:v>16.21</c:v>
                </c:pt>
                <c:pt idx="56">
                  <c:v>17.420000000000002</c:v>
                </c:pt>
                <c:pt idx="57">
                  <c:v>18.510000000000002</c:v>
                </c:pt>
                <c:pt idx="58">
                  <c:v>18.57</c:v>
                </c:pt>
                <c:pt idx="59">
                  <c:v>18.36</c:v>
                </c:pt>
                <c:pt idx="60">
                  <c:v>17.850000000000001</c:v>
                </c:pt>
                <c:pt idx="61">
                  <c:v>17.809999999999999</c:v>
                </c:pt>
                <c:pt idx="62">
                  <c:v>17.09</c:v>
                </c:pt>
                <c:pt idx="63">
                  <c:v>17</c:v>
                </c:pt>
                <c:pt idx="64">
                  <c:v>17.04</c:v>
                </c:pt>
                <c:pt idx="65">
                  <c:v>16.62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22472"/>
        <c:axId val="471631488"/>
      </c:lineChart>
      <c:dateAx>
        <c:axId val="47162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1488"/>
        <c:crosses val="autoZero"/>
        <c:auto val="1"/>
        <c:lblOffset val="100"/>
        <c:baseTimeUnit val="days"/>
      </c:dateAx>
      <c:valAx>
        <c:axId val="471631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44.57</c:v>
                </c:pt>
                <c:pt idx="1">
                  <c:v>44.39</c:v>
                </c:pt>
                <c:pt idx="2">
                  <c:v>44.04</c:v>
                </c:pt>
                <c:pt idx="3">
                  <c:v>44.36</c:v>
                </c:pt>
                <c:pt idx="4">
                  <c:v>44.48</c:v>
                </c:pt>
                <c:pt idx="5">
                  <c:v>44.62</c:v>
                </c:pt>
                <c:pt idx="6">
                  <c:v>44.87</c:v>
                </c:pt>
                <c:pt idx="7">
                  <c:v>44.85</c:v>
                </c:pt>
                <c:pt idx="8">
                  <c:v>44.33</c:v>
                </c:pt>
                <c:pt idx="9">
                  <c:v>44.19</c:v>
                </c:pt>
                <c:pt idx="10">
                  <c:v>44.55</c:v>
                </c:pt>
                <c:pt idx="11">
                  <c:v>43.81</c:v>
                </c:pt>
                <c:pt idx="12">
                  <c:v>43.76</c:v>
                </c:pt>
                <c:pt idx="13">
                  <c:v>43.84</c:v>
                </c:pt>
                <c:pt idx="14">
                  <c:v>43.84</c:v>
                </c:pt>
                <c:pt idx="15">
                  <c:v>44.63</c:v>
                </c:pt>
                <c:pt idx="16">
                  <c:v>44.77</c:v>
                </c:pt>
                <c:pt idx="17">
                  <c:v>45.36</c:v>
                </c:pt>
                <c:pt idx="18">
                  <c:v>45.54</c:v>
                </c:pt>
                <c:pt idx="19">
                  <c:v>44.29</c:v>
                </c:pt>
                <c:pt idx="20">
                  <c:v>44.37</c:v>
                </c:pt>
                <c:pt idx="21">
                  <c:v>44.95</c:v>
                </c:pt>
                <c:pt idx="22">
                  <c:v>43.81</c:v>
                </c:pt>
                <c:pt idx="23">
                  <c:v>42.98</c:v>
                </c:pt>
                <c:pt idx="24">
                  <c:v>43.09</c:v>
                </c:pt>
                <c:pt idx="25">
                  <c:v>43.27</c:v>
                </c:pt>
                <c:pt idx="26">
                  <c:v>43.17</c:v>
                </c:pt>
                <c:pt idx="27">
                  <c:v>42.98</c:v>
                </c:pt>
                <c:pt idx="28">
                  <c:v>42.63</c:v>
                </c:pt>
                <c:pt idx="29">
                  <c:v>42.16</c:v>
                </c:pt>
                <c:pt idx="30">
                  <c:v>41.37</c:v>
                </c:pt>
                <c:pt idx="31">
                  <c:v>41.27</c:v>
                </c:pt>
                <c:pt idx="32">
                  <c:v>41.16</c:v>
                </c:pt>
                <c:pt idx="33">
                  <c:v>39.799999999999997</c:v>
                </c:pt>
                <c:pt idx="34">
                  <c:v>39.85</c:v>
                </c:pt>
                <c:pt idx="35">
                  <c:v>38.700000000000003</c:v>
                </c:pt>
                <c:pt idx="36">
                  <c:v>39.590000000000003</c:v>
                </c:pt>
                <c:pt idx="37">
                  <c:v>40.98</c:v>
                </c:pt>
                <c:pt idx="38">
                  <c:v>41.28</c:v>
                </c:pt>
                <c:pt idx="39">
                  <c:v>40.31</c:v>
                </c:pt>
                <c:pt idx="40">
                  <c:v>39.51</c:v>
                </c:pt>
                <c:pt idx="41">
                  <c:v>38.01</c:v>
                </c:pt>
                <c:pt idx="42">
                  <c:v>38.67</c:v>
                </c:pt>
                <c:pt idx="43">
                  <c:v>37.869999999999997</c:v>
                </c:pt>
                <c:pt idx="45">
                  <c:v>37.74</c:v>
                </c:pt>
                <c:pt idx="46">
                  <c:v>37.869999999999997</c:v>
                </c:pt>
                <c:pt idx="47">
                  <c:v>38.11</c:v>
                </c:pt>
                <c:pt idx="48">
                  <c:v>37.46</c:v>
                </c:pt>
                <c:pt idx="49">
                  <c:v>37.5</c:v>
                </c:pt>
                <c:pt idx="50">
                  <c:v>37.43</c:v>
                </c:pt>
                <c:pt idx="51">
                  <c:v>36</c:v>
                </c:pt>
                <c:pt idx="52">
                  <c:v>34.79</c:v>
                </c:pt>
                <c:pt idx="53">
                  <c:v>33.76</c:v>
                </c:pt>
                <c:pt idx="54">
                  <c:v>34.869999999999997</c:v>
                </c:pt>
                <c:pt idx="55">
                  <c:v>34.270000000000003</c:v>
                </c:pt>
                <c:pt idx="56">
                  <c:v>34.26</c:v>
                </c:pt>
                <c:pt idx="57">
                  <c:v>36.43</c:v>
                </c:pt>
                <c:pt idx="58">
                  <c:v>37.520000000000003</c:v>
                </c:pt>
                <c:pt idx="59">
                  <c:v>36.229999999999997</c:v>
                </c:pt>
                <c:pt idx="60">
                  <c:v>37.25</c:v>
                </c:pt>
                <c:pt idx="61">
                  <c:v>39.01</c:v>
                </c:pt>
                <c:pt idx="62">
                  <c:v>38.78</c:v>
                </c:pt>
                <c:pt idx="63">
                  <c:v>37.51</c:v>
                </c:pt>
                <c:pt idx="64">
                  <c:v>37.15</c:v>
                </c:pt>
                <c:pt idx="65">
                  <c:v>38.18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24432"/>
        <c:axId val="471627568"/>
      </c:lineChart>
      <c:dateAx>
        <c:axId val="471624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568"/>
        <c:crosses val="autoZero"/>
        <c:auto val="1"/>
        <c:lblOffset val="100"/>
        <c:baseTimeUnit val="days"/>
      </c:dateAx>
      <c:valAx>
        <c:axId val="4716275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55.12</c:v>
                </c:pt>
                <c:pt idx="1">
                  <c:v>53.41</c:v>
                </c:pt>
                <c:pt idx="2">
                  <c:v>51.84</c:v>
                </c:pt>
                <c:pt idx="3">
                  <c:v>51.6</c:v>
                </c:pt>
                <c:pt idx="4">
                  <c:v>51.64</c:v>
                </c:pt>
                <c:pt idx="5">
                  <c:v>51.98</c:v>
                </c:pt>
                <c:pt idx="6">
                  <c:v>51.98</c:v>
                </c:pt>
                <c:pt idx="7">
                  <c:v>52.64</c:v>
                </c:pt>
                <c:pt idx="8">
                  <c:v>52.29</c:v>
                </c:pt>
                <c:pt idx="9">
                  <c:v>51.8</c:v>
                </c:pt>
                <c:pt idx="10">
                  <c:v>53.15</c:v>
                </c:pt>
                <c:pt idx="11">
                  <c:v>51.62</c:v>
                </c:pt>
                <c:pt idx="12">
                  <c:v>51.38</c:v>
                </c:pt>
                <c:pt idx="13">
                  <c:v>51.19</c:v>
                </c:pt>
                <c:pt idx="14">
                  <c:v>53.74</c:v>
                </c:pt>
                <c:pt idx="15">
                  <c:v>56.32</c:v>
                </c:pt>
                <c:pt idx="16">
                  <c:v>55.9</c:v>
                </c:pt>
                <c:pt idx="17">
                  <c:v>56.35</c:v>
                </c:pt>
                <c:pt idx="18">
                  <c:v>56.97</c:v>
                </c:pt>
                <c:pt idx="19">
                  <c:v>56.96</c:v>
                </c:pt>
                <c:pt idx="20">
                  <c:v>56.87</c:v>
                </c:pt>
                <c:pt idx="21">
                  <c:v>56.37</c:v>
                </c:pt>
                <c:pt idx="22">
                  <c:v>56.27</c:v>
                </c:pt>
                <c:pt idx="23">
                  <c:v>55.53</c:v>
                </c:pt>
                <c:pt idx="24">
                  <c:v>55.93</c:v>
                </c:pt>
                <c:pt idx="25">
                  <c:v>56.04</c:v>
                </c:pt>
                <c:pt idx="26">
                  <c:v>56.92</c:v>
                </c:pt>
                <c:pt idx="27">
                  <c:v>56.97</c:v>
                </c:pt>
                <c:pt idx="28">
                  <c:v>56.79</c:v>
                </c:pt>
                <c:pt idx="29">
                  <c:v>56.06</c:v>
                </c:pt>
                <c:pt idx="30">
                  <c:v>57.29</c:v>
                </c:pt>
                <c:pt idx="31">
                  <c:v>58.54</c:v>
                </c:pt>
                <c:pt idx="32">
                  <c:v>58.5</c:v>
                </c:pt>
                <c:pt idx="33">
                  <c:v>57.37</c:v>
                </c:pt>
                <c:pt idx="34">
                  <c:v>58.14</c:v>
                </c:pt>
                <c:pt idx="35">
                  <c:v>56.75</c:v>
                </c:pt>
                <c:pt idx="36">
                  <c:v>57.43</c:v>
                </c:pt>
                <c:pt idx="37">
                  <c:v>57.16</c:v>
                </c:pt>
                <c:pt idx="38">
                  <c:v>57.19</c:v>
                </c:pt>
                <c:pt idx="39">
                  <c:v>57.84</c:v>
                </c:pt>
                <c:pt idx="40">
                  <c:v>57.29</c:v>
                </c:pt>
                <c:pt idx="41">
                  <c:v>56.65</c:v>
                </c:pt>
                <c:pt idx="42">
                  <c:v>56.58</c:v>
                </c:pt>
                <c:pt idx="43">
                  <c:v>56.47</c:v>
                </c:pt>
                <c:pt idx="44">
                  <c:v>55.44</c:v>
                </c:pt>
                <c:pt idx="45">
                  <c:v>54.77</c:v>
                </c:pt>
                <c:pt idx="46">
                  <c:v>54.82</c:v>
                </c:pt>
                <c:pt idx="47">
                  <c:v>52.73</c:v>
                </c:pt>
                <c:pt idx="48">
                  <c:v>53.24</c:v>
                </c:pt>
                <c:pt idx="49">
                  <c:v>52.49</c:v>
                </c:pt>
                <c:pt idx="50">
                  <c:v>50.76</c:v>
                </c:pt>
                <c:pt idx="51">
                  <c:v>49.57</c:v>
                </c:pt>
                <c:pt idx="52">
                  <c:v>49.14</c:v>
                </c:pt>
                <c:pt idx="53">
                  <c:v>50.16</c:v>
                </c:pt>
                <c:pt idx="54">
                  <c:v>50.23</c:v>
                </c:pt>
                <c:pt idx="55">
                  <c:v>50.2</c:v>
                </c:pt>
                <c:pt idx="56">
                  <c:v>51.84</c:v>
                </c:pt>
                <c:pt idx="57">
                  <c:v>51.72</c:v>
                </c:pt>
                <c:pt idx="58">
                  <c:v>51.72</c:v>
                </c:pt>
                <c:pt idx="59">
                  <c:v>50.11</c:v>
                </c:pt>
                <c:pt idx="60">
                  <c:v>40.44</c:v>
                </c:pt>
                <c:pt idx="61">
                  <c:v>39.9</c:v>
                </c:pt>
                <c:pt idx="62">
                  <c:v>38.729999999999997</c:v>
                </c:pt>
                <c:pt idx="63">
                  <c:v>38.03</c:v>
                </c:pt>
                <c:pt idx="64">
                  <c:v>37.79</c:v>
                </c:pt>
                <c:pt idx="65">
                  <c:v>36.729999999999997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21688"/>
        <c:axId val="471632272"/>
      </c:lineChart>
      <c:dateAx>
        <c:axId val="471621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2272"/>
        <c:crosses val="autoZero"/>
        <c:auto val="1"/>
        <c:lblOffset val="100"/>
        <c:baseTimeUnit val="days"/>
      </c:dateAx>
      <c:valAx>
        <c:axId val="4716322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65.510000000000005</c:v>
                </c:pt>
                <c:pt idx="1">
                  <c:v>65.87</c:v>
                </c:pt>
                <c:pt idx="2">
                  <c:v>65.61</c:v>
                </c:pt>
                <c:pt idx="3">
                  <c:v>65.739999999999995</c:v>
                </c:pt>
                <c:pt idx="4">
                  <c:v>65.45</c:v>
                </c:pt>
                <c:pt idx="5">
                  <c:v>66.92</c:v>
                </c:pt>
                <c:pt idx="6">
                  <c:v>67.53</c:v>
                </c:pt>
                <c:pt idx="7">
                  <c:v>67.3</c:v>
                </c:pt>
                <c:pt idx="8">
                  <c:v>66.599999999999994</c:v>
                </c:pt>
                <c:pt idx="9">
                  <c:v>66.67</c:v>
                </c:pt>
                <c:pt idx="10">
                  <c:v>67.53</c:v>
                </c:pt>
                <c:pt idx="11">
                  <c:v>67.209999999999994</c:v>
                </c:pt>
                <c:pt idx="12">
                  <c:v>66.790000000000006</c:v>
                </c:pt>
                <c:pt idx="13">
                  <c:v>66.84</c:v>
                </c:pt>
                <c:pt idx="14">
                  <c:v>66.28</c:v>
                </c:pt>
                <c:pt idx="15">
                  <c:v>67.03</c:v>
                </c:pt>
                <c:pt idx="16">
                  <c:v>66.7</c:v>
                </c:pt>
                <c:pt idx="17">
                  <c:v>67.64</c:v>
                </c:pt>
                <c:pt idx="18">
                  <c:v>68.23</c:v>
                </c:pt>
                <c:pt idx="19">
                  <c:v>67.37</c:v>
                </c:pt>
                <c:pt idx="20">
                  <c:v>67.72</c:v>
                </c:pt>
                <c:pt idx="21">
                  <c:v>67.16</c:v>
                </c:pt>
                <c:pt idx="22">
                  <c:v>66.819999999999993</c:v>
                </c:pt>
                <c:pt idx="23">
                  <c:v>66.19</c:v>
                </c:pt>
                <c:pt idx="24">
                  <c:v>66.66</c:v>
                </c:pt>
                <c:pt idx="25">
                  <c:v>66.92</c:v>
                </c:pt>
                <c:pt idx="26">
                  <c:v>66.84</c:v>
                </c:pt>
                <c:pt idx="27">
                  <c:v>67.23</c:v>
                </c:pt>
                <c:pt idx="28">
                  <c:v>67.2</c:v>
                </c:pt>
                <c:pt idx="29">
                  <c:v>66.28</c:v>
                </c:pt>
                <c:pt idx="30">
                  <c:v>65.92</c:v>
                </c:pt>
                <c:pt idx="31">
                  <c:v>64.95</c:v>
                </c:pt>
                <c:pt idx="32">
                  <c:v>65.52</c:v>
                </c:pt>
                <c:pt idx="33">
                  <c:v>64.260000000000005</c:v>
                </c:pt>
                <c:pt idx="34">
                  <c:v>64.53</c:v>
                </c:pt>
                <c:pt idx="35">
                  <c:v>64.58</c:v>
                </c:pt>
                <c:pt idx="36">
                  <c:v>65.03</c:v>
                </c:pt>
                <c:pt idx="37">
                  <c:v>65.38</c:v>
                </c:pt>
                <c:pt idx="38">
                  <c:v>65.31</c:v>
                </c:pt>
                <c:pt idx="39">
                  <c:v>65.41</c:v>
                </c:pt>
                <c:pt idx="40">
                  <c:v>64.81</c:v>
                </c:pt>
                <c:pt idx="41">
                  <c:v>63.46</c:v>
                </c:pt>
                <c:pt idx="42">
                  <c:v>64.319999999999993</c:v>
                </c:pt>
                <c:pt idx="43">
                  <c:v>64.41</c:v>
                </c:pt>
                <c:pt idx="45">
                  <c:v>63.95</c:v>
                </c:pt>
                <c:pt idx="46">
                  <c:v>63.73</c:v>
                </c:pt>
                <c:pt idx="47">
                  <c:v>64.44</c:v>
                </c:pt>
                <c:pt idx="48">
                  <c:v>64</c:v>
                </c:pt>
                <c:pt idx="49">
                  <c:v>64.3</c:v>
                </c:pt>
                <c:pt idx="50">
                  <c:v>65.02</c:v>
                </c:pt>
                <c:pt idx="51">
                  <c:v>64.569999999999993</c:v>
                </c:pt>
                <c:pt idx="52">
                  <c:v>63.91</c:v>
                </c:pt>
                <c:pt idx="53">
                  <c:v>62.32</c:v>
                </c:pt>
                <c:pt idx="54">
                  <c:v>62.98</c:v>
                </c:pt>
                <c:pt idx="55">
                  <c:v>63.01</c:v>
                </c:pt>
                <c:pt idx="56">
                  <c:v>63.33</c:v>
                </c:pt>
                <c:pt idx="57">
                  <c:v>63.37</c:v>
                </c:pt>
                <c:pt idx="58">
                  <c:v>62.05</c:v>
                </c:pt>
                <c:pt idx="59">
                  <c:v>59.64</c:v>
                </c:pt>
                <c:pt idx="60">
                  <c:v>59.97</c:v>
                </c:pt>
                <c:pt idx="61">
                  <c:v>60.53</c:v>
                </c:pt>
                <c:pt idx="62">
                  <c:v>60.6</c:v>
                </c:pt>
                <c:pt idx="63">
                  <c:v>59.22</c:v>
                </c:pt>
                <c:pt idx="64">
                  <c:v>58.41</c:v>
                </c:pt>
                <c:pt idx="65">
                  <c:v>58.18</c:v>
                </c:pt>
                <c:pt idx="66">
                  <c:v>57.7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23256"/>
        <c:axId val="471629920"/>
      </c:lineChart>
      <c:catAx>
        <c:axId val="471623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9920"/>
        <c:crosses val="autoZero"/>
        <c:auto val="1"/>
        <c:lblAlgn val="ctr"/>
        <c:lblOffset val="100"/>
        <c:noMultiLvlLbl val="0"/>
      </c:catAx>
      <c:valAx>
        <c:axId val="4716299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4/27/2016</c:v>
                </c:pt>
                <c:pt idx="1">
                  <c:v>4/26/2016</c:v>
                </c:pt>
                <c:pt idx="2">
                  <c:v>4/25/2016</c:v>
                </c:pt>
                <c:pt idx="3">
                  <c:v>4/22/2016</c:v>
                </c:pt>
                <c:pt idx="4">
                  <c:v>4/21/2016</c:v>
                </c:pt>
                <c:pt idx="5">
                  <c:v>4/20/2016</c:v>
                </c:pt>
                <c:pt idx="6">
                  <c:v>4/19/2016</c:v>
                </c:pt>
                <c:pt idx="7">
                  <c:v>4/18/2016</c:v>
                </c:pt>
                <c:pt idx="8">
                  <c:v>4/15/2016</c:v>
                </c:pt>
                <c:pt idx="9">
                  <c:v>4/14/2016</c:v>
                </c:pt>
                <c:pt idx="10">
                  <c:v>4/13/2016</c:v>
                </c:pt>
                <c:pt idx="11">
                  <c:v>4/12/2016</c:v>
                </c:pt>
                <c:pt idx="12">
                  <c:v>4/11/2016</c:v>
                </c:pt>
                <c:pt idx="13">
                  <c:v>4/8/2016</c:v>
                </c:pt>
                <c:pt idx="14">
                  <c:v>4/7/2016</c:v>
                </c:pt>
                <c:pt idx="15">
                  <c:v>4/6/2016</c:v>
                </c:pt>
                <c:pt idx="16">
                  <c:v>4/5/2016</c:v>
                </c:pt>
                <c:pt idx="17">
                  <c:v>4/4/2016</c:v>
                </c:pt>
                <c:pt idx="18">
                  <c:v>4/1/2016</c:v>
                </c:pt>
                <c:pt idx="19">
                  <c:v>3/31/2016</c:v>
                </c:pt>
                <c:pt idx="20">
                  <c:v>3/30/2016</c:v>
                </c:pt>
                <c:pt idx="21">
                  <c:v>3/29/2016</c:v>
                </c:pt>
                <c:pt idx="22">
                  <c:v>3/28/2016</c:v>
                </c:pt>
                <c:pt idx="23">
                  <c:v>3/24/2016</c:v>
                </c:pt>
                <c:pt idx="24">
                  <c:v>3/23/2016</c:v>
                </c:pt>
                <c:pt idx="25">
                  <c:v>3/22/2016</c:v>
                </c:pt>
                <c:pt idx="26">
                  <c:v>3/21/2016</c:v>
                </c:pt>
                <c:pt idx="27">
                  <c:v>3/18/2016</c:v>
                </c:pt>
                <c:pt idx="28">
                  <c:v>3/17/2016</c:v>
                </c:pt>
                <c:pt idx="29">
                  <c:v>3/16/2016</c:v>
                </c:pt>
                <c:pt idx="30">
                  <c:v>3/15/2016</c:v>
                </c:pt>
                <c:pt idx="31">
                  <c:v>3/14/2016</c:v>
                </c:pt>
                <c:pt idx="32">
                  <c:v>3/11/2016</c:v>
                </c:pt>
                <c:pt idx="33">
                  <c:v>3/10/2016</c:v>
                </c:pt>
                <c:pt idx="34">
                  <c:v>3/9/2016</c:v>
                </c:pt>
                <c:pt idx="35">
                  <c:v>3/8/2016</c:v>
                </c:pt>
                <c:pt idx="36">
                  <c:v>3/7/2016</c:v>
                </c:pt>
                <c:pt idx="37">
                  <c:v>3/4/2016</c:v>
                </c:pt>
                <c:pt idx="38">
                  <c:v>3/3/2016</c:v>
                </c:pt>
                <c:pt idx="39">
                  <c:v>3/2/2016</c:v>
                </c:pt>
                <c:pt idx="40">
                  <c:v>3/1/2016</c:v>
                </c:pt>
                <c:pt idx="41">
                  <c:v>2/29/2016</c:v>
                </c:pt>
                <c:pt idx="42">
                  <c:v>2/26/2016</c:v>
                </c:pt>
                <c:pt idx="43">
                  <c:v>2/25/2016</c:v>
                </c:pt>
                <c:pt idx="44">
                  <c:v>2/24/2016</c:v>
                </c:pt>
                <c:pt idx="45">
                  <c:v>2/23/2016</c:v>
                </c:pt>
                <c:pt idx="46">
                  <c:v>2/22/2016</c:v>
                </c:pt>
                <c:pt idx="47">
                  <c:v>2/19/2016</c:v>
                </c:pt>
                <c:pt idx="48">
                  <c:v>2/18/2016</c:v>
                </c:pt>
                <c:pt idx="49">
                  <c:v>2/17/2016</c:v>
                </c:pt>
                <c:pt idx="50">
                  <c:v>2/16/2016</c:v>
                </c:pt>
                <c:pt idx="51">
                  <c:v>2/12/2016</c:v>
                </c:pt>
                <c:pt idx="52">
                  <c:v>2/11/2016</c:v>
                </c:pt>
                <c:pt idx="53">
                  <c:v>2/10/2016</c:v>
                </c:pt>
                <c:pt idx="54">
                  <c:v>2/9/2016</c:v>
                </c:pt>
                <c:pt idx="55">
                  <c:v>2/8/2016</c:v>
                </c:pt>
                <c:pt idx="56">
                  <c:v>2/5/2016</c:v>
                </c:pt>
                <c:pt idx="57">
                  <c:v>2/4/2016</c:v>
                </c:pt>
                <c:pt idx="58">
                  <c:v>2/3/2016</c:v>
                </c:pt>
                <c:pt idx="59">
                  <c:v>2/3/2016</c:v>
                </c:pt>
                <c:pt idx="60">
                  <c:v>2/2/2016</c:v>
                </c:pt>
                <c:pt idx="61">
                  <c:v>2/1/2016</c:v>
                </c:pt>
                <c:pt idx="62">
                  <c:v>1/29/2016</c:v>
                </c:pt>
                <c:pt idx="63">
                  <c:v>1/28/2016</c:v>
                </c:pt>
                <c:pt idx="64">
                  <c:v>1/27/2016</c:v>
                </c:pt>
                <c:pt idx="65">
                  <c:v>1/26/2016</c:v>
                </c:pt>
                <c:pt idx="66">
                  <c:v>1/25/2016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93.23</c:v>
                </c:pt>
                <c:pt idx="1">
                  <c:v>93.05</c:v>
                </c:pt>
                <c:pt idx="2">
                  <c:v>91.37</c:v>
                </c:pt>
                <c:pt idx="3">
                  <c:v>91.33</c:v>
                </c:pt>
                <c:pt idx="4">
                  <c:v>82.63</c:v>
                </c:pt>
                <c:pt idx="5">
                  <c:v>83.16</c:v>
                </c:pt>
                <c:pt idx="6">
                  <c:v>82.77</c:v>
                </c:pt>
                <c:pt idx="7">
                  <c:v>81.540000000000006</c:v>
                </c:pt>
                <c:pt idx="8">
                  <c:v>81.63</c:v>
                </c:pt>
                <c:pt idx="9">
                  <c:v>82.14</c:v>
                </c:pt>
                <c:pt idx="10">
                  <c:v>81.14</c:v>
                </c:pt>
                <c:pt idx="11">
                  <c:v>78.72</c:v>
                </c:pt>
                <c:pt idx="12">
                  <c:v>79.28</c:v>
                </c:pt>
                <c:pt idx="13">
                  <c:v>81.489999999999995</c:v>
                </c:pt>
                <c:pt idx="14">
                  <c:v>80.099999999999994</c:v>
                </c:pt>
                <c:pt idx="15">
                  <c:v>81.150000000000006</c:v>
                </c:pt>
                <c:pt idx="16">
                  <c:v>81.2</c:v>
                </c:pt>
                <c:pt idx="17">
                  <c:v>82.49</c:v>
                </c:pt>
                <c:pt idx="18">
                  <c:v>82.97</c:v>
                </c:pt>
                <c:pt idx="19">
                  <c:v>83.25</c:v>
                </c:pt>
                <c:pt idx="20">
                  <c:v>84.75</c:v>
                </c:pt>
                <c:pt idx="21">
                  <c:v>82.8</c:v>
                </c:pt>
                <c:pt idx="22">
                  <c:v>81.75</c:v>
                </c:pt>
                <c:pt idx="23">
                  <c:v>83.87</c:v>
                </c:pt>
                <c:pt idx="24">
                  <c:v>82.86</c:v>
                </c:pt>
                <c:pt idx="25">
                  <c:v>84.3</c:v>
                </c:pt>
                <c:pt idx="26">
                  <c:v>84.04</c:v>
                </c:pt>
                <c:pt idx="27">
                  <c:v>84.02</c:v>
                </c:pt>
                <c:pt idx="28">
                  <c:v>82.8</c:v>
                </c:pt>
                <c:pt idx="29">
                  <c:v>80.989999999999995</c:v>
                </c:pt>
                <c:pt idx="30">
                  <c:v>79</c:v>
                </c:pt>
                <c:pt idx="31">
                  <c:v>78.97</c:v>
                </c:pt>
                <c:pt idx="32">
                  <c:v>79.010000000000005</c:v>
                </c:pt>
                <c:pt idx="33">
                  <c:v>75.760000000000005</c:v>
                </c:pt>
                <c:pt idx="34">
                  <c:v>75.75</c:v>
                </c:pt>
                <c:pt idx="35">
                  <c:v>76.36</c:v>
                </c:pt>
                <c:pt idx="36">
                  <c:v>79.72</c:v>
                </c:pt>
                <c:pt idx="37">
                  <c:v>77.400000000000006</c:v>
                </c:pt>
                <c:pt idx="38">
                  <c:v>77</c:v>
                </c:pt>
                <c:pt idx="39">
                  <c:v>76.400000000000006</c:v>
                </c:pt>
                <c:pt idx="40">
                  <c:v>75.31</c:v>
                </c:pt>
                <c:pt idx="41">
                  <c:v>73.17</c:v>
                </c:pt>
                <c:pt idx="42">
                  <c:v>74.7</c:v>
                </c:pt>
                <c:pt idx="43">
                  <c:v>73.67</c:v>
                </c:pt>
                <c:pt idx="44">
                  <c:v>73.94</c:v>
                </c:pt>
                <c:pt idx="45">
                  <c:v>73.87</c:v>
                </c:pt>
                <c:pt idx="46">
                  <c:v>75.959999999999994</c:v>
                </c:pt>
                <c:pt idx="47">
                  <c:v>75</c:v>
                </c:pt>
                <c:pt idx="48">
                  <c:v>74.83</c:v>
                </c:pt>
                <c:pt idx="49">
                  <c:v>75.77</c:v>
                </c:pt>
                <c:pt idx="50">
                  <c:v>73.989999999999995</c:v>
                </c:pt>
                <c:pt idx="51">
                  <c:v>72.56</c:v>
                </c:pt>
                <c:pt idx="52">
                  <c:v>71.67</c:v>
                </c:pt>
                <c:pt idx="53">
                  <c:v>73.02</c:v>
                </c:pt>
                <c:pt idx="54">
                  <c:v>71.42</c:v>
                </c:pt>
                <c:pt idx="55">
                  <c:v>70.489999999999995</c:v>
                </c:pt>
                <c:pt idx="56">
                  <c:v>70.14</c:v>
                </c:pt>
                <c:pt idx="57">
                  <c:v>69.37</c:v>
                </c:pt>
                <c:pt idx="58">
                  <c:v>67.319999999999993</c:v>
                </c:pt>
                <c:pt idx="60">
                  <c:v>66.599999999999994</c:v>
                </c:pt>
                <c:pt idx="61">
                  <c:v>70.19</c:v>
                </c:pt>
                <c:pt idx="62">
                  <c:v>70.5</c:v>
                </c:pt>
                <c:pt idx="63">
                  <c:v>70.11</c:v>
                </c:pt>
                <c:pt idx="64">
                  <c:v>69.89</c:v>
                </c:pt>
                <c:pt idx="65">
                  <c:v>68.900000000000006</c:v>
                </c:pt>
                <c:pt idx="66">
                  <c:v>67.73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34232"/>
        <c:axId val="471634624"/>
      </c:lineChart>
      <c:catAx>
        <c:axId val="47163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4624"/>
        <c:crosses val="autoZero"/>
        <c:auto val="1"/>
        <c:lblAlgn val="ctr"/>
        <c:lblOffset val="100"/>
        <c:noMultiLvlLbl val="0"/>
      </c:catAx>
      <c:valAx>
        <c:axId val="471634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33.31</c:v>
                </c:pt>
                <c:pt idx="1">
                  <c:v>33</c:v>
                </c:pt>
                <c:pt idx="2">
                  <c:v>31.18</c:v>
                </c:pt>
                <c:pt idx="3">
                  <c:v>33.340000000000003</c:v>
                </c:pt>
                <c:pt idx="4">
                  <c:v>33.869999999999997</c:v>
                </c:pt>
                <c:pt idx="5">
                  <c:v>32.65</c:v>
                </c:pt>
                <c:pt idx="6">
                  <c:v>30.28</c:v>
                </c:pt>
                <c:pt idx="7">
                  <c:v>30.25</c:v>
                </c:pt>
                <c:pt idx="8">
                  <c:v>29.04</c:v>
                </c:pt>
                <c:pt idx="9">
                  <c:v>29.29</c:v>
                </c:pt>
                <c:pt idx="10">
                  <c:v>29.38</c:v>
                </c:pt>
                <c:pt idx="11">
                  <c:v>29.43</c:v>
                </c:pt>
                <c:pt idx="12">
                  <c:v>28.28</c:v>
                </c:pt>
                <c:pt idx="13">
                  <c:v>27.99</c:v>
                </c:pt>
                <c:pt idx="14">
                  <c:v>27</c:v>
                </c:pt>
                <c:pt idx="15">
                  <c:v>27.98</c:v>
                </c:pt>
                <c:pt idx="16">
                  <c:v>26.73</c:v>
                </c:pt>
                <c:pt idx="17">
                  <c:v>25</c:v>
                </c:pt>
                <c:pt idx="18">
                  <c:v>24.28</c:v>
                </c:pt>
                <c:pt idx="19">
                  <c:v>24.58</c:v>
                </c:pt>
                <c:pt idx="20">
                  <c:v>23.31</c:v>
                </c:pt>
                <c:pt idx="21">
                  <c:v>22.47</c:v>
                </c:pt>
                <c:pt idx="22">
                  <c:v>21.69</c:v>
                </c:pt>
                <c:pt idx="23">
                  <c:v>22.22</c:v>
                </c:pt>
                <c:pt idx="24">
                  <c:v>22.36</c:v>
                </c:pt>
                <c:pt idx="25">
                  <c:v>24.77</c:v>
                </c:pt>
                <c:pt idx="26">
                  <c:v>26.56</c:v>
                </c:pt>
                <c:pt idx="27">
                  <c:v>27.06</c:v>
                </c:pt>
                <c:pt idx="28">
                  <c:v>26.76</c:v>
                </c:pt>
                <c:pt idx="29">
                  <c:v>26.81</c:v>
                </c:pt>
                <c:pt idx="30">
                  <c:v>27.37</c:v>
                </c:pt>
                <c:pt idx="31">
                  <c:v>26.93</c:v>
                </c:pt>
                <c:pt idx="32">
                  <c:v>25.69</c:v>
                </c:pt>
                <c:pt idx="33">
                  <c:v>26.15</c:v>
                </c:pt>
                <c:pt idx="34">
                  <c:v>26.2</c:v>
                </c:pt>
                <c:pt idx="35">
                  <c:v>25.08</c:v>
                </c:pt>
                <c:pt idx="36">
                  <c:v>24.19</c:v>
                </c:pt>
                <c:pt idx="37">
                  <c:v>22.39</c:v>
                </c:pt>
                <c:pt idx="38">
                  <c:v>22.49</c:v>
                </c:pt>
                <c:pt idx="39">
                  <c:v>19.46</c:v>
                </c:pt>
                <c:pt idx="40">
                  <c:v>18.010000000000002</c:v>
                </c:pt>
                <c:pt idx="41">
                  <c:v>18.43</c:v>
                </c:pt>
                <c:pt idx="42">
                  <c:v>18.8</c:v>
                </c:pt>
                <c:pt idx="43">
                  <c:v>18.64</c:v>
                </c:pt>
                <c:pt idx="44">
                  <c:v>18.899999999999999</c:v>
                </c:pt>
                <c:pt idx="45">
                  <c:v>17.95</c:v>
                </c:pt>
                <c:pt idx="46">
                  <c:v>19.079999999999998</c:v>
                </c:pt>
                <c:pt idx="47">
                  <c:v>18.82</c:v>
                </c:pt>
                <c:pt idx="48">
                  <c:v>20.05</c:v>
                </c:pt>
                <c:pt idx="49">
                  <c:v>20.79</c:v>
                </c:pt>
                <c:pt idx="50">
                  <c:v>18.37</c:v>
                </c:pt>
                <c:pt idx="51">
                  <c:v>17.38</c:v>
                </c:pt>
                <c:pt idx="52">
                  <c:v>16.670000000000002</c:v>
                </c:pt>
                <c:pt idx="53">
                  <c:v>18.63</c:v>
                </c:pt>
                <c:pt idx="54">
                  <c:v>26.35</c:v>
                </c:pt>
                <c:pt idx="55">
                  <c:v>27.94</c:v>
                </c:pt>
                <c:pt idx="56">
                  <c:v>29.57</c:v>
                </c:pt>
                <c:pt idx="57">
                  <c:v>29.49</c:v>
                </c:pt>
                <c:pt idx="58">
                  <c:v>31.36</c:v>
                </c:pt>
                <c:pt idx="59">
                  <c:v>32.04</c:v>
                </c:pt>
                <c:pt idx="60">
                  <c:v>33.76</c:v>
                </c:pt>
                <c:pt idx="61">
                  <c:v>35.65</c:v>
                </c:pt>
                <c:pt idx="62">
                  <c:v>35.619999999999997</c:v>
                </c:pt>
                <c:pt idx="63">
                  <c:v>32.840000000000003</c:v>
                </c:pt>
                <c:pt idx="64">
                  <c:v>34.24</c:v>
                </c:pt>
                <c:pt idx="65">
                  <c:v>30.62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36584"/>
        <c:axId val="471636976"/>
      </c:lineChart>
      <c:dateAx>
        <c:axId val="471636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6976"/>
        <c:crosses val="autoZero"/>
        <c:auto val="1"/>
        <c:lblOffset val="100"/>
        <c:baseTimeUnit val="days"/>
      </c:dateAx>
      <c:valAx>
        <c:axId val="47163697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3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16-Mar-16</c:v>
                </c:pt>
                <c:pt idx="31">
                  <c:v>15-Mar-16</c:v>
                </c:pt>
                <c:pt idx="32">
                  <c:v>14-Mar-16</c:v>
                </c:pt>
                <c:pt idx="33">
                  <c:v>11-Mar-16</c:v>
                </c:pt>
                <c:pt idx="34">
                  <c:v>10-Mar-16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151.53</c:v>
                </c:pt>
                <c:pt idx="1">
                  <c:v>150.76</c:v>
                </c:pt>
                <c:pt idx="2">
                  <c:v>149.1</c:v>
                </c:pt>
                <c:pt idx="3">
                  <c:v>150.33000000000001</c:v>
                </c:pt>
                <c:pt idx="4">
                  <c:v>151.35</c:v>
                </c:pt>
                <c:pt idx="5">
                  <c:v>153.22999999999999</c:v>
                </c:pt>
                <c:pt idx="6">
                  <c:v>151.07</c:v>
                </c:pt>
                <c:pt idx="7">
                  <c:v>155.9</c:v>
                </c:pt>
                <c:pt idx="8">
                  <c:v>155.49</c:v>
                </c:pt>
                <c:pt idx="9">
                  <c:v>158.82</c:v>
                </c:pt>
                <c:pt idx="10">
                  <c:v>159.47999999999999</c:v>
                </c:pt>
                <c:pt idx="11">
                  <c:v>155.43</c:v>
                </c:pt>
                <c:pt idx="12">
                  <c:v>155.61000000000001</c:v>
                </c:pt>
                <c:pt idx="13">
                  <c:v>156.15</c:v>
                </c:pt>
                <c:pt idx="14">
                  <c:v>154.97</c:v>
                </c:pt>
                <c:pt idx="15">
                  <c:v>157.54</c:v>
                </c:pt>
                <c:pt idx="16">
                  <c:v>155.03</c:v>
                </c:pt>
                <c:pt idx="17">
                  <c:v>156.01</c:v>
                </c:pt>
                <c:pt idx="18">
                  <c:v>157.80000000000001</c:v>
                </c:pt>
                <c:pt idx="19">
                  <c:v>154.5</c:v>
                </c:pt>
                <c:pt idx="20">
                  <c:v>156.93</c:v>
                </c:pt>
                <c:pt idx="21">
                  <c:v>154.13</c:v>
                </c:pt>
                <c:pt idx="22">
                  <c:v>153.1</c:v>
                </c:pt>
                <c:pt idx="23">
                  <c:v>153</c:v>
                </c:pt>
                <c:pt idx="24">
                  <c:v>152.99</c:v>
                </c:pt>
                <c:pt idx="25">
                  <c:v>154.76</c:v>
                </c:pt>
                <c:pt idx="26">
                  <c:v>152.88999999999999</c:v>
                </c:pt>
                <c:pt idx="27">
                  <c:v>152.49</c:v>
                </c:pt>
                <c:pt idx="28">
                  <c:v>151.55000000000001</c:v>
                </c:pt>
                <c:pt idx="29">
                  <c:v>148.63</c:v>
                </c:pt>
                <c:pt idx="31">
                  <c:v>148.47</c:v>
                </c:pt>
                <c:pt idx="32">
                  <c:v>148.13999999999999</c:v>
                </c:pt>
                <c:pt idx="33">
                  <c:v>148.82</c:v>
                </c:pt>
                <c:pt idx="34">
                  <c:v>144.41999999999999</c:v>
                </c:pt>
                <c:pt idx="35">
                  <c:v>141.96</c:v>
                </c:pt>
                <c:pt idx="36">
                  <c:v>139.63</c:v>
                </c:pt>
                <c:pt idx="37">
                  <c:v>143.51</c:v>
                </c:pt>
                <c:pt idx="38">
                  <c:v>146.06</c:v>
                </c:pt>
                <c:pt idx="39">
                  <c:v>137.33000000000001</c:v>
                </c:pt>
                <c:pt idx="40">
                  <c:v>136.97</c:v>
                </c:pt>
                <c:pt idx="41">
                  <c:v>138.43</c:v>
                </c:pt>
                <c:pt idx="42">
                  <c:v>133.97</c:v>
                </c:pt>
                <c:pt idx="43">
                  <c:v>133.11000000000001</c:v>
                </c:pt>
                <c:pt idx="44">
                  <c:v>132.47</c:v>
                </c:pt>
                <c:pt idx="45">
                  <c:v>130.34</c:v>
                </c:pt>
                <c:pt idx="46">
                  <c:v>128.16</c:v>
                </c:pt>
                <c:pt idx="47">
                  <c:v>130.63999999999999</c:v>
                </c:pt>
                <c:pt idx="48">
                  <c:v>128.66999999999999</c:v>
                </c:pt>
                <c:pt idx="49">
                  <c:v>127.07</c:v>
                </c:pt>
                <c:pt idx="50">
                  <c:v>130.68</c:v>
                </c:pt>
                <c:pt idx="51">
                  <c:v>126.24</c:v>
                </c:pt>
                <c:pt idx="52">
                  <c:v>121.66</c:v>
                </c:pt>
                <c:pt idx="53">
                  <c:v>116.31</c:v>
                </c:pt>
                <c:pt idx="54">
                  <c:v>119.2</c:v>
                </c:pt>
                <c:pt idx="55">
                  <c:v>119.71</c:v>
                </c:pt>
                <c:pt idx="56">
                  <c:v>121.86</c:v>
                </c:pt>
                <c:pt idx="57">
                  <c:v>128.36000000000001</c:v>
                </c:pt>
                <c:pt idx="58">
                  <c:v>136.12</c:v>
                </c:pt>
                <c:pt idx="59">
                  <c:v>131.36000000000001</c:v>
                </c:pt>
                <c:pt idx="60">
                  <c:v>133.24</c:v>
                </c:pt>
                <c:pt idx="61">
                  <c:v>137.68</c:v>
                </c:pt>
                <c:pt idx="62">
                  <c:v>133.71</c:v>
                </c:pt>
                <c:pt idx="63">
                  <c:v>126.37</c:v>
                </c:pt>
                <c:pt idx="64">
                  <c:v>122.35</c:v>
                </c:pt>
                <c:pt idx="65">
                  <c:v>124.39</c:v>
                </c:pt>
                <c:pt idx="66">
                  <c:v>124.49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08720"/>
        <c:axId val="495507544"/>
      </c:lineChart>
      <c:catAx>
        <c:axId val="49550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7544"/>
        <c:crosses val="autoZero"/>
        <c:auto val="1"/>
        <c:lblAlgn val="ctr"/>
        <c:lblOffset val="100"/>
        <c:noMultiLvlLbl val="0"/>
      </c:catAx>
      <c:valAx>
        <c:axId val="4955075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48.94</c:v>
                </c:pt>
                <c:pt idx="1">
                  <c:v>49.14</c:v>
                </c:pt>
                <c:pt idx="2">
                  <c:v>49.37</c:v>
                </c:pt>
                <c:pt idx="3">
                  <c:v>50.74</c:v>
                </c:pt>
                <c:pt idx="4">
                  <c:v>52.76</c:v>
                </c:pt>
                <c:pt idx="5">
                  <c:v>58.6</c:v>
                </c:pt>
                <c:pt idx="6">
                  <c:v>58.05</c:v>
                </c:pt>
                <c:pt idx="7">
                  <c:v>56.98</c:v>
                </c:pt>
                <c:pt idx="8">
                  <c:v>56.9</c:v>
                </c:pt>
                <c:pt idx="9">
                  <c:v>56.73</c:v>
                </c:pt>
                <c:pt idx="10">
                  <c:v>55.58</c:v>
                </c:pt>
                <c:pt idx="11">
                  <c:v>54.07</c:v>
                </c:pt>
                <c:pt idx="12">
                  <c:v>53.71</c:v>
                </c:pt>
                <c:pt idx="13">
                  <c:v>53.08</c:v>
                </c:pt>
                <c:pt idx="14">
                  <c:v>53.16</c:v>
                </c:pt>
                <c:pt idx="15">
                  <c:v>55.14</c:v>
                </c:pt>
                <c:pt idx="16">
                  <c:v>55.58</c:v>
                </c:pt>
                <c:pt idx="17">
                  <c:v>55.85</c:v>
                </c:pt>
                <c:pt idx="18">
                  <c:v>56.72</c:v>
                </c:pt>
                <c:pt idx="19">
                  <c:v>59.86</c:v>
                </c:pt>
                <c:pt idx="20">
                  <c:v>59.82</c:v>
                </c:pt>
                <c:pt idx="21">
                  <c:v>58.66</c:v>
                </c:pt>
                <c:pt idx="22">
                  <c:v>57.91</c:v>
                </c:pt>
                <c:pt idx="23">
                  <c:v>57.84</c:v>
                </c:pt>
                <c:pt idx="24">
                  <c:v>59.74</c:v>
                </c:pt>
                <c:pt idx="25">
                  <c:v>60.49</c:v>
                </c:pt>
                <c:pt idx="26">
                  <c:v>61.19</c:v>
                </c:pt>
                <c:pt idx="27">
                  <c:v>60.41</c:v>
                </c:pt>
                <c:pt idx="28">
                  <c:v>58.84</c:v>
                </c:pt>
                <c:pt idx="29">
                  <c:v>58.77</c:v>
                </c:pt>
                <c:pt idx="30">
                  <c:v>58.05</c:v>
                </c:pt>
                <c:pt idx="31">
                  <c:v>58.98</c:v>
                </c:pt>
                <c:pt idx="32">
                  <c:v>58.37</c:v>
                </c:pt>
                <c:pt idx="33">
                  <c:v>57.26</c:v>
                </c:pt>
                <c:pt idx="34">
                  <c:v>57.44</c:v>
                </c:pt>
                <c:pt idx="35">
                  <c:v>56.34</c:v>
                </c:pt>
                <c:pt idx="36">
                  <c:v>57.61</c:v>
                </c:pt>
                <c:pt idx="37">
                  <c:v>58</c:v>
                </c:pt>
                <c:pt idx="38">
                  <c:v>58.34</c:v>
                </c:pt>
                <c:pt idx="39">
                  <c:v>57.92</c:v>
                </c:pt>
                <c:pt idx="40">
                  <c:v>58.4</c:v>
                </c:pt>
                <c:pt idx="41">
                  <c:v>57.26</c:v>
                </c:pt>
                <c:pt idx="42">
                  <c:v>56.58</c:v>
                </c:pt>
                <c:pt idx="43">
                  <c:v>56.86</c:v>
                </c:pt>
                <c:pt idx="44">
                  <c:v>56.26</c:v>
                </c:pt>
                <c:pt idx="45">
                  <c:v>55.45</c:v>
                </c:pt>
                <c:pt idx="46">
                  <c:v>55.49</c:v>
                </c:pt>
                <c:pt idx="47">
                  <c:v>53.82</c:v>
                </c:pt>
                <c:pt idx="48">
                  <c:v>51.94</c:v>
                </c:pt>
                <c:pt idx="49">
                  <c:v>50.61</c:v>
                </c:pt>
                <c:pt idx="50">
                  <c:v>48.87</c:v>
                </c:pt>
                <c:pt idx="51">
                  <c:v>48.35</c:v>
                </c:pt>
                <c:pt idx="52">
                  <c:v>46.98</c:v>
                </c:pt>
                <c:pt idx="53">
                  <c:v>47.71</c:v>
                </c:pt>
                <c:pt idx="54">
                  <c:v>46.48</c:v>
                </c:pt>
                <c:pt idx="55">
                  <c:v>45.68</c:v>
                </c:pt>
                <c:pt idx="56">
                  <c:v>46.86</c:v>
                </c:pt>
                <c:pt idx="57">
                  <c:v>48.41</c:v>
                </c:pt>
                <c:pt idx="58">
                  <c:v>47.57</c:v>
                </c:pt>
                <c:pt idx="59">
                  <c:v>46.45</c:v>
                </c:pt>
                <c:pt idx="60">
                  <c:v>48.86</c:v>
                </c:pt>
                <c:pt idx="61">
                  <c:v>48.28</c:v>
                </c:pt>
                <c:pt idx="62">
                  <c:v>46.11</c:v>
                </c:pt>
                <c:pt idx="63">
                  <c:v>47.71</c:v>
                </c:pt>
                <c:pt idx="64">
                  <c:v>47.23</c:v>
                </c:pt>
                <c:pt idx="65">
                  <c:v>46.44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10680"/>
        <c:axId val="495506760"/>
      </c:lineChart>
      <c:dateAx>
        <c:axId val="49551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6760"/>
        <c:crosses val="autoZero"/>
        <c:auto val="1"/>
        <c:lblOffset val="100"/>
        <c:baseTimeUnit val="days"/>
      </c:dateAx>
      <c:valAx>
        <c:axId val="495506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1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CAH!$W$2:$W$69</c:f>
              <c:numCache>
                <c:formatCode>d\-mmm\-yy</c:formatCode>
                <c:ptCount val="68"/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12408"/>
        <c:axId val="576603392"/>
      </c:lineChart>
      <c:catAx>
        <c:axId val="57661240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3392"/>
        <c:crosses val="autoZero"/>
        <c:auto val="1"/>
        <c:lblAlgn val="ctr"/>
        <c:lblOffset val="100"/>
        <c:noMultiLvlLbl val="0"/>
      </c:catAx>
      <c:valAx>
        <c:axId val="57660339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1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43.69</c:v>
                </c:pt>
                <c:pt idx="1">
                  <c:v>43.59</c:v>
                </c:pt>
                <c:pt idx="2">
                  <c:v>43.93</c:v>
                </c:pt>
                <c:pt idx="3">
                  <c:v>44.62</c:v>
                </c:pt>
                <c:pt idx="4">
                  <c:v>44.97</c:v>
                </c:pt>
                <c:pt idx="5">
                  <c:v>46.6</c:v>
                </c:pt>
                <c:pt idx="6">
                  <c:v>46.87</c:v>
                </c:pt>
                <c:pt idx="7">
                  <c:v>46.55</c:v>
                </c:pt>
                <c:pt idx="8">
                  <c:v>47.5</c:v>
                </c:pt>
                <c:pt idx="9">
                  <c:v>48.49</c:v>
                </c:pt>
                <c:pt idx="10">
                  <c:v>48.04</c:v>
                </c:pt>
                <c:pt idx="11">
                  <c:v>46.63</c:v>
                </c:pt>
                <c:pt idx="12">
                  <c:v>46.55</c:v>
                </c:pt>
                <c:pt idx="13">
                  <c:v>46.29</c:v>
                </c:pt>
                <c:pt idx="14">
                  <c:v>45.8</c:v>
                </c:pt>
                <c:pt idx="15">
                  <c:v>47.2</c:v>
                </c:pt>
                <c:pt idx="16">
                  <c:v>47.16</c:v>
                </c:pt>
                <c:pt idx="17">
                  <c:v>47.15</c:v>
                </c:pt>
                <c:pt idx="18">
                  <c:v>47.01</c:v>
                </c:pt>
                <c:pt idx="19">
                  <c:v>48.68</c:v>
                </c:pt>
                <c:pt idx="20">
                  <c:v>49.33</c:v>
                </c:pt>
                <c:pt idx="21">
                  <c:v>49.13</c:v>
                </c:pt>
                <c:pt idx="22">
                  <c:v>48.2</c:v>
                </c:pt>
                <c:pt idx="23">
                  <c:v>47.84</c:v>
                </c:pt>
                <c:pt idx="24">
                  <c:v>48.91</c:v>
                </c:pt>
                <c:pt idx="25">
                  <c:v>49.39</c:v>
                </c:pt>
                <c:pt idx="26">
                  <c:v>50.12</c:v>
                </c:pt>
                <c:pt idx="27">
                  <c:v>50.05</c:v>
                </c:pt>
                <c:pt idx="28">
                  <c:v>48.62</c:v>
                </c:pt>
                <c:pt idx="29">
                  <c:v>48.77</c:v>
                </c:pt>
                <c:pt idx="30">
                  <c:v>47.76</c:v>
                </c:pt>
                <c:pt idx="31">
                  <c:v>47.89</c:v>
                </c:pt>
                <c:pt idx="32">
                  <c:v>47.69</c:v>
                </c:pt>
                <c:pt idx="33">
                  <c:v>47</c:v>
                </c:pt>
                <c:pt idx="34">
                  <c:v>46.74</c:v>
                </c:pt>
                <c:pt idx="35">
                  <c:v>46.22</c:v>
                </c:pt>
                <c:pt idx="36">
                  <c:v>48.39</c:v>
                </c:pt>
                <c:pt idx="37">
                  <c:v>48.67</c:v>
                </c:pt>
                <c:pt idx="38">
                  <c:v>48.79</c:v>
                </c:pt>
                <c:pt idx="39">
                  <c:v>48.55</c:v>
                </c:pt>
                <c:pt idx="40">
                  <c:v>48.9</c:v>
                </c:pt>
                <c:pt idx="41">
                  <c:v>48.24</c:v>
                </c:pt>
                <c:pt idx="42">
                  <c:v>47.86</c:v>
                </c:pt>
                <c:pt idx="43">
                  <c:v>49.2</c:v>
                </c:pt>
                <c:pt idx="44">
                  <c:v>48.94</c:v>
                </c:pt>
                <c:pt idx="45">
                  <c:v>48.95</c:v>
                </c:pt>
                <c:pt idx="46">
                  <c:v>48.82</c:v>
                </c:pt>
                <c:pt idx="47">
                  <c:v>46.72</c:v>
                </c:pt>
                <c:pt idx="48">
                  <c:v>46.46</c:v>
                </c:pt>
                <c:pt idx="49">
                  <c:v>46.1</c:v>
                </c:pt>
                <c:pt idx="50">
                  <c:v>44.58</c:v>
                </c:pt>
                <c:pt idx="51">
                  <c:v>42.99</c:v>
                </c:pt>
                <c:pt idx="53">
                  <c:v>42.7</c:v>
                </c:pt>
                <c:pt idx="54">
                  <c:v>43.27</c:v>
                </c:pt>
                <c:pt idx="55">
                  <c:v>41.98</c:v>
                </c:pt>
                <c:pt idx="56">
                  <c:v>40.770000000000003</c:v>
                </c:pt>
                <c:pt idx="57">
                  <c:v>42.01</c:v>
                </c:pt>
                <c:pt idx="58">
                  <c:v>44.04</c:v>
                </c:pt>
                <c:pt idx="59">
                  <c:v>43.8</c:v>
                </c:pt>
                <c:pt idx="60">
                  <c:v>43.61</c:v>
                </c:pt>
                <c:pt idx="61">
                  <c:v>45.21</c:v>
                </c:pt>
                <c:pt idx="62">
                  <c:v>44.29</c:v>
                </c:pt>
                <c:pt idx="63">
                  <c:v>43.2</c:v>
                </c:pt>
                <c:pt idx="64">
                  <c:v>44.72</c:v>
                </c:pt>
                <c:pt idx="65">
                  <c:v>46.11</c:v>
                </c:pt>
                <c:pt idx="66">
                  <c:v>45.94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11464"/>
        <c:axId val="495511856"/>
      </c:lineChart>
      <c:catAx>
        <c:axId val="495511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11856"/>
        <c:crosses val="autoZero"/>
        <c:auto val="1"/>
        <c:lblAlgn val="ctr"/>
        <c:lblOffset val="100"/>
        <c:noMultiLvlLbl val="0"/>
      </c:catAx>
      <c:valAx>
        <c:axId val="49551185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1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105.28</c:v>
                </c:pt>
                <c:pt idx="1">
                  <c:v>104.89</c:v>
                </c:pt>
                <c:pt idx="2">
                  <c:v>104.57</c:v>
                </c:pt>
                <c:pt idx="3">
                  <c:v>103.77</c:v>
                </c:pt>
                <c:pt idx="4">
                  <c:v>102.91</c:v>
                </c:pt>
                <c:pt idx="5">
                  <c:v>103.27</c:v>
                </c:pt>
                <c:pt idx="6">
                  <c:v>102.64</c:v>
                </c:pt>
                <c:pt idx="7">
                  <c:v>101.48</c:v>
                </c:pt>
                <c:pt idx="8">
                  <c:v>98.59</c:v>
                </c:pt>
                <c:pt idx="9">
                  <c:v>98.63</c:v>
                </c:pt>
                <c:pt idx="10">
                  <c:v>99.48</c:v>
                </c:pt>
                <c:pt idx="11">
                  <c:v>97.35</c:v>
                </c:pt>
                <c:pt idx="12">
                  <c:v>96.27</c:v>
                </c:pt>
                <c:pt idx="13">
                  <c:v>96.42</c:v>
                </c:pt>
                <c:pt idx="14">
                  <c:v>96.16</c:v>
                </c:pt>
                <c:pt idx="15">
                  <c:v>97.48</c:v>
                </c:pt>
                <c:pt idx="16">
                  <c:v>97</c:v>
                </c:pt>
                <c:pt idx="17">
                  <c:v>98.68</c:v>
                </c:pt>
                <c:pt idx="18">
                  <c:v>99.07</c:v>
                </c:pt>
                <c:pt idx="19">
                  <c:v>99.31</c:v>
                </c:pt>
                <c:pt idx="20">
                  <c:v>98.91</c:v>
                </c:pt>
                <c:pt idx="21">
                  <c:v>98.16</c:v>
                </c:pt>
                <c:pt idx="22">
                  <c:v>98.09</c:v>
                </c:pt>
                <c:pt idx="23">
                  <c:v>97.22</c:v>
                </c:pt>
                <c:pt idx="24">
                  <c:v>96.83</c:v>
                </c:pt>
                <c:pt idx="25">
                  <c:v>97.58</c:v>
                </c:pt>
                <c:pt idx="26">
                  <c:v>98.46</c:v>
                </c:pt>
                <c:pt idx="27">
                  <c:v>99.2</c:v>
                </c:pt>
                <c:pt idx="28">
                  <c:v>99.6</c:v>
                </c:pt>
                <c:pt idx="29">
                  <c:v>98.44</c:v>
                </c:pt>
                <c:pt idx="30">
                  <c:v>98.24</c:v>
                </c:pt>
                <c:pt idx="31">
                  <c:v>98.81</c:v>
                </c:pt>
                <c:pt idx="32">
                  <c:v>97.94</c:v>
                </c:pt>
                <c:pt idx="33">
                  <c:v>97.04</c:v>
                </c:pt>
                <c:pt idx="34">
                  <c:v>97.66</c:v>
                </c:pt>
                <c:pt idx="35">
                  <c:v>97.82</c:v>
                </c:pt>
                <c:pt idx="36">
                  <c:v>99.39</c:v>
                </c:pt>
                <c:pt idx="37">
                  <c:v>98.48</c:v>
                </c:pt>
                <c:pt idx="38">
                  <c:v>98.82</c:v>
                </c:pt>
                <c:pt idx="39">
                  <c:v>97</c:v>
                </c:pt>
                <c:pt idx="40">
                  <c:v>97.65</c:v>
                </c:pt>
                <c:pt idx="41">
                  <c:v>95.52</c:v>
                </c:pt>
                <c:pt idx="42">
                  <c:v>95.31</c:v>
                </c:pt>
                <c:pt idx="43">
                  <c:v>95.65</c:v>
                </c:pt>
                <c:pt idx="44">
                  <c:v>95.43</c:v>
                </c:pt>
                <c:pt idx="45">
                  <c:v>95.38</c:v>
                </c:pt>
                <c:pt idx="46">
                  <c:v>96.37</c:v>
                </c:pt>
                <c:pt idx="47">
                  <c:v>95.01</c:v>
                </c:pt>
                <c:pt idx="48">
                  <c:v>95.17</c:v>
                </c:pt>
                <c:pt idx="49">
                  <c:v>95.5</c:v>
                </c:pt>
                <c:pt idx="50">
                  <c:v>92.91</c:v>
                </c:pt>
                <c:pt idx="51">
                  <c:v>91.15</c:v>
                </c:pt>
                <c:pt idx="52">
                  <c:v>90.31</c:v>
                </c:pt>
                <c:pt idx="53">
                  <c:v>88.85</c:v>
                </c:pt>
                <c:pt idx="54">
                  <c:v>92.32</c:v>
                </c:pt>
                <c:pt idx="55">
                  <c:v>92.12</c:v>
                </c:pt>
                <c:pt idx="56">
                  <c:v>93.9</c:v>
                </c:pt>
                <c:pt idx="57">
                  <c:v>95.43</c:v>
                </c:pt>
                <c:pt idx="58">
                  <c:v>95.14</c:v>
                </c:pt>
                <c:pt idx="59">
                  <c:v>93.12</c:v>
                </c:pt>
                <c:pt idx="60">
                  <c:v>95.15</c:v>
                </c:pt>
                <c:pt idx="61">
                  <c:v>95.82</c:v>
                </c:pt>
                <c:pt idx="62">
                  <c:v>93.53</c:v>
                </c:pt>
                <c:pt idx="63">
                  <c:v>94.32</c:v>
                </c:pt>
                <c:pt idx="64">
                  <c:v>96.27</c:v>
                </c:pt>
                <c:pt idx="65">
                  <c:v>95.29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84416"/>
        <c:axId val="495485592"/>
      </c:lineChart>
      <c:dateAx>
        <c:axId val="49548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5592"/>
        <c:crosses val="autoZero"/>
        <c:auto val="1"/>
        <c:lblOffset val="100"/>
        <c:baseTimeUnit val="days"/>
      </c:dateAx>
      <c:valAx>
        <c:axId val="4954855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42438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5.61</c:v>
                </c:pt>
                <c:pt idx="2">
                  <c:v>5.55</c:v>
                </c:pt>
                <c:pt idx="3">
                  <c:v>5.63</c:v>
                </c:pt>
                <c:pt idx="4">
                  <c:v>5.55</c:v>
                </c:pt>
                <c:pt idx="5">
                  <c:v>5.63</c:v>
                </c:pt>
                <c:pt idx="6">
                  <c:v>5.68</c:v>
                </c:pt>
                <c:pt idx="7">
                  <c:v>5.46</c:v>
                </c:pt>
                <c:pt idx="8">
                  <c:v>5.41</c:v>
                </c:pt>
                <c:pt idx="9">
                  <c:v>5.38</c:v>
                </c:pt>
                <c:pt idx="10">
                  <c:v>5.36</c:v>
                </c:pt>
                <c:pt idx="11">
                  <c:v>5.34</c:v>
                </c:pt>
                <c:pt idx="12">
                  <c:v>5.24</c:v>
                </c:pt>
                <c:pt idx="13">
                  <c:v>5.25</c:v>
                </c:pt>
                <c:pt idx="14">
                  <c:v>5.34</c:v>
                </c:pt>
                <c:pt idx="15">
                  <c:v>5.36</c:v>
                </c:pt>
                <c:pt idx="16">
                  <c:v>5.23</c:v>
                </c:pt>
                <c:pt idx="17">
                  <c:v>5.42</c:v>
                </c:pt>
                <c:pt idx="18">
                  <c:v>5.47</c:v>
                </c:pt>
                <c:pt idx="19">
                  <c:v>5.59</c:v>
                </c:pt>
                <c:pt idx="20">
                  <c:v>5.63</c:v>
                </c:pt>
                <c:pt idx="21">
                  <c:v>5.47</c:v>
                </c:pt>
                <c:pt idx="22">
                  <c:v>5.3</c:v>
                </c:pt>
                <c:pt idx="23">
                  <c:v>5.27</c:v>
                </c:pt>
                <c:pt idx="24">
                  <c:v>5.21</c:v>
                </c:pt>
                <c:pt idx="25">
                  <c:v>5.31</c:v>
                </c:pt>
                <c:pt idx="26">
                  <c:v>5.27</c:v>
                </c:pt>
                <c:pt idx="27">
                  <c:v>5.28</c:v>
                </c:pt>
                <c:pt idx="28">
                  <c:v>5.29</c:v>
                </c:pt>
                <c:pt idx="29">
                  <c:v>5.34</c:v>
                </c:pt>
                <c:pt idx="30">
                  <c:v>5.16</c:v>
                </c:pt>
                <c:pt idx="31">
                  <c:v>5.34</c:v>
                </c:pt>
                <c:pt idx="32">
                  <c:v>5.38</c:v>
                </c:pt>
                <c:pt idx="33">
                  <c:v>5.32</c:v>
                </c:pt>
                <c:pt idx="34">
                  <c:v>5.17</c:v>
                </c:pt>
                <c:pt idx="36">
                  <c:v>5.65</c:v>
                </c:pt>
                <c:pt idx="37">
                  <c:v>5.79</c:v>
                </c:pt>
                <c:pt idx="38">
                  <c:v>5.57</c:v>
                </c:pt>
                <c:pt idx="39">
                  <c:v>5.69</c:v>
                </c:pt>
                <c:pt idx="40">
                  <c:v>5.63</c:v>
                </c:pt>
                <c:pt idx="41">
                  <c:v>5.47</c:v>
                </c:pt>
                <c:pt idx="42">
                  <c:v>5.41</c:v>
                </c:pt>
                <c:pt idx="43">
                  <c:v>5.43</c:v>
                </c:pt>
                <c:pt idx="44">
                  <c:v>5.31</c:v>
                </c:pt>
                <c:pt idx="45">
                  <c:v>5.3</c:v>
                </c:pt>
                <c:pt idx="46">
                  <c:v>5.08</c:v>
                </c:pt>
                <c:pt idx="47">
                  <c:v>4.51</c:v>
                </c:pt>
                <c:pt idx="48">
                  <c:v>4.4400000000000004</c:v>
                </c:pt>
                <c:pt idx="49">
                  <c:v>4.54</c:v>
                </c:pt>
                <c:pt idx="50">
                  <c:v>4.42</c:v>
                </c:pt>
                <c:pt idx="51">
                  <c:v>4.25</c:v>
                </c:pt>
                <c:pt idx="52">
                  <c:v>4.24</c:v>
                </c:pt>
                <c:pt idx="53">
                  <c:v>4.17</c:v>
                </c:pt>
                <c:pt idx="54">
                  <c:v>4.17</c:v>
                </c:pt>
                <c:pt idx="55">
                  <c:v>4.32</c:v>
                </c:pt>
                <c:pt idx="56">
                  <c:v>4.32</c:v>
                </c:pt>
                <c:pt idx="57">
                  <c:v>4.68</c:v>
                </c:pt>
                <c:pt idx="58">
                  <c:v>4.7</c:v>
                </c:pt>
                <c:pt idx="59">
                  <c:v>4.5999999999999996</c:v>
                </c:pt>
                <c:pt idx="60">
                  <c:v>4.3499999999999996</c:v>
                </c:pt>
                <c:pt idx="61">
                  <c:v>4.58</c:v>
                </c:pt>
                <c:pt idx="62">
                  <c:v>4.55</c:v>
                </c:pt>
                <c:pt idx="63">
                  <c:v>4.51</c:v>
                </c:pt>
                <c:pt idx="64">
                  <c:v>4.45</c:v>
                </c:pt>
                <c:pt idx="65">
                  <c:v>4.42</c:v>
                </c:pt>
                <c:pt idx="66">
                  <c:v>4.1900000000000004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83240"/>
        <c:axId val="495485984"/>
      </c:lineChart>
      <c:dateAx>
        <c:axId val="495483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5984"/>
        <c:crosses val="autoZero"/>
        <c:auto val="1"/>
        <c:lblOffset val="100"/>
        <c:baseTimeUnit val="days"/>
      </c:dateAx>
      <c:valAx>
        <c:axId val="4954859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14-Mar-16</c:v>
                </c:pt>
                <c:pt idx="33">
                  <c:v>11-Mar-16</c:v>
                </c:pt>
                <c:pt idx="34">
                  <c:v>10-Mar-16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100.72</c:v>
                </c:pt>
                <c:pt idx="1">
                  <c:v>101.33</c:v>
                </c:pt>
                <c:pt idx="2">
                  <c:v>102.29</c:v>
                </c:pt>
                <c:pt idx="3">
                  <c:v>101.93</c:v>
                </c:pt>
                <c:pt idx="4">
                  <c:v>101.74</c:v>
                </c:pt>
                <c:pt idx="5">
                  <c:v>100.11</c:v>
                </c:pt>
                <c:pt idx="6">
                  <c:v>99.44</c:v>
                </c:pt>
                <c:pt idx="7">
                  <c:v>99.2</c:v>
                </c:pt>
                <c:pt idx="8">
                  <c:v>98.29</c:v>
                </c:pt>
                <c:pt idx="9">
                  <c:v>98.19</c:v>
                </c:pt>
                <c:pt idx="10">
                  <c:v>97.19</c:v>
                </c:pt>
                <c:pt idx="11">
                  <c:v>97.24</c:v>
                </c:pt>
                <c:pt idx="12">
                  <c:v>95.83</c:v>
                </c:pt>
                <c:pt idx="13">
                  <c:v>96.09</c:v>
                </c:pt>
                <c:pt idx="14">
                  <c:v>95.57</c:v>
                </c:pt>
                <c:pt idx="15">
                  <c:v>97.44</c:v>
                </c:pt>
                <c:pt idx="16">
                  <c:v>95.57</c:v>
                </c:pt>
                <c:pt idx="17">
                  <c:v>94.24</c:v>
                </c:pt>
                <c:pt idx="18">
                  <c:v>94.12</c:v>
                </c:pt>
                <c:pt idx="19">
                  <c:v>91.86</c:v>
                </c:pt>
                <c:pt idx="20">
                  <c:v>91.97</c:v>
                </c:pt>
                <c:pt idx="21">
                  <c:v>92.2</c:v>
                </c:pt>
                <c:pt idx="22">
                  <c:v>92.46</c:v>
                </c:pt>
                <c:pt idx="23">
                  <c:v>91.32</c:v>
                </c:pt>
                <c:pt idx="24">
                  <c:v>90.08</c:v>
                </c:pt>
                <c:pt idx="25">
                  <c:v>93.72</c:v>
                </c:pt>
                <c:pt idx="26">
                  <c:v>92.67</c:v>
                </c:pt>
                <c:pt idx="27">
                  <c:v>90.27</c:v>
                </c:pt>
                <c:pt idx="28">
                  <c:v>89.53</c:v>
                </c:pt>
                <c:pt idx="29">
                  <c:v>90.28</c:v>
                </c:pt>
                <c:pt idx="30">
                  <c:v>89.44</c:v>
                </c:pt>
                <c:pt idx="31">
                  <c:v>90.46</c:v>
                </c:pt>
                <c:pt idx="33">
                  <c:v>89.65</c:v>
                </c:pt>
                <c:pt idx="34">
                  <c:v>88.64</c:v>
                </c:pt>
                <c:pt idx="35">
                  <c:v>87.83</c:v>
                </c:pt>
                <c:pt idx="36">
                  <c:v>88.66</c:v>
                </c:pt>
                <c:pt idx="37">
                  <c:v>89.65</c:v>
                </c:pt>
                <c:pt idx="38">
                  <c:v>87.21</c:v>
                </c:pt>
                <c:pt idx="39">
                  <c:v>87.83</c:v>
                </c:pt>
                <c:pt idx="40">
                  <c:v>88.8</c:v>
                </c:pt>
                <c:pt idx="41">
                  <c:v>89.69</c:v>
                </c:pt>
                <c:pt idx="42">
                  <c:v>87.25</c:v>
                </c:pt>
                <c:pt idx="43">
                  <c:v>88.1</c:v>
                </c:pt>
                <c:pt idx="44">
                  <c:v>90.16</c:v>
                </c:pt>
                <c:pt idx="45">
                  <c:v>89.36</c:v>
                </c:pt>
                <c:pt idx="46">
                  <c:v>88.35</c:v>
                </c:pt>
                <c:pt idx="47">
                  <c:v>89.1</c:v>
                </c:pt>
                <c:pt idx="48">
                  <c:v>87.44</c:v>
                </c:pt>
                <c:pt idx="49">
                  <c:v>88.99</c:v>
                </c:pt>
                <c:pt idx="50">
                  <c:v>89.36</c:v>
                </c:pt>
                <c:pt idx="51">
                  <c:v>91.15</c:v>
                </c:pt>
                <c:pt idx="52">
                  <c:v>89.44</c:v>
                </c:pt>
                <c:pt idx="53">
                  <c:v>87.36</c:v>
                </c:pt>
                <c:pt idx="54">
                  <c:v>87.8</c:v>
                </c:pt>
                <c:pt idx="55">
                  <c:v>87.25</c:v>
                </c:pt>
                <c:pt idx="56">
                  <c:v>85.26</c:v>
                </c:pt>
                <c:pt idx="57">
                  <c:v>85.14</c:v>
                </c:pt>
                <c:pt idx="58">
                  <c:v>86.68</c:v>
                </c:pt>
                <c:pt idx="59">
                  <c:v>86.39</c:v>
                </c:pt>
                <c:pt idx="60">
                  <c:v>82.71</c:v>
                </c:pt>
                <c:pt idx="61">
                  <c:v>84.05</c:v>
                </c:pt>
                <c:pt idx="62">
                  <c:v>83</c:v>
                </c:pt>
                <c:pt idx="63">
                  <c:v>87.53</c:v>
                </c:pt>
                <c:pt idx="64">
                  <c:v>89.63</c:v>
                </c:pt>
                <c:pt idx="65">
                  <c:v>92.21</c:v>
                </c:pt>
                <c:pt idx="66">
                  <c:v>90.61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89120"/>
        <c:axId val="495492256"/>
      </c:lineChart>
      <c:catAx>
        <c:axId val="495489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2256"/>
        <c:crosses val="autoZero"/>
        <c:auto val="1"/>
        <c:lblAlgn val="ctr"/>
        <c:lblOffset val="100"/>
        <c:noMultiLvlLbl val="0"/>
      </c:catAx>
      <c:valAx>
        <c:axId val="49549225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54.91</c:v>
                </c:pt>
                <c:pt idx="1">
                  <c:v>54.71</c:v>
                </c:pt>
                <c:pt idx="2">
                  <c:v>54.91</c:v>
                </c:pt>
                <c:pt idx="3">
                  <c:v>54.84</c:v>
                </c:pt>
                <c:pt idx="4">
                  <c:v>55.35</c:v>
                </c:pt>
                <c:pt idx="5">
                  <c:v>52.85</c:v>
                </c:pt>
                <c:pt idx="6">
                  <c:v>52.83</c:v>
                </c:pt>
                <c:pt idx="7">
                  <c:v>52.59</c:v>
                </c:pt>
                <c:pt idx="8">
                  <c:v>52.37</c:v>
                </c:pt>
                <c:pt idx="9">
                  <c:v>52.64</c:v>
                </c:pt>
                <c:pt idx="10">
                  <c:v>52.19</c:v>
                </c:pt>
                <c:pt idx="11">
                  <c:v>51.62</c:v>
                </c:pt>
                <c:pt idx="12">
                  <c:v>51.31</c:v>
                </c:pt>
                <c:pt idx="13">
                  <c:v>51.01</c:v>
                </c:pt>
                <c:pt idx="14">
                  <c:v>51.66</c:v>
                </c:pt>
                <c:pt idx="15">
                  <c:v>51.34</c:v>
                </c:pt>
                <c:pt idx="16">
                  <c:v>51.53</c:v>
                </c:pt>
                <c:pt idx="17">
                  <c:v>52.38</c:v>
                </c:pt>
                <c:pt idx="18">
                  <c:v>52.02</c:v>
                </c:pt>
                <c:pt idx="19">
                  <c:v>52.62</c:v>
                </c:pt>
                <c:pt idx="20">
                  <c:v>53.05</c:v>
                </c:pt>
                <c:pt idx="21">
                  <c:v>52.05</c:v>
                </c:pt>
                <c:pt idx="22">
                  <c:v>51.45</c:v>
                </c:pt>
                <c:pt idx="23">
                  <c:v>51.89</c:v>
                </c:pt>
                <c:pt idx="24">
                  <c:v>52.9</c:v>
                </c:pt>
                <c:pt idx="25">
                  <c:v>53.02</c:v>
                </c:pt>
                <c:pt idx="26">
                  <c:v>53.24</c:v>
                </c:pt>
                <c:pt idx="27">
                  <c:v>52.41</c:v>
                </c:pt>
                <c:pt idx="28">
                  <c:v>51.08</c:v>
                </c:pt>
                <c:pt idx="29">
                  <c:v>49.94</c:v>
                </c:pt>
                <c:pt idx="30">
                  <c:v>50.08</c:v>
                </c:pt>
                <c:pt idx="31">
                  <c:v>50.35</c:v>
                </c:pt>
                <c:pt idx="32">
                  <c:v>49.32</c:v>
                </c:pt>
                <c:pt idx="33">
                  <c:v>49.35</c:v>
                </c:pt>
                <c:pt idx="34">
                  <c:v>48.68</c:v>
                </c:pt>
                <c:pt idx="35">
                  <c:v>49.97</c:v>
                </c:pt>
                <c:pt idx="36">
                  <c:v>49.95</c:v>
                </c:pt>
                <c:pt idx="37">
                  <c:v>49.38</c:v>
                </c:pt>
                <c:pt idx="38">
                  <c:v>49.42</c:v>
                </c:pt>
                <c:pt idx="39">
                  <c:v>48.86</c:v>
                </c:pt>
                <c:pt idx="40">
                  <c:v>46.95</c:v>
                </c:pt>
                <c:pt idx="41">
                  <c:v>46.7</c:v>
                </c:pt>
                <c:pt idx="42">
                  <c:v>46.76</c:v>
                </c:pt>
                <c:pt idx="43">
                  <c:v>46.63</c:v>
                </c:pt>
                <c:pt idx="44">
                  <c:v>46.08</c:v>
                </c:pt>
                <c:pt idx="45">
                  <c:v>46.36</c:v>
                </c:pt>
                <c:pt idx="46">
                  <c:v>46.66</c:v>
                </c:pt>
                <c:pt idx="47">
                  <c:v>47.2</c:v>
                </c:pt>
                <c:pt idx="49">
                  <c:v>47.48</c:v>
                </c:pt>
                <c:pt idx="50">
                  <c:v>46.31</c:v>
                </c:pt>
                <c:pt idx="51">
                  <c:v>44.19</c:v>
                </c:pt>
                <c:pt idx="52">
                  <c:v>42.91</c:v>
                </c:pt>
                <c:pt idx="53">
                  <c:v>44</c:v>
                </c:pt>
                <c:pt idx="54">
                  <c:v>43.79</c:v>
                </c:pt>
                <c:pt idx="55">
                  <c:v>44.4</c:v>
                </c:pt>
                <c:pt idx="56">
                  <c:v>45.11</c:v>
                </c:pt>
                <c:pt idx="57">
                  <c:v>45.56</c:v>
                </c:pt>
                <c:pt idx="58">
                  <c:v>45</c:v>
                </c:pt>
                <c:pt idx="59">
                  <c:v>44.45</c:v>
                </c:pt>
                <c:pt idx="60">
                  <c:v>45.81</c:v>
                </c:pt>
                <c:pt idx="61">
                  <c:v>46.19</c:v>
                </c:pt>
                <c:pt idx="62">
                  <c:v>45.37</c:v>
                </c:pt>
                <c:pt idx="63">
                  <c:v>45.45</c:v>
                </c:pt>
                <c:pt idx="64">
                  <c:v>46.3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89904"/>
        <c:axId val="495487944"/>
      </c:lineChart>
      <c:catAx>
        <c:axId val="49548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7944"/>
        <c:crosses val="autoZero"/>
        <c:auto val="1"/>
        <c:lblAlgn val="ctr"/>
        <c:lblOffset val="100"/>
        <c:noMultiLvlLbl val="0"/>
      </c:catAx>
      <c:valAx>
        <c:axId val="4954879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91080"/>
        <c:axId val="495482064"/>
      </c:lineChart>
      <c:catAx>
        <c:axId val="49549108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2064"/>
        <c:crosses val="autoZero"/>
        <c:auto val="1"/>
        <c:lblAlgn val="ctr"/>
        <c:lblOffset val="100"/>
        <c:noMultiLvlLbl val="0"/>
      </c:catAx>
      <c:valAx>
        <c:axId val="4954820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32.19</c:v>
                </c:pt>
                <c:pt idx="2">
                  <c:v>31.95</c:v>
                </c:pt>
                <c:pt idx="3">
                  <c:v>32.18</c:v>
                </c:pt>
                <c:pt idx="4">
                  <c:v>32.659999999999997</c:v>
                </c:pt>
                <c:pt idx="5">
                  <c:v>32.19</c:v>
                </c:pt>
                <c:pt idx="6">
                  <c:v>31.97</c:v>
                </c:pt>
                <c:pt idx="7">
                  <c:v>31.31</c:v>
                </c:pt>
                <c:pt idx="8">
                  <c:v>30.56</c:v>
                </c:pt>
                <c:pt idx="9">
                  <c:v>30.72</c:v>
                </c:pt>
                <c:pt idx="10">
                  <c:v>30.78</c:v>
                </c:pt>
                <c:pt idx="11">
                  <c:v>29.71</c:v>
                </c:pt>
                <c:pt idx="12">
                  <c:v>29.53</c:v>
                </c:pt>
                <c:pt idx="13">
                  <c:v>29.37</c:v>
                </c:pt>
                <c:pt idx="14">
                  <c:v>29.42</c:v>
                </c:pt>
                <c:pt idx="15">
                  <c:v>29.94</c:v>
                </c:pt>
                <c:pt idx="16">
                  <c:v>29.6</c:v>
                </c:pt>
                <c:pt idx="17">
                  <c:v>29.9</c:v>
                </c:pt>
                <c:pt idx="18">
                  <c:v>30.47</c:v>
                </c:pt>
                <c:pt idx="19">
                  <c:v>31.43</c:v>
                </c:pt>
                <c:pt idx="20">
                  <c:v>30.99</c:v>
                </c:pt>
                <c:pt idx="21">
                  <c:v>31.19</c:v>
                </c:pt>
                <c:pt idx="22">
                  <c:v>31.02</c:v>
                </c:pt>
                <c:pt idx="23">
                  <c:v>30.96</c:v>
                </c:pt>
                <c:pt idx="24">
                  <c:v>31.31</c:v>
                </c:pt>
                <c:pt idx="25">
                  <c:v>31.9</c:v>
                </c:pt>
                <c:pt idx="26">
                  <c:v>32.08</c:v>
                </c:pt>
                <c:pt idx="27">
                  <c:v>31.96</c:v>
                </c:pt>
                <c:pt idx="28">
                  <c:v>31.96</c:v>
                </c:pt>
                <c:pt idx="29">
                  <c:v>31.69</c:v>
                </c:pt>
                <c:pt idx="30">
                  <c:v>31.05</c:v>
                </c:pt>
                <c:pt idx="31">
                  <c:v>31.18</c:v>
                </c:pt>
                <c:pt idx="32">
                  <c:v>31.26</c:v>
                </c:pt>
                <c:pt idx="33">
                  <c:v>30.82</c:v>
                </c:pt>
                <c:pt idx="34">
                  <c:v>30.54</c:v>
                </c:pt>
                <c:pt idx="36">
                  <c:v>30.68</c:v>
                </c:pt>
                <c:pt idx="37">
                  <c:v>31.59</c:v>
                </c:pt>
                <c:pt idx="38">
                  <c:v>31.37</c:v>
                </c:pt>
                <c:pt idx="39">
                  <c:v>31.07</c:v>
                </c:pt>
                <c:pt idx="40">
                  <c:v>30.15</c:v>
                </c:pt>
                <c:pt idx="41">
                  <c:v>30.01</c:v>
                </c:pt>
                <c:pt idx="42">
                  <c:v>29.44</c:v>
                </c:pt>
                <c:pt idx="43">
                  <c:v>29.63</c:v>
                </c:pt>
                <c:pt idx="44">
                  <c:v>29.5</c:v>
                </c:pt>
                <c:pt idx="45">
                  <c:v>28.84</c:v>
                </c:pt>
                <c:pt idx="46">
                  <c:v>29.38</c:v>
                </c:pt>
                <c:pt idx="47">
                  <c:v>29.63</c:v>
                </c:pt>
                <c:pt idx="48">
                  <c:v>28.78</c:v>
                </c:pt>
                <c:pt idx="49">
                  <c:v>29.03</c:v>
                </c:pt>
                <c:pt idx="50">
                  <c:v>29.27</c:v>
                </c:pt>
                <c:pt idx="51">
                  <c:v>28.58</c:v>
                </c:pt>
                <c:pt idx="52">
                  <c:v>27.71</c:v>
                </c:pt>
                <c:pt idx="53">
                  <c:v>26.9</c:v>
                </c:pt>
                <c:pt idx="54">
                  <c:v>27.71</c:v>
                </c:pt>
                <c:pt idx="55">
                  <c:v>27.87</c:v>
                </c:pt>
                <c:pt idx="56">
                  <c:v>28.68</c:v>
                </c:pt>
                <c:pt idx="57">
                  <c:v>28.54</c:v>
                </c:pt>
                <c:pt idx="58">
                  <c:v>28.64</c:v>
                </c:pt>
                <c:pt idx="59">
                  <c:v>28.92</c:v>
                </c:pt>
                <c:pt idx="60">
                  <c:v>29.65</c:v>
                </c:pt>
                <c:pt idx="61">
                  <c:v>30.11</c:v>
                </c:pt>
                <c:pt idx="62">
                  <c:v>29.64</c:v>
                </c:pt>
                <c:pt idx="63">
                  <c:v>29.02</c:v>
                </c:pt>
                <c:pt idx="64">
                  <c:v>29.21</c:v>
                </c:pt>
                <c:pt idx="65">
                  <c:v>29.65</c:v>
                </c:pt>
                <c:pt idx="66">
                  <c:v>29.23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86768"/>
        <c:axId val="495505584"/>
      </c:lineChart>
      <c:catAx>
        <c:axId val="495486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5584"/>
        <c:crosses val="autoZero"/>
        <c:auto val="1"/>
        <c:lblAlgn val="ctr"/>
        <c:lblOffset val="100"/>
        <c:noMultiLvlLbl val="0"/>
      </c:catAx>
      <c:valAx>
        <c:axId val="495505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8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11-Mar-16</c:v>
                </c:pt>
                <c:pt idx="34">
                  <c:v>10-Mar-16</c:v>
                </c:pt>
                <c:pt idx="35">
                  <c:v>9-Mar-16</c:v>
                </c:pt>
                <c:pt idx="36">
                  <c:v>8-Mar-16</c:v>
                </c:pt>
                <c:pt idx="37">
                  <c:v>7-Mar-16</c:v>
                </c:pt>
                <c:pt idx="38">
                  <c:v>4-Mar-16</c:v>
                </c:pt>
                <c:pt idx="39">
                  <c:v>3-Mar-16</c:v>
                </c:pt>
                <c:pt idx="40">
                  <c:v>2-Mar-16</c:v>
                </c:pt>
                <c:pt idx="41">
                  <c:v>1-Mar-16</c:v>
                </c:pt>
                <c:pt idx="42">
                  <c:v>29-Feb-16</c:v>
                </c:pt>
                <c:pt idx="43">
                  <c:v>26-Feb-16</c:v>
                </c:pt>
                <c:pt idx="44">
                  <c:v>25-Feb-16</c:v>
                </c:pt>
                <c:pt idx="45">
                  <c:v>24-Feb-16</c:v>
                </c:pt>
                <c:pt idx="46">
                  <c:v>23-Feb-16</c:v>
                </c:pt>
                <c:pt idx="47">
                  <c:v>22-Feb-16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147.13999999999999</c:v>
                </c:pt>
                <c:pt idx="1">
                  <c:v>145.61000000000001</c:v>
                </c:pt>
                <c:pt idx="2">
                  <c:v>146.56</c:v>
                </c:pt>
                <c:pt idx="3">
                  <c:v>146.85</c:v>
                </c:pt>
                <c:pt idx="4">
                  <c:v>147.35</c:v>
                </c:pt>
                <c:pt idx="5">
                  <c:v>146.44</c:v>
                </c:pt>
                <c:pt idx="6">
                  <c:v>145.59</c:v>
                </c:pt>
                <c:pt idx="7">
                  <c:v>146.47</c:v>
                </c:pt>
                <c:pt idx="8">
                  <c:v>145.34</c:v>
                </c:pt>
                <c:pt idx="9">
                  <c:v>144.62</c:v>
                </c:pt>
                <c:pt idx="10">
                  <c:v>145.05000000000001</c:v>
                </c:pt>
                <c:pt idx="11">
                  <c:v>142.43</c:v>
                </c:pt>
                <c:pt idx="12">
                  <c:v>141.66</c:v>
                </c:pt>
                <c:pt idx="13">
                  <c:v>142.21</c:v>
                </c:pt>
                <c:pt idx="14">
                  <c:v>142.05000000000001</c:v>
                </c:pt>
                <c:pt idx="15">
                  <c:v>145.11000000000001</c:v>
                </c:pt>
                <c:pt idx="16">
                  <c:v>141.38</c:v>
                </c:pt>
                <c:pt idx="17">
                  <c:v>144.05000000000001</c:v>
                </c:pt>
                <c:pt idx="18">
                  <c:v>142.66999999999999</c:v>
                </c:pt>
                <c:pt idx="19">
                  <c:v>141.59</c:v>
                </c:pt>
                <c:pt idx="20">
                  <c:v>140.79</c:v>
                </c:pt>
                <c:pt idx="21">
                  <c:v>140.15</c:v>
                </c:pt>
                <c:pt idx="22">
                  <c:v>138.53</c:v>
                </c:pt>
                <c:pt idx="23">
                  <c:v>139.02000000000001</c:v>
                </c:pt>
                <c:pt idx="24">
                  <c:v>138.82</c:v>
                </c:pt>
                <c:pt idx="25">
                  <c:v>138.85</c:v>
                </c:pt>
                <c:pt idx="26">
                  <c:v>139.63</c:v>
                </c:pt>
                <c:pt idx="27">
                  <c:v>140</c:v>
                </c:pt>
                <c:pt idx="28">
                  <c:v>138.25</c:v>
                </c:pt>
                <c:pt idx="29">
                  <c:v>139.08000000000001</c:v>
                </c:pt>
                <c:pt idx="30">
                  <c:v>138.26</c:v>
                </c:pt>
                <c:pt idx="31">
                  <c:v>139.77000000000001</c:v>
                </c:pt>
                <c:pt idx="32">
                  <c:v>140.22</c:v>
                </c:pt>
                <c:pt idx="34">
                  <c:v>137.96</c:v>
                </c:pt>
                <c:pt idx="35">
                  <c:v>138.15</c:v>
                </c:pt>
                <c:pt idx="36">
                  <c:v>139.08000000000001</c:v>
                </c:pt>
                <c:pt idx="37">
                  <c:v>141.55000000000001</c:v>
                </c:pt>
                <c:pt idx="38">
                  <c:v>140.30000000000001</c:v>
                </c:pt>
                <c:pt idx="39">
                  <c:v>138.66999999999999</c:v>
                </c:pt>
                <c:pt idx="40">
                  <c:v>138.12</c:v>
                </c:pt>
                <c:pt idx="41">
                  <c:v>135.28</c:v>
                </c:pt>
                <c:pt idx="42">
                  <c:v>129.19</c:v>
                </c:pt>
                <c:pt idx="43">
                  <c:v>130.71</c:v>
                </c:pt>
                <c:pt idx="44">
                  <c:v>130.57</c:v>
                </c:pt>
                <c:pt idx="45">
                  <c:v>129.77000000000001</c:v>
                </c:pt>
                <c:pt idx="46">
                  <c:v>129.74</c:v>
                </c:pt>
                <c:pt idx="47">
                  <c:v>131.44</c:v>
                </c:pt>
                <c:pt idx="48">
                  <c:v>130.16</c:v>
                </c:pt>
                <c:pt idx="49">
                  <c:v>129.69</c:v>
                </c:pt>
                <c:pt idx="50">
                  <c:v>130.69999999999999</c:v>
                </c:pt>
                <c:pt idx="51">
                  <c:v>127.42</c:v>
                </c:pt>
                <c:pt idx="52">
                  <c:v>126.48</c:v>
                </c:pt>
                <c:pt idx="53">
                  <c:v>123.3</c:v>
                </c:pt>
                <c:pt idx="54">
                  <c:v>125.46</c:v>
                </c:pt>
                <c:pt idx="55">
                  <c:v>124.45</c:v>
                </c:pt>
                <c:pt idx="56">
                  <c:v>121.94</c:v>
                </c:pt>
                <c:pt idx="57">
                  <c:v>123.18</c:v>
                </c:pt>
                <c:pt idx="58">
                  <c:v>127.8</c:v>
                </c:pt>
                <c:pt idx="59">
                  <c:v>126.05</c:v>
                </c:pt>
                <c:pt idx="60">
                  <c:v>126.89</c:v>
                </c:pt>
                <c:pt idx="61">
                  <c:v>130.69</c:v>
                </c:pt>
                <c:pt idx="62">
                  <c:v>132.06</c:v>
                </c:pt>
                <c:pt idx="63">
                  <c:v>128.16999999999999</c:v>
                </c:pt>
                <c:pt idx="64">
                  <c:v>135.83000000000001</c:v>
                </c:pt>
                <c:pt idx="65">
                  <c:v>134.1</c:v>
                </c:pt>
                <c:pt idx="66">
                  <c:v>134.72999999999999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03232"/>
        <c:axId val="495494216"/>
      </c:lineChart>
      <c:catAx>
        <c:axId val="495503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4216"/>
        <c:crosses val="autoZero"/>
        <c:auto val="1"/>
        <c:lblAlgn val="ctr"/>
        <c:lblOffset val="100"/>
        <c:noMultiLvlLbl val="0"/>
      </c:catAx>
      <c:valAx>
        <c:axId val="495494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27-Apr-16</c:v>
                </c:pt>
                <c:pt idx="1">
                  <c:v>26-Apr-16</c:v>
                </c:pt>
                <c:pt idx="2">
                  <c:v>25-Apr-16</c:v>
                </c:pt>
                <c:pt idx="3">
                  <c:v>22-Apr-16</c:v>
                </c:pt>
                <c:pt idx="4">
                  <c:v>21-Apr-16</c:v>
                </c:pt>
                <c:pt idx="5">
                  <c:v>20-Apr-16</c:v>
                </c:pt>
                <c:pt idx="6">
                  <c:v>19-Apr-16</c:v>
                </c:pt>
                <c:pt idx="7">
                  <c:v>18-Apr-16</c:v>
                </c:pt>
                <c:pt idx="8">
                  <c:v>15-Apr-16</c:v>
                </c:pt>
                <c:pt idx="9">
                  <c:v>14-Apr-16</c:v>
                </c:pt>
                <c:pt idx="10">
                  <c:v>13-Apr-16</c:v>
                </c:pt>
                <c:pt idx="11">
                  <c:v>12-Apr-16</c:v>
                </c:pt>
                <c:pt idx="12">
                  <c:v>11-Apr-16</c:v>
                </c:pt>
                <c:pt idx="13">
                  <c:v>8-Apr-16</c:v>
                </c:pt>
                <c:pt idx="14">
                  <c:v>7-Apr-16</c:v>
                </c:pt>
                <c:pt idx="15">
                  <c:v>6-Apr-16</c:v>
                </c:pt>
                <c:pt idx="16">
                  <c:v>5-Apr-16</c:v>
                </c:pt>
                <c:pt idx="17">
                  <c:v>4-Apr-16</c:v>
                </c:pt>
                <c:pt idx="18">
                  <c:v>1-Apr-16</c:v>
                </c:pt>
                <c:pt idx="19">
                  <c:v>31-Mar-16</c:v>
                </c:pt>
                <c:pt idx="20">
                  <c:v>30-Mar-16</c:v>
                </c:pt>
                <c:pt idx="21">
                  <c:v>29-Mar-16</c:v>
                </c:pt>
                <c:pt idx="22">
                  <c:v>28-Mar-16</c:v>
                </c:pt>
                <c:pt idx="23">
                  <c:v>24-Mar-16</c:v>
                </c:pt>
                <c:pt idx="24">
                  <c:v>23-Mar-16</c:v>
                </c:pt>
                <c:pt idx="25">
                  <c:v>22-Mar-16</c:v>
                </c:pt>
                <c:pt idx="26">
                  <c:v>21-Mar-16</c:v>
                </c:pt>
                <c:pt idx="27">
                  <c:v>18-Mar-16</c:v>
                </c:pt>
                <c:pt idx="28">
                  <c:v>17-Mar-16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19-Feb-16</c:v>
                </c:pt>
                <c:pt idx="49">
                  <c:v>18-Feb-16</c:v>
                </c:pt>
                <c:pt idx="50">
                  <c:v>17-Feb-16</c:v>
                </c:pt>
                <c:pt idx="51">
                  <c:v>16-Feb-16</c:v>
                </c:pt>
                <c:pt idx="52">
                  <c:v>12-Feb-16</c:v>
                </c:pt>
                <c:pt idx="53">
                  <c:v>11-Feb-16</c:v>
                </c:pt>
                <c:pt idx="54">
                  <c:v>10-Feb-16</c:v>
                </c:pt>
                <c:pt idx="55">
                  <c:v>9-Feb-16</c:v>
                </c:pt>
                <c:pt idx="56">
                  <c:v>8-Feb-16</c:v>
                </c:pt>
                <c:pt idx="57">
                  <c:v>5-Feb-16</c:v>
                </c:pt>
                <c:pt idx="58">
                  <c:v>4-Feb-16</c:v>
                </c:pt>
                <c:pt idx="59">
                  <c:v>3-Feb-16</c:v>
                </c:pt>
                <c:pt idx="60">
                  <c:v>2-Feb-16</c:v>
                </c:pt>
                <c:pt idx="61">
                  <c:v>1-Feb-16</c:v>
                </c:pt>
                <c:pt idx="62">
                  <c:v>29-Jan-16</c:v>
                </c:pt>
                <c:pt idx="63">
                  <c:v>28-Jan-16</c:v>
                </c:pt>
                <c:pt idx="64">
                  <c:v>27-Jan-16</c:v>
                </c:pt>
                <c:pt idx="65">
                  <c:v>26-Jan-16</c:v>
                </c:pt>
                <c:pt idx="66">
                  <c:v>25-Jan-16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35.799999999999997</c:v>
                </c:pt>
                <c:pt idx="1">
                  <c:v>36.5</c:v>
                </c:pt>
                <c:pt idx="2">
                  <c:v>35.93</c:v>
                </c:pt>
                <c:pt idx="3">
                  <c:v>36.590000000000003</c:v>
                </c:pt>
                <c:pt idx="4">
                  <c:v>35.71</c:v>
                </c:pt>
                <c:pt idx="5">
                  <c:v>35.46</c:v>
                </c:pt>
                <c:pt idx="6">
                  <c:v>35.49</c:v>
                </c:pt>
                <c:pt idx="7">
                  <c:v>34.69</c:v>
                </c:pt>
                <c:pt idx="8">
                  <c:v>34.950000000000003</c:v>
                </c:pt>
                <c:pt idx="9">
                  <c:v>34.630000000000003</c:v>
                </c:pt>
                <c:pt idx="10">
                  <c:v>34.76</c:v>
                </c:pt>
                <c:pt idx="11">
                  <c:v>33.89</c:v>
                </c:pt>
                <c:pt idx="12">
                  <c:v>33.520000000000003</c:v>
                </c:pt>
                <c:pt idx="13">
                  <c:v>33.14</c:v>
                </c:pt>
                <c:pt idx="14">
                  <c:v>32.590000000000003</c:v>
                </c:pt>
                <c:pt idx="15">
                  <c:v>33.35</c:v>
                </c:pt>
                <c:pt idx="16">
                  <c:v>33.29</c:v>
                </c:pt>
                <c:pt idx="17">
                  <c:v>33.54</c:v>
                </c:pt>
                <c:pt idx="18">
                  <c:v>33.67</c:v>
                </c:pt>
                <c:pt idx="19">
                  <c:v>33.49</c:v>
                </c:pt>
                <c:pt idx="20">
                  <c:v>33.31</c:v>
                </c:pt>
                <c:pt idx="21">
                  <c:v>32.869999999999997</c:v>
                </c:pt>
                <c:pt idx="22">
                  <c:v>32.270000000000003</c:v>
                </c:pt>
                <c:pt idx="23">
                  <c:v>32.76</c:v>
                </c:pt>
                <c:pt idx="24">
                  <c:v>32.6</c:v>
                </c:pt>
                <c:pt idx="25">
                  <c:v>33.4</c:v>
                </c:pt>
                <c:pt idx="26">
                  <c:v>33.229999999999997</c:v>
                </c:pt>
                <c:pt idx="27">
                  <c:v>33.44</c:v>
                </c:pt>
                <c:pt idx="28">
                  <c:v>33</c:v>
                </c:pt>
                <c:pt idx="29">
                  <c:v>31.38</c:v>
                </c:pt>
                <c:pt idx="30">
                  <c:v>30.5</c:v>
                </c:pt>
                <c:pt idx="31">
                  <c:v>31.21</c:v>
                </c:pt>
                <c:pt idx="32">
                  <c:v>31.32</c:v>
                </c:pt>
                <c:pt idx="33">
                  <c:v>30.44</c:v>
                </c:pt>
                <c:pt idx="34">
                  <c:v>30.45</c:v>
                </c:pt>
                <c:pt idx="35">
                  <c:v>30.65</c:v>
                </c:pt>
                <c:pt idx="36">
                  <c:v>32.06</c:v>
                </c:pt>
                <c:pt idx="37">
                  <c:v>31.6</c:v>
                </c:pt>
                <c:pt idx="38">
                  <c:v>30.88</c:v>
                </c:pt>
                <c:pt idx="39">
                  <c:v>30.83</c:v>
                </c:pt>
                <c:pt idx="40">
                  <c:v>30.89</c:v>
                </c:pt>
                <c:pt idx="41">
                  <c:v>29.83</c:v>
                </c:pt>
                <c:pt idx="42">
                  <c:v>29.82</c:v>
                </c:pt>
                <c:pt idx="43">
                  <c:v>29.77</c:v>
                </c:pt>
                <c:pt idx="44">
                  <c:v>30.08</c:v>
                </c:pt>
                <c:pt idx="45">
                  <c:v>29.66</c:v>
                </c:pt>
                <c:pt idx="46">
                  <c:v>30.69</c:v>
                </c:pt>
                <c:pt idx="47">
                  <c:v>30.14</c:v>
                </c:pt>
                <c:pt idx="49">
                  <c:v>30.81</c:v>
                </c:pt>
                <c:pt idx="50">
                  <c:v>30.71</c:v>
                </c:pt>
                <c:pt idx="51">
                  <c:v>30.36</c:v>
                </c:pt>
                <c:pt idx="52">
                  <c:v>29.89</c:v>
                </c:pt>
                <c:pt idx="53">
                  <c:v>28.1</c:v>
                </c:pt>
                <c:pt idx="54">
                  <c:v>28.21</c:v>
                </c:pt>
                <c:pt idx="55">
                  <c:v>29</c:v>
                </c:pt>
                <c:pt idx="56">
                  <c:v>29.09</c:v>
                </c:pt>
                <c:pt idx="57">
                  <c:v>29.52</c:v>
                </c:pt>
                <c:pt idx="58">
                  <c:v>29.32</c:v>
                </c:pt>
                <c:pt idx="59">
                  <c:v>28.02</c:v>
                </c:pt>
                <c:pt idx="60">
                  <c:v>25.51</c:v>
                </c:pt>
                <c:pt idx="61">
                  <c:v>26.15</c:v>
                </c:pt>
                <c:pt idx="62">
                  <c:v>26.55</c:v>
                </c:pt>
                <c:pt idx="63">
                  <c:v>25.41</c:v>
                </c:pt>
                <c:pt idx="64">
                  <c:v>25.15</c:v>
                </c:pt>
                <c:pt idx="65">
                  <c:v>25.01</c:v>
                </c:pt>
                <c:pt idx="66">
                  <c:v>23.65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00488"/>
        <c:axId val="495498920"/>
      </c:lineChart>
      <c:catAx>
        <c:axId val="49550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8920"/>
        <c:crosses val="autoZero"/>
        <c:auto val="1"/>
        <c:lblAlgn val="ctr"/>
        <c:lblOffset val="100"/>
        <c:noMultiLvlLbl val="0"/>
      </c:catAx>
      <c:valAx>
        <c:axId val="495498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105.89</c:v>
                </c:pt>
                <c:pt idx="1">
                  <c:v>104.8</c:v>
                </c:pt>
                <c:pt idx="2">
                  <c:v>105.2</c:v>
                </c:pt>
                <c:pt idx="3">
                  <c:v>105.7</c:v>
                </c:pt>
                <c:pt idx="4">
                  <c:v>105.43</c:v>
                </c:pt>
                <c:pt idx="5">
                  <c:v>105.53</c:v>
                </c:pt>
                <c:pt idx="6">
                  <c:v>105</c:v>
                </c:pt>
                <c:pt idx="7">
                  <c:v>105.13</c:v>
                </c:pt>
                <c:pt idx="8">
                  <c:v>104.57</c:v>
                </c:pt>
                <c:pt idx="9">
                  <c:v>104.68</c:v>
                </c:pt>
                <c:pt idx="10">
                  <c:v>104.61</c:v>
                </c:pt>
                <c:pt idx="11">
                  <c:v>103.08</c:v>
                </c:pt>
                <c:pt idx="12">
                  <c:v>102.14</c:v>
                </c:pt>
                <c:pt idx="13">
                  <c:v>101.32</c:v>
                </c:pt>
                <c:pt idx="14">
                  <c:v>100.89</c:v>
                </c:pt>
                <c:pt idx="15">
                  <c:v>100.37</c:v>
                </c:pt>
                <c:pt idx="16">
                  <c:v>99.86</c:v>
                </c:pt>
                <c:pt idx="17">
                  <c:v>100.27</c:v>
                </c:pt>
                <c:pt idx="18">
                  <c:v>99.97</c:v>
                </c:pt>
                <c:pt idx="19">
                  <c:v>100.1</c:v>
                </c:pt>
                <c:pt idx="20">
                  <c:v>100.25</c:v>
                </c:pt>
                <c:pt idx="21">
                  <c:v>100.12</c:v>
                </c:pt>
                <c:pt idx="22">
                  <c:v>98.91</c:v>
                </c:pt>
                <c:pt idx="23">
                  <c:v>99.06</c:v>
                </c:pt>
                <c:pt idx="24">
                  <c:v>99.11</c:v>
                </c:pt>
                <c:pt idx="25">
                  <c:v>98.66</c:v>
                </c:pt>
                <c:pt idx="26">
                  <c:v>99.17</c:v>
                </c:pt>
                <c:pt idx="27">
                  <c:v>99.05</c:v>
                </c:pt>
                <c:pt idx="28">
                  <c:v>98.84</c:v>
                </c:pt>
                <c:pt idx="29">
                  <c:v>97.49</c:v>
                </c:pt>
                <c:pt idx="30">
                  <c:v>96.29</c:v>
                </c:pt>
                <c:pt idx="31">
                  <c:v>96.83</c:v>
                </c:pt>
                <c:pt idx="32">
                  <c:v>96.75</c:v>
                </c:pt>
                <c:pt idx="33">
                  <c:v>96.18</c:v>
                </c:pt>
                <c:pt idx="34">
                  <c:v>96.6</c:v>
                </c:pt>
                <c:pt idx="35">
                  <c:v>96.9</c:v>
                </c:pt>
                <c:pt idx="36">
                  <c:v>96.92</c:v>
                </c:pt>
                <c:pt idx="37">
                  <c:v>97</c:v>
                </c:pt>
                <c:pt idx="38">
                  <c:v>96.11</c:v>
                </c:pt>
                <c:pt idx="39">
                  <c:v>95.53</c:v>
                </c:pt>
                <c:pt idx="40">
                  <c:v>95.05</c:v>
                </c:pt>
                <c:pt idx="41">
                  <c:v>96.62</c:v>
                </c:pt>
                <c:pt idx="42">
                  <c:v>97.69</c:v>
                </c:pt>
                <c:pt idx="43">
                  <c:v>98.07</c:v>
                </c:pt>
                <c:pt idx="44">
                  <c:v>93.61</c:v>
                </c:pt>
                <c:pt idx="45">
                  <c:v>91.6</c:v>
                </c:pt>
                <c:pt idx="46">
                  <c:v>92.37</c:v>
                </c:pt>
                <c:pt idx="47">
                  <c:v>88.23</c:v>
                </c:pt>
                <c:pt idx="48">
                  <c:v>88.36</c:v>
                </c:pt>
                <c:pt idx="49">
                  <c:v>88.12</c:v>
                </c:pt>
                <c:pt idx="51">
                  <c:v>86.48</c:v>
                </c:pt>
                <c:pt idx="52">
                  <c:v>85.95</c:v>
                </c:pt>
                <c:pt idx="53">
                  <c:v>84.66</c:v>
                </c:pt>
                <c:pt idx="54">
                  <c:v>86.96</c:v>
                </c:pt>
                <c:pt idx="55">
                  <c:v>87.24</c:v>
                </c:pt>
                <c:pt idx="56">
                  <c:v>86.78</c:v>
                </c:pt>
                <c:pt idx="57">
                  <c:v>87.84</c:v>
                </c:pt>
                <c:pt idx="58">
                  <c:v>88.12</c:v>
                </c:pt>
                <c:pt idx="59">
                  <c:v>85.96</c:v>
                </c:pt>
                <c:pt idx="60">
                  <c:v>85.42</c:v>
                </c:pt>
                <c:pt idx="61">
                  <c:v>87.56</c:v>
                </c:pt>
                <c:pt idx="62">
                  <c:v>87.69</c:v>
                </c:pt>
                <c:pt idx="63">
                  <c:v>86.45</c:v>
                </c:pt>
                <c:pt idx="64">
                  <c:v>85.81</c:v>
                </c:pt>
                <c:pt idx="65">
                  <c:v>85.65</c:v>
                </c:pt>
                <c:pt idx="66">
                  <c:v>84.9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05192"/>
        <c:axId val="495495000"/>
      </c:lineChart>
      <c:dateAx>
        <c:axId val="495505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5000"/>
        <c:crosses val="autoZero"/>
        <c:auto val="1"/>
        <c:lblOffset val="100"/>
        <c:baseTimeUnit val="days"/>
      </c:dateAx>
      <c:valAx>
        <c:axId val="495495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42438</c:v>
                </c:pt>
                <c:pt idx="36">
                  <c:v>42437</c:v>
                </c:pt>
                <c:pt idx="37">
                  <c:v>42436</c:v>
                </c:pt>
                <c:pt idx="38">
                  <c:v>42433</c:v>
                </c:pt>
                <c:pt idx="39">
                  <c:v>42432</c:v>
                </c:pt>
                <c:pt idx="40">
                  <c:v>42431</c:v>
                </c:pt>
                <c:pt idx="41">
                  <c:v>42430</c:v>
                </c:pt>
                <c:pt idx="42">
                  <c:v>42429</c:v>
                </c:pt>
                <c:pt idx="43">
                  <c:v>42426</c:v>
                </c:pt>
                <c:pt idx="44">
                  <c:v>42425</c:v>
                </c:pt>
                <c:pt idx="45">
                  <c:v>42424</c:v>
                </c:pt>
                <c:pt idx="46">
                  <c:v>42423</c:v>
                </c:pt>
                <c:pt idx="47">
                  <c:v>42422</c:v>
                </c:pt>
                <c:pt idx="48">
                  <c:v>42419</c:v>
                </c:pt>
                <c:pt idx="49">
                  <c:v>42418</c:v>
                </c:pt>
                <c:pt idx="50">
                  <c:v>42417</c:v>
                </c:pt>
                <c:pt idx="51">
                  <c:v>42416</c:v>
                </c:pt>
                <c:pt idx="52">
                  <c:v>42412</c:v>
                </c:pt>
                <c:pt idx="53">
                  <c:v>42411</c:v>
                </c:pt>
                <c:pt idx="54">
                  <c:v>42410</c:v>
                </c:pt>
                <c:pt idx="55">
                  <c:v>42409</c:v>
                </c:pt>
                <c:pt idx="56">
                  <c:v>42408</c:v>
                </c:pt>
                <c:pt idx="57">
                  <c:v>42405</c:v>
                </c:pt>
                <c:pt idx="58">
                  <c:v>42404</c:v>
                </c:pt>
                <c:pt idx="59">
                  <c:v>42403</c:v>
                </c:pt>
                <c:pt idx="60">
                  <c:v>42402</c:v>
                </c:pt>
                <c:pt idx="61">
                  <c:v>42401</c:v>
                </c:pt>
                <c:pt idx="62">
                  <c:v>42398</c:v>
                </c:pt>
                <c:pt idx="63">
                  <c:v>42397</c:v>
                </c:pt>
                <c:pt idx="64">
                  <c:v>42396</c:v>
                </c:pt>
                <c:pt idx="65">
                  <c:v>42395</c:v>
                </c:pt>
                <c:pt idx="66">
                  <c:v>42394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132.80000000000001</c:v>
                </c:pt>
                <c:pt idx="1">
                  <c:v>134.24</c:v>
                </c:pt>
                <c:pt idx="2">
                  <c:v>133.78</c:v>
                </c:pt>
                <c:pt idx="3">
                  <c:v>134.13</c:v>
                </c:pt>
                <c:pt idx="4">
                  <c:v>132.96</c:v>
                </c:pt>
                <c:pt idx="5">
                  <c:v>133.93</c:v>
                </c:pt>
                <c:pt idx="6">
                  <c:v>130.5</c:v>
                </c:pt>
                <c:pt idx="7">
                  <c:v>127.81</c:v>
                </c:pt>
                <c:pt idx="8">
                  <c:v>127.33</c:v>
                </c:pt>
                <c:pt idx="9">
                  <c:v>127.98</c:v>
                </c:pt>
                <c:pt idx="10">
                  <c:v>127.76</c:v>
                </c:pt>
                <c:pt idx="11">
                  <c:v>126.8</c:v>
                </c:pt>
                <c:pt idx="12">
                  <c:v>126.33</c:v>
                </c:pt>
                <c:pt idx="13">
                  <c:v>125.68</c:v>
                </c:pt>
                <c:pt idx="14">
                  <c:v>126.87</c:v>
                </c:pt>
                <c:pt idx="15">
                  <c:v>128.03</c:v>
                </c:pt>
                <c:pt idx="16">
                  <c:v>127.04</c:v>
                </c:pt>
                <c:pt idx="17">
                  <c:v>129.49</c:v>
                </c:pt>
                <c:pt idx="18">
                  <c:v>129.91999999999999</c:v>
                </c:pt>
                <c:pt idx="19">
                  <c:v>128.9</c:v>
                </c:pt>
                <c:pt idx="20">
                  <c:v>129.68</c:v>
                </c:pt>
                <c:pt idx="21">
                  <c:v>129.83000000000001</c:v>
                </c:pt>
                <c:pt idx="22">
                  <c:v>128.91999999999999</c:v>
                </c:pt>
                <c:pt idx="23">
                  <c:v>128.59</c:v>
                </c:pt>
                <c:pt idx="24">
                  <c:v>129.79</c:v>
                </c:pt>
                <c:pt idx="25">
                  <c:v>128.02000000000001</c:v>
                </c:pt>
                <c:pt idx="26">
                  <c:v>126.74</c:v>
                </c:pt>
                <c:pt idx="27">
                  <c:v>126.72</c:v>
                </c:pt>
                <c:pt idx="28">
                  <c:v>124.53</c:v>
                </c:pt>
                <c:pt idx="29">
                  <c:v>124.9</c:v>
                </c:pt>
                <c:pt idx="30">
                  <c:v>124.85</c:v>
                </c:pt>
                <c:pt idx="31">
                  <c:v>125.22</c:v>
                </c:pt>
                <c:pt idx="32">
                  <c:v>125.1</c:v>
                </c:pt>
                <c:pt idx="33">
                  <c:v>122.09</c:v>
                </c:pt>
                <c:pt idx="34">
                  <c:v>121.1</c:v>
                </c:pt>
                <c:pt idx="36">
                  <c:v>121.66</c:v>
                </c:pt>
                <c:pt idx="37">
                  <c:v>121.76</c:v>
                </c:pt>
                <c:pt idx="38">
                  <c:v>121.8</c:v>
                </c:pt>
                <c:pt idx="39">
                  <c:v>121.82</c:v>
                </c:pt>
                <c:pt idx="40">
                  <c:v>121.27</c:v>
                </c:pt>
                <c:pt idx="41">
                  <c:v>121.67</c:v>
                </c:pt>
                <c:pt idx="42">
                  <c:v>119.1</c:v>
                </c:pt>
                <c:pt idx="43">
                  <c:v>121.33</c:v>
                </c:pt>
                <c:pt idx="44">
                  <c:v>121.2</c:v>
                </c:pt>
                <c:pt idx="45">
                  <c:v>120.2</c:v>
                </c:pt>
                <c:pt idx="46">
                  <c:v>121.15</c:v>
                </c:pt>
                <c:pt idx="47">
                  <c:v>121.27</c:v>
                </c:pt>
                <c:pt idx="48">
                  <c:v>117.68</c:v>
                </c:pt>
                <c:pt idx="49">
                  <c:v>117.45</c:v>
                </c:pt>
                <c:pt idx="50">
                  <c:v>118.3</c:v>
                </c:pt>
                <c:pt idx="51">
                  <c:v>115.15</c:v>
                </c:pt>
                <c:pt idx="52">
                  <c:v>111.82</c:v>
                </c:pt>
                <c:pt idx="53">
                  <c:v>110.62</c:v>
                </c:pt>
                <c:pt idx="54">
                  <c:v>112.74</c:v>
                </c:pt>
                <c:pt idx="55">
                  <c:v>111.16</c:v>
                </c:pt>
                <c:pt idx="56">
                  <c:v>110.02</c:v>
                </c:pt>
                <c:pt idx="57">
                  <c:v>111.72</c:v>
                </c:pt>
                <c:pt idx="58">
                  <c:v>114.2</c:v>
                </c:pt>
                <c:pt idx="59">
                  <c:v>112.75</c:v>
                </c:pt>
                <c:pt idx="60">
                  <c:v>113.88</c:v>
                </c:pt>
                <c:pt idx="61">
                  <c:v>115.89</c:v>
                </c:pt>
                <c:pt idx="62">
                  <c:v>115.16</c:v>
                </c:pt>
                <c:pt idx="63">
                  <c:v>111.38</c:v>
                </c:pt>
                <c:pt idx="64">
                  <c:v>112.33</c:v>
                </c:pt>
                <c:pt idx="65">
                  <c:v>113.96</c:v>
                </c:pt>
                <c:pt idx="66">
                  <c:v>113.38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04408"/>
        <c:axId val="495495392"/>
      </c:lineChart>
      <c:dateAx>
        <c:axId val="495504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5392"/>
        <c:crosses val="autoZero"/>
        <c:auto val="1"/>
        <c:lblOffset val="100"/>
        <c:baseTimeUnit val="days"/>
      </c:dateAx>
      <c:valAx>
        <c:axId val="495495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42487</c:v>
                </c:pt>
                <c:pt idx="1">
                  <c:v>42486</c:v>
                </c:pt>
                <c:pt idx="2">
                  <c:v>42485</c:v>
                </c:pt>
                <c:pt idx="3">
                  <c:v>42482</c:v>
                </c:pt>
                <c:pt idx="4">
                  <c:v>42481</c:v>
                </c:pt>
                <c:pt idx="5">
                  <c:v>42480</c:v>
                </c:pt>
                <c:pt idx="6">
                  <c:v>42479</c:v>
                </c:pt>
                <c:pt idx="7">
                  <c:v>42478</c:v>
                </c:pt>
                <c:pt idx="8">
                  <c:v>42475</c:v>
                </c:pt>
                <c:pt idx="9">
                  <c:v>42474</c:v>
                </c:pt>
                <c:pt idx="10">
                  <c:v>42473</c:v>
                </c:pt>
                <c:pt idx="11">
                  <c:v>42472</c:v>
                </c:pt>
                <c:pt idx="12">
                  <c:v>42471</c:v>
                </c:pt>
                <c:pt idx="13">
                  <c:v>42468</c:v>
                </c:pt>
                <c:pt idx="14">
                  <c:v>42467</c:v>
                </c:pt>
                <c:pt idx="15">
                  <c:v>42466</c:v>
                </c:pt>
                <c:pt idx="16">
                  <c:v>42465</c:v>
                </c:pt>
                <c:pt idx="17">
                  <c:v>42464</c:v>
                </c:pt>
                <c:pt idx="18">
                  <c:v>42461</c:v>
                </c:pt>
                <c:pt idx="19">
                  <c:v>42460</c:v>
                </c:pt>
                <c:pt idx="20">
                  <c:v>42459</c:v>
                </c:pt>
                <c:pt idx="21">
                  <c:v>42458</c:v>
                </c:pt>
                <c:pt idx="22">
                  <c:v>42457</c:v>
                </c:pt>
                <c:pt idx="23">
                  <c:v>42453</c:v>
                </c:pt>
                <c:pt idx="24">
                  <c:v>42452</c:v>
                </c:pt>
                <c:pt idx="25">
                  <c:v>42451</c:v>
                </c:pt>
                <c:pt idx="26">
                  <c:v>42450</c:v>
                </c:pt>
                <c:pt idx="27">
                  <c:v>42447</c:v>
                </c:pt>
                <c:pt idx="28">
                  <c:v>42446</c:v>
                </c:pt>
                <c:pt idx="29">
                  <c:v>42445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280.06</c:v>
                </c:pt>
                <c:pt idx="1">
                  <c:v>281.7</c:v>
                </c:pt>
                <c:pt idx="2">
                  <c:v>284.85000000000002</c:v>
                </c:pt>
                <c:pt idx="3">
                  <c:v>282.7</c:v>
                </c:pt>
                <c:pt idx="4">
                  <c:v>279.60000000000002</c:v>
                </c:pt>
                <c:pt idx="5">
                  <c:v>265.89</c:v>
                </c:pt>
                <c:pt idx="6">
                  <c:v>271</c:v>
                </c:pt>
                <c:pt idx="7">
                  <c:v>272.92</c:v>
                </c:pt>
                <c:pt idx="8">
                  <c:v>268.5</c:v>
                </c:pt>
                <c:pt idx="9">
                  <c:v>270.56</c:v>
                </c:pt>
                <c:pt idx="10">
                  <c:v>271.73</c:v>
                </c:pt>
                <c:pt idx="11">
                  <c:v>267.61</c:v>
                </c:pt>
                <c:pt idx="12">
                  <c:v>265.19</c:v>
                </c:pt>
                <c:pt idx="13">
                  <c:v>270.83</c:v>
                </c:pt>
                <c:pt idx="14">
                  <c:v>273.04000000000002</c:v>
                </c:pt>
                <c:pt idx="15">
                  <c:v>279.57</c:v>
                </c:pt>
                <c:pt idx="16">
                  <c:v>265.62</c:v>
                </c:pt>
                <c:pt idx="17">
                  <c:v>264.01</c:v>
                </c:pt>
                <c:pt idx="18">
                  <c:v>260.54000000000002</c:v>
                </c:pt>
                <c:pt idx="19">
                  <c:v>260.32</c:v>
                </c:pt>
                <c:pt idx="20">
                  <c:v>254.18</c:v>
                </c:pt>
                <c:pt idx="21">
                  <c:v>254.68</c:v>
                </c:pt>
                <c:pt idx="22">
                  <c:v>251.76</c:v>
                </c:pt>
                <c:pt idx="23">
                  <c:v>254.69</c:v>
                </c:pt>
                <c:pt idx="24">
                  <c:v>255.24</c:v>
                </c:pt>
                <c:pt idx="25">
                  <c:v>259.42</c:v>
                </c:pt>
                <c:pt idx="26">
                  <c:v>256.05</c:v>
                </c:pt>
                <c:pt idx="27">
                  <c:v>250.78</c:v>
                </c:pt>
                <c:pt idx="28">
                  <c:v>246.31</c:v>
                </c:pt>
                <c:pt idx="29">
                  <c:v>250.84</c:v>
                </c:pt>
                <c:pt idx="30">
                  <c:v>250.33</c:v>
                </c:pt>
                <c:pt idx="31">
                  <c:v>257.77</c:v>
                </c:pt>
                <c:pt idx="32">
                  <c:v>259.74</c:v>
                </c:pt>
                <c:pt idx="33">
                  <c:v>251.97</c:v>
                </c:pt>
                <c:pt idx="34">
                  <c:v>255.66</c:v>
                </c:pt>
                <c:pt idx="35">
                  <c:v>261.27999999999997</c:v>
                </c:pt>
                <c:pt idx="36">
                  <c:v>269.52</c:v>
                </c:pt>
                <c:pt idx="37">
                  <c:v>263.94</c:v>
                </c:pt>
                <c:pt idx="38">
                  <c:v>268.64</c:v>
                </c:pt>
                <c:pt idx="39">
                  <c:v>273.66000000000003</c:v>
                </c:pt>
                <c:pt idx="40">
                  <c:v>270.89999999999998</c:v>
                </c:pt>
                <c:pt idx="41">
                  <c:v>259.42</c:v>
                </c:pt>
                <c:pt idx="42">
                  <c:v>264.49</c:v>
                </c:pt>
                <c:pt idx="43">
                  <c:v>262.35000000000002</c:v>
                </c:pt>
                <c:pt idx="44">
                  <c:v>257.22000000000003</c:v>
                </c:pt>
                <c:pt idx="45">
                  <c:v>258.99</c:v>
                </c:pt>
                <c:pt idx="46">
                  <c:v>265.83</c:v>
                </c:pt>
                <c:pt idx="47">
                  <c:v>261.39999999999998</c:v>
                </c:pt>
                <c:pt idx="48">
                  <c:v>259.05</c:v>
                </c:pt>
                <c:pt idx="49">
                  <c:v>265.63</c:v>
                </c:pt>
                <c:pt idx="50">
                  <c:v>256.52</c:v>
                </c:pt>
                <c:pt idx="51">
                  <c:v>247.22</c:v>
                </c:pt>
                <c:pt idx="52">
                  <c:v>245.11</c:v>
                </c:pt>
                <c:pt idx="53">
                  <c:v>252.2</c:v>
                </c:pt>
                <c:pt idx="54">
                  <c:v>249.99</c:v>
                </c:pt>
                <c:pt idx="55">
                  <c:v>250.77</c:v>
                </c:pt>
                <c:pt idx="56">
                  <c:v>263.86</c:v>
                </c:pt>
                <c:pt idx="57">
                  <c:v>273.27</c:v>
                </c:pt>
                <c:pt idx="58">
                  <c:v>270.43</c:v>
                </c:pt>
                <c:pt idx="59">
                  <c:v>266.06</c:v>
                </c:pt>
                <c:pt idx="60">
                  <c:v>273.45</c:v>
                </c:pt>
                <c:pt idx="61">
                  <c:v>273.06</c:v>
                </c:pt>
                <c:pt idx="62">
                  <c:v>265.95999999999998</c:v>
                </c:pt>
                <c:pt idx="63">
                  <c:v>273.26</c:v>
                </c:pt>
                <c:pt idx="64">
                  <c:v>259.87</c:v>
                </c:pt>
                <c:pt idx="65">
                  <c:v>262.10000000000002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01664"/>
        <c:axId val="495496568"/>
      </c:lineChart>
      <c:dateAx>
        <c:axId val="49550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96568"/>
        <c:crosses val="autoZero"/>
        <c:auto val="1"/>
        <c:lblOffset val="100"/>
        <c:baseTimeUnit val="days"/>
      </c:dateAx>
      <c:valAx>
        <c:axId val="49549656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HES" backgroundRefresh="0" connectionId="6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HES" backgroundRefresh="0" adjustColumnWidth="0" connectionId="6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LL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CTY" backgroundRefresh="0" adjustColumnWidth="0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CTY" backgroundRefresh="0" adjustColumnWidt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8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0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8"/>
  <sheetViews>
    <sheetView topLeftCell="D1" zoomScaleNormal="100" workbookViewId="0">
      <pane ySplit="1" topLeftCell="A164" activePane="bottomLeft" state="frozen"/>
      <selection pane="bottomLeft" activeCell="N177" sqref="N177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6" bestFit="1" customWidth="1"/>
    <col min="17" max="17" width="15" style="386" bestFit="1" customWidth="1"/>
    <col min="18" max="18" width="12" style="386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0"/>
      <c r="B1" s="391" t="s">
        <v>88</v>
      </c>
      <c r="C1" s="390" t="s">
        <v>140</v>
      </c>
      <c r="D1" s="392" t="s">
        <v>142</v>
      </c>
      <c r="E1" s="392" t="s">
        <v>152</v>
      </c>
      <c r="F1" s="392" t="s">
        <v>169</v>
      </c>
      <c r="G1" s="392" t="s">
        <v>170</v>
      </c>
      <c r="H1" s="392" t="s">
        <v>171</v>
      </c>
      <c r="I1" s="390" t="s">
        <v>87</v>
      </c>
      <c r="J1" s="390" t="s">
        <v>89</v>
      </c>
      <c r="K1" s="390" t="s">
        <v>139</v>
      </c>
      <c r="L1" s="390" t="s">
        <v>141</v>
      </c>
      <c r="M1" s="393" t="s">
        <v>98</v>
      </c>
      <c r="N1" s="393" t="s">
        <v>76</v>
      </c>
      <c r="O1" s="390" t="s">
        <v>165</v>
      </c>
      <c r="P1" s="394" t="s">
        <v>235</v>
      </c>
      <c r="Q1" s="394" t="s">
        <v>236</v>
      </c>
      <c r="R1" s="394" t="s">
        <v>237</v>
      </c>
      <c r="S1" s="240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7"/>
      <c r="R2" s="387"/>
      <c r="S2" s="385">
        <f>LOOKUP(2,1/(M:M&lt;&gt;""),M:M)</f>
        <v>-63063.979999999981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7"/>
      <c r="R3" s="387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7"/>
      <c r="R4" s="387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7"/>
      <c r="R5" s="387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7"/>
      <c r="R6" s="387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8"/>
      <c r="R7" s="388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8"/>
      <c r="R8" s="388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8"/>
      <c r="R9" s="388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8"/>
      <c r="R10" s="388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8"/>
      <c r="R11" s="388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7"/>
      <c r="R12" s="387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7"/>
      <c r="R13" s="387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7"/>
      <c r="R14" s="387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7"/>
      <c r="R15" s="387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7"/>
      <c r="R16" s="387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8"/>
      <c r="R17" s="388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8"/>
      <c r="R18" s="388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8"/>
      <c r="R19" s="388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8"/>
      <c r="R20" s="388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7"/>
      <c r="R21" s="387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7"/>
      <c r="R22" s="387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7"/>
      <c r="R23" s="387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7"/>
      <c r="R24" s="387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7"/>
      <c r="R25" s="387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8"/>
      <c r="R26" s="388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8"/>
      <c r="R27" s="388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8"/>
      <c r="R28" s="388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8"/>
      <c r="R29" s="388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8"/>
      <c r="R30" s="388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7"/>
      <c r="R31" s="387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7"/>
      <c r="R32" s="387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7"/>
      <c r="R33" s="387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7"/>
      <c r="R34" s="387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7"/>
      <c r="R35" s="387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8"/>
      <c r="R36" s="388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8"/>
      <c r="R37" s="388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8"/>
      <c r="R38" s="388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8"/>
      <c r="R39" s="388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8"/>
      <c r="R40" s="388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7"/>
      <c r="R41" s="387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7"/>
      <c r="R42" s="387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7"/>
      <c r="R43" s="387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7"/>
      <c r="R44" s="387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7"/>
      <c r="R45" s="387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8"/>
      <c r="R46" s="388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8"/>
      <c r="R47" s="388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8"/>
      <c r="R48" s="388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8"/>
      <c r="R49" s="388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8"/>
      <c r="R50" s="388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7"/>
      <c r="R51" s="387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7"/>
      <c r="R52" s="387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7"/>
      <c r="R53" s="387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7"/>
      <c r="R54" s="387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7"/>
      <c r="R55" s="387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8"/>
      <c r="R56" s="388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8"/>
      <c r="R57" s="388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8"/>
      <c r="R58" s="388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8"/>
      <c r="R59" s="388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8"/>
      <c r="R60" s="388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7"/>
      <c r="R61" s="387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7"/>
      <c r="R62" s="387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7"/>
      <c r="R63" s="387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7"/>
      <c r="R64" s="387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7"/>
      <c r="R65" s="387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8"/>
      <c r="R66" s="388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8"/>
      <c r="R67" s="388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8"/>
      <c r="R68" s="388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8"/>
      <c r="R69" s="388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8"/>
      <c r="R70" s="388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7"/>
      <c r="R71" s="387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7"/>
      <c r="R72" s="387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7"/>
      <c r="R73" s="387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7"/>
      <c r="R74" s="387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8"/>
      <c r="R75" s="388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8"/>
      <c r="R76" s="388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8"/>
      <c r="R77" s="388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8"/>
      <c r="R78" s="388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8"/>
      <c r="R79" s="388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7"/>
      <c r="R80" s="387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7"/>
      <c r="R81" s="387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7"/>
      <c r="R82" s="387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7"/>
      <c r="R83" s="387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7"/>
      <c r="R84" s="387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8"/>
      <c r="R85" s="388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8"/>
      <c r="R86" s="388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8"/>
      <c r="R87" s="388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8"/>
      <c r="R88" s="388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8"/>
      <c r="R89" s="388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7"/>
      <c r="R90" s="387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7"/>
      <c r="R91" s="387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7"/>
      <c r="R92" s="387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7"/>
      <c r="R93" s="387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8"/>
      <c r="R94" s="388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8"/>
      <c r="R95" s="388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8"/>
      <c r="R96" s="388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8"/>
      <c r="R97" s="388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7"/>
      <c r="R98" s="387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7"/>
      <c r="R99" s="387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7"/>
      <c r="R100" s="387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7"/>
      <c r="R101" s="387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7"/>
      <c r="R102" s="387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8"/>
      <c r="R103" s="388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8"/>
      <c r="R104" s="388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8"/>
      <c r="R105" s="388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8"/>
      <c r="R106" s="388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8"/>
      <c r="R107" s="388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7"/>
      <c r="R108" s="387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7"/>
      <c r="R109" s="387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7"/>
      <c r="R110" s="387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7"/>
      <c r="R111" s="387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8"/>
      <c r="R112" s="388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8"/>
      <c r="R113" s="388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8"/>
      <c r="R114" s="388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8"/>
      <c r="R115" s="388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8"/>
      <c r="R116" s="388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9"/>
      <c r="R117" s="389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9"/>
      <c r="R118" s="389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9"/>
      <c r="R119" s="389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9"/>
      <c r="R120" s="389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9"/>
      <c r="R121" s="389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8"/>
      <c r="R122" s="388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8"/>
      <c r="R123" s="388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8"/>
      <c r="R124" s="388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8"/>
      <c r="R125" s="388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8"/>
      <c r="R126" s="388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9"/>
      <c r="R127" s="389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9"/>
      <c r="R128" s="389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9"/>
      <c r="R129" s="389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9"/>
      <c r="R130" s="389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8"/>
      <c r="R131" s="388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74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8"/>
      <c r="R132" s="388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8"/>
      <c r="R133" s="388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8"/>
      <c r="R134" s="388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8"/>
      <c r="R135" s="388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9"/>
      <c r="R136" s="389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9"/>
      <c r="R137" s="389"/>
    </row>
    <row r="138" spans="1:18" ht="20.100000000000001" customHeight="1" x14ac:dyDescent="0.25">
      <c r="B138" s="279">
        <v>42431</v>
      </c>
      <c r="C138" s="379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9"/>
      <c r="R138" s="389"/>
    </row>
    <row r="139" spans="1:18" ht="20.100000000000001" customHeight="1" x14ac:dyDescent="0.25">
      <c r="B139" s="279">
        <v>42432</v>
      </c>
      <c r="C139" s="379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9"/>
      <c r="R139" s="389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9"/>
      <c r="R140" s="389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8"/>
      <c r="R141" s="388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8"/>
      <c r="R142" s="388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8"/>
      <c r="R143" s="388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8"/>
      <c r="R144" s="388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8"/>
      <c r="R145" s="388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ref="D172:D175" si="556">(C172-C171)/C171</f>
        <v>7.6161462300071826E-4</v>
      </c>
      <c r="E172" s="234">
        <f t="shared" ref="E172" si="557">(C172-$C$2)/$C$2</f>
        <v>-1.9025513213201623E-5</v>
      </c>
      <c r="F172" s="245">
        <v>4948.13</v>
      </c>
      <c r="G172" s="188">
        <f t="shared" ref="G172:G175" si="558">(F172-F171)/F171</f>
        <v>1.5788418992253922E-3</v>
      </c>
      <c r="H172" s="228">
        <f t="shared" ref="H172" si="559">(F172-F$2)/F$2</f>
        <v>-2.8196869414930124E-2</v>
      </c>
      <c r="I172" s="247">
        <v>329335.82</v>
      </c>
      <c r="J172" s="190">
        <v>400000</v>
      </c>
      <c r="K172" s="190">
        <f t="shared" ref="K172" si="560">I172-I171-J172+J171</f>
        <v>1015.460000000021</v>
      </c>
      <c r="L172" s="188">
        <f t="shared" si="328"/>
        <v>3.0928937821584411E-3</v>
      </c>
      <c r="M172" s="202">
        <f t="shared" ref="M172" si="561">I172-J172</f>
        <v>-70664.179999999993</v>
      </c>
      <c r="N172" s="204">
        <f t="shared" ref="N172" si="562">M172/J172</f>
        <v>-0.17666044999999997</v>
      </c>
      <c r="O172" s="202" t="b">
        <f t="shared" ref="O172" si="563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4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56"/>
        <v>-5.194063926940674E-3</v>
      </c>
      <c r="E173" s="234">
        <f t="shared" ref="E173" si="565">(C173-$C$2)/$C$2</f>
        <v>-5.2129906204220026E-3</v>
      </c>
      <c r="F173" s="245">
        <v>4945.88</v>
      </c>
      <c r="G173" s="188">
        <f t="shared" si="558"/>
        <v>-4.547172366126193E-4</v>
      </c>
      <c r="H173" s="228">
        <f t="shared" ref="H173" si="566">(F173-F$2)/F$2</f>
        <v>-2.8638765049001261E-2</v>
      </c>
      <c r="I173" s="247">
        <v>327169.02</v>
      </c>
      <c r="J173" s="190">
        <v>400000</v>
      </c>
      <c r="K173" s="190">
        <f t="shared" ref="K173" si="567">I173-I172-J173+J172</f>
        <v>-2166.7999999999884</v>
      </c>
      <c r="L173" s="188">
        <f t="shared" si="328"/>
        <v>-6.5793025489908393E-3</v>
      </c>
      <c r="M173" s="202">
        <f t="shared" ref="M173" si="568">I173-J173</f>
        <v>-72830.979999999981</v>
      </c>
      <c r="N173" s="204">
        <f t="shared" ref="N173" si="569">M173/J173</f>
        <v>-0.18207744999999995</v>
      </c>
      <c r="O173" s="202" t="b">
        <f t="shared" ref="O173" si="570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1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56"/>
        <v>4.7813031919936622E-5</v>
      </c>
      <c r="E174" s="234">
        <f t="shared" ref="E174:E175" si="572">(C174-$C$2)/$C$2</f>
        <v>-5.1654268373889992E-3</v>
      </c>
      <c r="F174" s="245">
        <v>4906.28</v>
      </c>
      <c r="G174" s="188">
        <f t="shared" si="558"/>
        <v>-8.006664132571022E-3</v>
      </c>
      <c r="H174" s="228">
        <f t="shared" ref="H174:H175" si="573">(F174-F$2)/F$2</f>
        <v>-3.6416128208653316E-2</v>
      </c>
      <c r="I174" s="247">
        <v>331471.71000000002</v>
      </c>
      <c r="J174" s="190">
        <v>400000</v>
      </c>
      <c r="K174" s="190">
        <f t="shared" ref="K174:K175" si="574">I174-I173-J174+J173</f>
        <v>4302.6900000000023</v>
      </c>
      <c r="L174" s="188">
        <f t="shared" si="328"/>
        <v>1.3151275753431673E-2</v>
      </c>
      <c r="M174" s="202">
        <f t="shared" ref="M174:M175" si="575">I174-J174</f>
        <v>-68528.289999999979</v>
      </c>
      <c r="N174" s="204">
        <f t="shared" ref="N174:N175" si="576">M174/J174</f>
        <v>-0.17132072499999995</v>
      </c>
      <c r="O174" s="202" t="b">
        <f t="shared" ref="O174:O175" si="577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8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56"/>
        <v>-1.8120272712494688E-3</v>
      </c>
      <c r="E175" s="281">
        <f t="shared" si="572"/>
        <v>-6.9680942143414753E-3</v>
      </c>
      <c r="F175" s="282">
        <v>4895.78</v>
      </c>
      <c r="G175" s="188">
        <f t="shared" si="558"/>
        <v>-2.140114302485794E-3</v>
      </c>
      <c r="H175" s="283">
        <f t="shared" si="573"/>
        <v>-3.8478307834318611E-2</v>
      </c>
      <c r="I175" s="284">
        <v>325541.03000000003</v>
      </c>
      <c r="J175" s="285">
        <v>400000</v>
      </c>
      <c r="K175" s="285">
        <f t="shared" si="574"/>
        <v>-5930.679999999993</v>
      </c>
      <c r="L175" s="188">
        <f t="shared" ref="L175" si="579">K175/I174</f>
        <v>-1.7891964294630129E-2</v>
      </c>
      <c r="M175" s="286">
        <f t="shared" si="575"/>
        <v>-74458.969999999972</v>
      </c>
      <c r="N175" s="287">
        <f t="shared" si="576"/>
        <v>-0.18614742499999992</v>
      </c>
      <c r="O175" s="286" t="b">
        <f t="shared" si="577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8"/>
        <v>86832.890000000014</v>
      </c>
    </row>
    <row r="176" spans="2:18" ht="20.100000000000001" customHeight="1" x14ac:dyDescent="0.25">
      <c r="B176" s="279">
        <v>42486</v>
      </c>
      <c r="C176" s="379">
        <v>2091.6999999999998</v>
      </c>
      <c r="D176" s="188">
        <f t="shared" ref="D176" si="580">(C176-C175)/C175</f>
        <v>1.8727937196748019E-3</v>
      </c>
      <c r="E176" s="281">
        <f t="shared" ref="E176" si="581">(C176-$C$2)/$C$2</f>
        <v>-5.1083502977493939E-3</v>
      </c>
      <c r="F176" s="282">
        <v>4888.28</v>
      </c>
      <c r="G176" s="188">
        <f t="shared" ref="G176" si="582">(F176-F175)/F175</f>
        <v>-1.5319315818929772E-3</v>
      </c>
      <c r="H176" s="283">
        <f t="shared" ref="H176" si="583">(F176-F$2)/F$2</f>
        <v>-3.9951293281222398E-2</v>
      </c>
      <c r="I176" s="284">
        <v>336797.26</v>
      </c>
      <c r="J176" s="285">
        <v>400000</v>
      </c>
      <c r="K176" s="285">
        <f t="shared" ref="K176" si="584">I176-I175-J176+J175</f>
        <v>11256.229999999981</v>
      </c>
      <c r="L176" s="188">
        <f t="shared" ref="L176" si="585">K176/I175</f>
        <v>3.4576993259497826E-2</v>
      </c>
      <c r="M176" s="286">
        <f t="shared" ref="M176" si="586">I176-J176</f>
        <v>-63202.739999999991</v>
      </c>
      <c r="N176" s="287">
        <f t="shared" ref="N176" si="587">M176/J176</f>
        <v>-0.15800684999999998</v>
      </c>
      <c r="O176" s="286" t="b">
        <f t="shared" ref="O176" si="588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9">I176-Q176</f>
        <v>105169.94</v>
      </c>
    </row>
    <row r="177" spans="2:18" ht="20.100000000000001" customHeight="1" x14ac:dyDescent="0.25">
      <c r="B177" s="279">
        <v>42487</v>
      </c>
      <c r="C177" s="379">
        <v>2095.15</v>
      </c>
      <c r="D177" s="188">
        <f t="shared" ref="D177" si="590">(C177-C176)/C176</f>
        <v>1.6493761055602013E-3</v>
      </c>
      <c r="E177" s="281">
        <f t="shared" ref="E177" si="591">(C177-$C$2)/$C$2</f>
        <v>-3.4673997831091321E-3</v>
      </c>
      <c r="F177" s="282">
        <v>4863.1400000000003</v>
      </c>
      <c r="G177" s="188">
        <f t="shared" ref="G177" si="592">(F177-F176)/F176</f>
        <v>-5.1429132537414834E-3</v>
      </c>
      <c r="H177" s="283">
        <f t="shared" ref="H177" si="593">(F177-F$2)/F$2</f>
        <v>-4.4888740499243768E-2</v>
      </c>
      <c r="I177" s="284">
        <v>341540.33</v>
      </c>
      <c r="J177" s="285">
        <v>400000</v>
      </c>
      <c r="K177" s="285">
        <f t="shared" ref="K177" si="594">I177-I176-J177+J176</f>
        <v>4743.070000000007</v>
      </c>
      <c r="L177" s="188">
        <f t="shared" ref="L177" si="595">K177/I176</f>
        <v>1.4082863975793648E-2</v>
      </c>
      <c r="M177" s="286">
        <f t="shared" ref="M177" si="596">I177-J177</f>
        <v>-58459.669999999984</v>
      </c>
      <c r="N177" s="287">
        <f t="shared" ref="N177" si="597">M177/J177</f>
        <v>-0.14614917499999996</v>
      </c>
      <c r="O177" s="286" t="b">
        <f t="shared" ref="O177" si="598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9">I177-Q177</f>
        <v>96050.510000000009</v>
      </c>
    </row>
    <row r="178" spans="2:18" ht="20.100000000000001" customHeight="1" x14ac:dyDescent="0.25">
      <c r="B178" s="279">
        <v>42488</v>
      </c>
      <c r="C178" s="379">
        <v>2075.81</v>
      </c>
      <c r="D178" s="188">
        <f t="shared" ref="D178" si="600">(C178-C177)/C177</f>
        <v>-9.2308426604301094E-3</v>
      </c>
      <c r="E178" s="281">
        <f t="shared" ref="E178" si="601">(C178-$C$2)/$C$2</f>
        <v>-1.2666235421700553E-2</v>
      </c>
      <c r="F178" s="282">
        <v>4805.29</v>
      </c>
      <c r="G178" s="188">
        <f t="shared" ref="G178" si="602">(F178-F177)/F177</f>
        <v>-1.1895606542275229E-2</v>
      </c>
      <c r="H178" s="283">
        <f t="shared" ref="H178" si="603">(F178-F$2)/F$2</f>
        <v>-5.6250368246361697E-2</v>
      </c>
      <c r="I178" s="284">
        <v>336936.02</v>
      </c>
      <c r="J178" s="285">
        <v>400000</v>
      </c>
      <c r="K178" s="285">
        <f t="shared" ref="K178" si="604">I178-I177-J178+J177</f>
        <v>-4604.3099999999977</v>
      </c>
      <c r="L178" s="188">
        <f t="shared" ref="L178" si="605">K178/I177</f>
        <v>-1.3481014086974729E-2</v>
      </c>
      <c r="M178" s="286">
        <f t="shared" ref="M178" si="606">I178-J178</f>
        <v>-63063.979999999981</v>
      </c>
      <c r="N178" s="287">
        <f t="shared" ref="N178" si="607">M178/J178</f>
        <v>-0.15765994999999997</v>
      </c>
      <c r="O178" s="286" t="b">
        <f t="shared" ref="O178" si="608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609">I178-Q178</f>
        <v>82745.170000000013</v>
      </c>
    </row>
  </sheetData>
  <conditionalFormatting sqref="L179:L1048576 L1:L2">
    <cfRule type="colorScale" priority="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8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8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8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8">
    <cfRule type="colorScale" priority="1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G228" sqref="G228"/>
    </sheetView>
  </sheetViews>
  <sheetFormatPr defaultRowHeight="18" customHeight="1" x14ac:dyDescent="0.25"/>
  <cols>
    <col min="1" max="1" width="9.5703125" style="324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8" t="s">
        <v>1</v>
      </c>
      <c r="B1" s="349" t="s">
        <v>2</v>
      </c>
      <c r="C1" s="350" t="s">
        <v>4</v>
      </c>
      <c r="D1" s="349" t="s">
        <v>5</v>
      </c>
      <c r="E1" s="349" t="s">
        <v>96</v>
      </c>
      <c r="F1" s="351" t="s">
        <v>60</v>
      </c>
      <c r="G1" s="349" t="s">
        <v>3</v>
      </c>
      <c r="H1" s="350" t="s">
        <v>6</v>
      </c>
      <c r="I1" s="349" t="s">
        <v>7</v>
      </c>
      <c r="J1" s="350" t="s">
        <v>97</v>
      </c>
      <c r="K1" s="351" t="s">
        <v>61</v>
      </c>
      <c r="L1" s="349" t="s">
        <v>77</v>
      </c>
      <c r="M1" s="351" t="s">
        <v>38</v>
      </c>
      <c r="N1" s="350" t="s">
        <v>59</v>
      </c>
      <c r="O1" s="350" t="s">
        <v>76</v>
      </c>
      <c r="P1" s="27" t="s">
        <v>137</v>
      </c>
    </row>
    <row r="2" spans="1:17" ht="18" customHeight="1" x14ac:dyDescent="0.25">
      <c r="A2" s="337" t="s">
        <v>12</v>
      </c>
      <c r="B2" s="338">
        <v>42151</v>
      </c>
      <c r="C2" s="339">
        <v>5</v>
      </c>
      <c r="D2" s="340">
        <v>42.7</v>
      </c>
      <c r="E2" s="341"/>
      <c r="F2" s="340">
        <f>C2*D2</f>
        <v>213.5</v>
      </c>
      <c r="G2" s="338">
        <v>42181</v>
      </c>
      <c r="H2" s="339">
        <v>5</v>
      </c>
      <c r="I2" s="340">
        <v>43.35</v>
      </c>
      <c r="J2" s="339">
        <v>0.01</v>
      </c>
      <c r="K2" s="340">
        <f>H2*I2-J2</f>
        <v>216.74</v>
      </c>
      <c r="L2" s="341"/>
      <c r="M2" s="340"/>
      <c r="N2" s="340"/>
      <c r="O2" s="342"/>
    </row>
    <row r="3" spans="1:17" ht="18" customHeight="1" x14ac:dyDescent="0.25">
      <c r="A3" s="337"/>
      <c r="B3" s="338">
        <v>42153</v>
      </c>
      <c r="C3" s="339">
        <v>25</v>
      </c>
      <c r="D3" s="340">
        <v>41.6</v>
      </c>
      <c r="E3" s="341"/>
      <c r="F3" s="340">
        <f>C3*D3</f>
        <v>1040</v>
      </c>
      <c r="G3" s="338">
        <v>42200</v>
      </c>
      <c r="H3" s="339">
        <v>10</v>
      </c>
      <c r="I3" s="340">
        <v>41.64</v>
      </c>
      <c r="J3" s="339">
        <v>0.01</v>
      </c>
      <c r="K3" s="340">
        <f>H3*I3-J3</f>
        <v>416.39</v>
      </c>
      <c r="L3" s="341"/>
      <c r="M3" s="340"/>
      <c r="N3" s="340"/>
      <c r="O3" s="342"/>
    </row>
    <row r="4" spans="1:17" ht="18" customHeight="1" x14ac:dyDescent="0.25">
      <c r="A4" s="337"/>
      <c r="B4" s="338">
        <v>42166</v>
      </c>
      <c r="C4" s="339">
        <v>10</v>
      </c>
      <c r="D4" s="340">
        <v>40</v>
      </c>
      <c r="E4" s="341"/>
      <c r="F4" s="340">
        <f>C4*D4</f>
        <v>400</v>
      </c>
      <c r="G4" s="338">
        <v>42201</v>
      </c>
      <c r="H4" s="339">
        <v>125</v>
      </c>
      <c r="I4" s="340">
        <v>42.6</v>
      </c>
      <c r="J4" s="339">
        <v>0.1</v>
      </c>
      <c r="K4" s="340">
        <f>H4*I4-J4</f>
        <v>5324.9</v>
      </c>
      <c r="L4" s="341"/>
      <c r="M4" s="340"/>
      <c r="N4" s="340"/>
      <c r="O4" s="342"/>
      <c r="Q4" s="163"/>
    </row>
    <row r="5" spans="1:17" ht="18" customHeight="1" x14ac:dyDescent="0.25">
      <c r="A5" s="337"/>
      <c r="B5" s="338">
        <v>42166</v>
      </c>
      <c r="C5" s="339">
        <v>100</v>
      </c>
      <c r="D5" s="340">
        <v>39.799999999999997</v>
      </c>
      <c r="E5" s="341"/>
      <c r="F5" s="340">
        <f>C5*D5</f>
        <v>3979.9999999999995</v>
      </c>
      <c r="G5" s="341"/>
      <c r="H5" s="339"/>
      <c r="I5" s="340"/>
      <c r="J5" s="339"/>
      <c r="K5" s="340"/>
      <c r="L5" s="341"/>
      <c r="M5" s="340"/>
      <c r="N5" s="340"/>
      <c r="O5" s="342"/>
    </row>
    <row r="6" spans="1:17" ht="17.25" customHeight="1" x14ac:dyDescent="0.25">
      <c r="A6" s="337"/>
      <c r="B6" s="343"/>
      <c r="C6" s="344">
        <f>SUM(C2:C5)</f>
        <v>140</v>
      </c>
      <c r="D6" s="345"/>
      <c r="E6" s="346"/>
      <c r="F6" s="345">
        <f>SUM(F2:F5)</f>
        <v>5633.5</v>
      </c>
      <c r="G6" s="346"/>
      <c r="H6" s="344">
        <f>SUM(H2:H5)</f>
        <v>140</v>
      </c>
      <c r="I6" s="345"/>
      <c r="J6" s="344"/>
      <c r="K6" s="345">
        <f>SUM(K2:K5)</f>
        <v>5958.03</v>
      </c>
      <c r="L6" s="346"/>
      <c r="M6" s="345"/>
      <c r="N6" s="345">
        <f>K6-F6</f>
        <v>324.52999999999975</v>
      </c>
      <c r="O6" s="347">
        <f>(N6+M6)/F6</f>
        <v>5.7607171385461925E-2</v>
      </c>
      <c r="P6" s="153" t="s">
        <v>138</v>
      </c>
    </row>
    <row r="7" spans="1:17" ht="17.25" customHeight="1" x14ac:dyDescent="0.25">
      <c r="A7" s="325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6" t="s">
        <v>18</v>
      </c>
      <c r="B8" s="327">
        <v>42153</v>
      </c>
      <c r="C8" s="328">
        <v>50</v>
      </c>
      <c r="D8" s="329">
        <v>36.4</v>
      </c>
      <c r="E8" s="329">
        <v>0</v>
      </c>
      <c r="F8" s="329">
        <f t="shared" ref="F8:F15" si="0">C8*D8</f>
        <v>1820</v>
      </c>
      <c r="G8" s="327">
        <v>42333</v>
      </c>
      <c r="H8" s="330">
        <v>80</v>
      </c>
      <c r="I8" s="329">
        <v>8.7200000000000006</v>
      </c>
      <c r="J8" s="329">
        <v>0.01</v>
      </c>
      <c r="K8" s="329">
        <f>I8*H8-J8</f>
        <v>697.59</v>
      </c>
      <c r="L8" s="328"/>
      <c r="M8" s="328"/>
      <c r="N8" s="328"/>
      <c r="O8" s="331"/>
      <c r="P8" s="4"/>
      <c r="Q8" s="198"/>
    </row>
    <row r="9" spans="1:17" ht="17.25" customHeight="1" x14ac:dyDescent="0.25">
      <c r="A9" s="332"/>
      <c r="B9" s="327">
        <v>42173</v>
      </c>
      <c r="C9" s="328">
        <v>5</v>
      </c>
      <c r="D9" s="329">
        <v>22.95</v>
      </c>
      <c r="E9" s="329">
        <v>0</v>
      </c>
      <c r="F9" s="329">
        <f t="shared" si="0"/>
        <v>114.75</v>
      </c>
      <c r="G9" s="327">
        <v>42335</v>
      </c>
      <c r="H9" s="330">
        <v>80</v>
      </c>
      <c r="I9" s="329">
        <v>8.98</v>
      </c>
      <c r="J9" s="329">
        <v>0.01</v>
      </c>
      <c r="K9" s="329">
        <f>I9*H9-J9</f>
        <v>718.3900000000001</v>
      </c>
      <c r="L9" s="328"/>
      <c r="M9" s="328"/>
      <c r="N9" s="328"/>
      <c r="O9" s="331"/>
      <c r="P9" s="4"/>
      <c r="Q9" s="3"/>
    </row>
    <row r="10" spans="1:17" ht="17.25" customHeight="1" x14ac:dyDescent="0.25">
      <c r="A10" s="333"/>
      <c r="B10" s="327">
        <v>42173</v>
      </c>
      <c r="C10" s="328">
        <v>10</v>
      </c>
      <c r="D10" s="329">
        <v>22.8</v>
      </c>
      <c r="E10" s="329">
        <v>0</v>
      </c>
      <c r="F10" s="329">
        <f t="shared" si="0"/>
        <v>228</v>
      </c>
      <c r="G10" s="327">
        <v>42362</v>
      </c>
      <c r="H10" s="330">
        <v>80</v>
      </c>
      <c r="I10" s="329">
        <v>9.4499999999999993</v>
      </c>
      <c r="J10" s="329">
        <v>0.01</v>
      </c>
      <c r="K10" s="329">
        <f>I10*H10-J10</f>
        <v>755.99</v>
      </c>
      <c r="L10" s="328"/>
      <c r="M10" s="328"/>
      <c r="N10" s="328"/>
      <c r="O10" s="331"/>
      <c r="P10" s="4"/>
      <c r="Q10" s="322"/>
    </row>
    <row r="11" spans="1:17" ht="18" customHeight="1" x14ac:dyDescent="0.25">
      <c r="A11" s="333"/>
      <c r="B11" s="327">
        <v>42234</v>
      </c>
      <c r="C11" s="328">
        <v>15</v>
      </c>
      <c r="D11" s="329">
        <v>13.9</v>
      </c>
      <c r="E11" s="329">
        <v>0</v>
      </c>
      <c r="F11" s="329">
        <f t="shared" si="0"/>
        <v>208.5</v>
      </c>
      <c r="G11" s="327">
        <v>42398</v>
      </c>
      <c r="H11" s="330">
        <v>3</v>
      </c>
      <c r="I11" s="329">
        <v>5.81</v>
      </c>
      <c r="J11" s="329">
        <v>0.01</v>
      </c>
      <c r="K11" s="329">
        <f>I11*H11-J11</f>
        <v>17.419999999999998</v>
      </c>
      <c r="L11" s="328"/>
      <c r="M11" s="328"/>
      <c r="N11" s="328"/>
      <c r="O11" s="331"/>
      <c r="P11" s="4"/>
      <c r="Q11" s="3"/>
    </row>
    <row r="12" spans="1:17" ht="18" customHeight="1" x14ac:dyDescent="0.25">
      <c r="A12" s="333"/>
      <c r="B12" s="420">
        <v>42328</v>
      </c>
      <c r="C12" s="328">
        <v>1</v>
      </c>
      <c r="D12" s="329">
        <v>8.59</v>
      </c>
      <c r="E12" s="329">
        <v>0</v>
      </c>
      <c r="F12" s="329">
        <f t="shared" si="0"/>
        <v>8.59</v>
      </c>
      <c r="G12" s="328"/>
      <c r="H12" s="330"/>
      <c r="I12" s="329"/>
      <c r="J12" s="329"/>
      <c r="K12" s="329"/>
      <c r="L12" s="328"/>
      <c r="M12" s="328"/>
      <c r="N12" s="328"/>
      <c r="O12" s="331"/>
      <c r="P12" s="4"/>
      <c r="Q12" s="3"/>
    </row>
    <row r="13" spans="1:17" ht="18" customHeight="1" x14ac:dyDescent="0.25">
      <c r="A13" s="333"/>
      <c r="B13" s="420"/>
      <c r="C13" s="328">
        <v>80</v>
      </c>
      <c r="D13" s="329">
        <v>8.59</v>
      </c>
      <c r="E13" s="329">
        <v>0</v>
      </c>
      <c r="F13" s="329">
        <f t="shared" si="0"/>
        <v>687.2</v>
      </c>
      <c r="G13" s="328"/>
      <c r="H13" s="330"/>
      <c r="I13" s="329"/>
      <c r="J13" s="329"/>
      <c r="K13" s="329"/>
      <c r="L13" s="328"/>
      <c r="M13" s="328"/>
      <c r="N13" s="328"/>
      <c r="O13" s="331"/>
      <c r="P13" s="4"/>
      <c r="Q13" s="3"/>
    </row>
    <row r="14" spans="1:17" ht="18" customHeight="1" x14ac:dyDescent="0.25">
      <c r="A14" s="333"/>
      <c r="B14" s="420">
        <v>42354</v>
      </c>
      <c r="C14" s="328">
        <v>2</v>
      </c>
      <c r="D14" s="329">
        <v>8.73</v>
      </c>
      <c r="E14" s="329">
        <v>0</v>
      </c>
      <c r="F14" s="329">
        <f t="shared" si="0"/>
        <v>17.46</v>
      </c>
      <c r="G14" s="328"/>
      <c r="H14" s="330"/>
      <c r="I14" s="329"/>
      <c r="J14" s="329"/>
      <c r="K14" s="329"/>
      <c r="L14" s="328"/>
      <c r="M14" s="328"/>
      <c r="N14" s="328"/>
      <c r="O14" s="331"/>
      <c r="P14" s="4"/>
      <c r="Q14" s="323"/>
    </row>
    <row r="15" spans="1:17" ht="18" customHeight="1" x14ac:dyDescent="0.25">
      <c r="A15" s="333"/>
      <c r="B15" s="420"/>
      <c r="C15" s="328">
        <v>80</v>
      </c>
      <c r="D15" s="329">
        <v>8.73</v>
      </c>
      <c r="E15" s="329">
        <v>0</v>
      </c>
      <c r="F15" s="329">
        <f t="shared" si="0"/>
        <v>698.40000000000009</v>
      </c>
      <c r="G15" s="328"/>
      <c r="H15" s="328"/>
      <c r="I15" s="329"/>
      <c r="J15" s="329"/>
      <c r="K15" s="329"/>
      <c r="L15" s="328"/>
      <c r="M15" s="328"/>
      <c r="N15" s="328"/>
      <c r="O15" s="328"/>
      <c r="P15" s="4"/>
      <c r="Q15" s="4"/>
    </row>
    <row r="16" spans="1:17" ht="18" customHeight="1" x14ac:dyDescent="0.25">
      <c r="A16" s="326"/>
      <c r="B16" s="331"/>
      <c r="C16" s="331">
        <f>SUM(C8:C15)</f>
        <v>243</v>
      </c>
      <c r="D16" s="334"/>
      <c r="E16" s="334"/>
      <c r="F16" s="334">
        <f>SUM(F8:F15)</f>
        <v>3782.9</v>
      </c>
      <c r="G16" s="334"/>
      <c r="H16" s="335">
        <f>SUM(H8:H12)</f>
        <v>243</v>
      </c>
      <c r="I16" s="334"/>
      <c r="J16" s="334"/>
      <c r="K16" s="334">
        <f>SUM(K8:K12)</f>
        <v>2189.3900000000003</v>
      </c>
      <c r="L16" s="334"/>
      <c r="M16" s="334"/>
      <c r="N16" s="334">
        <f>K16-F16</f>
        <v>-1593.5099999999998</v>
      </c>
      <c r="O16" s="33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2"/>
      <c r="C17" s="353"/>
      <c r="D17" s="354"/>
      <c r="E17" s="354"/>
      <c r="F17" s="354"/>
      <c r="G17" s="352"/>
      <c r="H17" s="353"/>
      <c r="I17" s="354"/>
      <c r="J17" s="354"/>
      <c r="K17" s="354"/>
      <c r="L17" s="352"/>
      <c r="M17" s="354"/>
      <c r="N17" s="354"/>
      <c r="O17" s="35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7" t="s">
        <v>48</v>
      </c>
      <c r="B18" s="338">
        <v>42186</v>
      </c>
      <c r="C18" s="339">
        <v>10</v>
      </c>
      <c r="D18" s="340">
        <v>101.7</v>
      </c>
      <c r="E18" s="340"/>
      <c r="F18" s="340">
        <f>C18*D18</f>
        <v>1017</v>
      </c>
      <c r="G18" s="338">
        <v>42186</v>
      </c>
      <c r="H18" s="339">
        <v>10</v>
      </c>
      <c r="I18" s="340">
        <v>103</v>
      </c>
      <c r="J18" s="340">
        <v>0.02</v>
      </c>
      <c r="K18" s="340">
        <f>H18*I18-J18</f>
        <v>1029.98</v>
      </c>
      <c r="L18" s="341"/>
      <c r="M18" s="340"/>
      <c r="N18" s="340"/>
      <c r="O18" s="34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7"/>
      <c r="B19" s="343"/>
      <c r="C19" s="344">
        <f>SUM(C18)</f>
        <v>10</v>
      </c>
      <c r="D19" s="345"/>
      <c r="E19" s="345"/>
      <c r="F19" s="345">
        <f>SUM(F18)</f>
        <v>1017</v>
      </c>
      <c r="G19" s="346"/>
      <c r="H19" s="344">
        <f>SUM(H18)</f>
        <v>10</v>
      </c>
      <c r="I19" s="345"/>
      <c r="J19" s="345"/>
      <c r="K19" s="345">
        <f>SUM(K18)</f>
        <v>1029.98</v>
      </c>
      <c r="L19" s="346"/>
      <c r="M19" s="345"/>
      <c r="N19" s="345">
        <f>K19-F19</f>
        <v>12.980000000000018</v>
      </c>
      <c r="O19" s="347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2"/>
      <c r="C20" s="353"/>
      <c r="D20" s="354"/>
      <c r="E20" s="28"/>
      <c r="F20" s="354"/>
      <c r="G20" s="352"/>
      <c r="H20" s="353"/>
      <c r="I20" s="354"/>
      <c r="K20" s="354"/>
      <c r="L20" s="352"/>
      <c r="M20" s="354"/>
      <c r="N20" s="354"/>
      <c r="O20" s="355"/>
      <c r="R20" s="352"/>
      <c r="S20" s="353"/>
      <c r="T20" s="354"/>
      <c r="V20" s="354"/>
      <c r="W20" s="352"/>
      <c r="X20" s="353"/>
      <c r="Y20" s="354"/>
      <c r="Z20" s="31"/>
      <c r="AA20" s="354"/>
      <c r="AB20" s="352"/>
      <c r="AC20" s="354"/>
      <c r="AD20" s="354"/>
      <c r="AE20" s="355"/>
      <c r="AH20" s="352"/>
      <c r="AI20" s="353"/>
      <c r="AJ20" s="354"/>
      <c r="AL20" s="354"/>
      <c r="AM20" s="352"/>
      <c r="AN20" s="353"/>
      <c r="AO20" s="354"/>
      <c r="AP20" s="31"/>
      <c r="AQ20" s="354"/>
      <c r="AR20" s="352"/>
      <c r="AS20" s="354"/>
      <c r="AT20" s="354"/>
      <c r="AU20" s="355"/>
      <c r="AX20" s="352"/>
      <c r="AY20" s="353"/>
      <c r="AZ20" s="354"/>
      <c r="BB20" s="354"/>
      <c r="BC20" s="352"/>
      <c r="BD20" s="353"/>
      <c r="BE20" s="354"/>
      <c r="BF20" s="31"/>
      <c r="BG20" s="354"/>
      <c r="BH20" s="352"/>
      <c r="BI20" s="354"/>
      <c r="BJ20" s="354"/>
      <c r="BK20" s="355"/>
      <c r="BN20" s="352"/>
      <c r="BO20" s="353"/>
      <c r="BP20" s="354"/>
      <c r="BR20" s="354"/>
      <c r="BS20" s="352"/>
      <c r="BT20" s="353"/>
      <c r="BU20" s="354"/>
      <c r="BV20" s="31"/>
      <c r="BW20" s="354"/>
      <c r="BX20" s="352"/>
      <c r="BY20" s="354"/>
      <c r="BZ20" s="354"/>
      <c r="CA20" s="355"/>
      <c r="CD20" s="352"/>
      <c r="CE20" s="353"/>
      <c r="CF20" s="354"/>
      <c r="CH20" s="354"/>
      <c r="CI20" s="352"/>
      <c r="CJ20" s="353"/>
      <c r="CK20" s="354"/>
      <c r="CL20" s="31"/>
      <c r="CM20" s="354"/>
      <c r="CN20" s="352"/>
      <c r="CO20" s="354"/>
      <c r="CP20" s="354"/>
      <c r="CQ20" s="355"/>
      <c r="CT20" s="352"/>
      <c r="CU20" s="353"/>
      <c r="CV20" s="354"/>
      <c r="CX20" s="354"/>
      <c r="CY20" s="352"/>
      <c r="CZ20" s="353"/>
      <c r="DA20" s="354"/>
      <c r="DB20" s="31"/>
      <c r="DC20" s="354"/>
      <c r="DD20" s="352"/>
      <c r="DE20" s="354"/>
      <c r="DF20" s="354"/>
      <c r="DG20" s="355"/>
      <c r="DJ20" s="352"/>
      <c r="DK20" s="353"/>
      <c r="DL20" s="354"/>
      <c r="DN20" s="354"/>
      <c r="DO20" s="352"/>
      <c r="DP20" s="353"/>
      <c r="DQ20" s="354"/>
      <c r="DR20" s="31"/>
      <c r="DS20" s="354"/>
      <c r="DT20" s="352"/>
      <c r="DU20" s="354"/>
      <c r="DV20" s="354"/>
      <c r="DW20" s="355"/>
      <c r="DZ20" s="352"/>
      <c r="EA20" s="353"/>
      <c r="EB20" s="354"/>
      <c r="ED20" s="354"/>
      <c r="EE20" s="352"/>
      <c r="EF20" s="353"/>
      <c r="EG20" s="354"/>
      <c r="EH20" s="31"/>
      <c r="EI20" s="354"/>
      <c r="EJ20" s="352"/>
      <c r="EK20" s="354"/>
      <c r="EL20" s="354"/>
      <c r="EM20" s="355"/>
      <c r="EP20" s="352"/>
      <c r="EQ20" s="353"/>
      <c r="ER20" s="354"/>
      <c r="ET20" s="354"/>
      <c r="EU20" s="352"/>
      <c r="EV20" s="353"/>
      <c r="EW20" s="354"/>
      <c r="EX20" s="31"/>
      <c r="EY20" s="354"/>
      <c r="EZ20" s="352"/>
      <c r="FA20" s="354"/>
      <c r="FB20" s="354"/>
      <c r="FC20" s="355"/>
      <c r="FF20" s="352"/>
      <c r="FG20" s="353"/>
      <c r="FH20" s="354"/>
      <c r="FJ20" s="354"/>
      <c r="FK20" s="352"/>
      <c r="FL20" s="353"/>
      <c r="FM20" s="354"/>
      <c r="FN20" s="31"/>
      <c r="FO20" s="354"/>
      <c r="FP20" s="352"/>
      <c r="FQ20" s="354"/>
      <c r="FR20" s="354"/>
      <c r="FS20" s="355"/>
      <c r="FV20" s="352"/>
      <c r="FW20" s="353"/>
      <c r="FX20" s="354"/>
      <c r="FZ20" s="354"/>
      <c r="GA20" s="352"/>
      <c r="GB20" s="353"/>
      <c r="GC20" s="354"/>
      <c r="GD20" s="31"/>
      <c r="GE20" s="354"/>
      <c r="GF20" s="352"/>
      <c r="GG20" s="354"/>
      <c r="GH20" s="354"/>
      <c r="GI20" s="355"/>
      <c r="GL20" s="352"/>
      <c r="GM20" s="353"/>
      <c r="GN20" s="354"/>
      <c r="GP20" s="354"/>
      <c r="GQ20" s="352"/>
      <c r="GR20" s="353"/>
      <c r="GS20" s="354"/>
      <c r="GT20" s="31"/>
      <c r="GU20" s="354"/>
      <c r="GV20" s="352"/>
      <c r="GW20" s="354"/>
      <c r="GX20" s="354"/>
      <c r="GY20" s="355"/>
      <c r="HB20" s="352"/>
      <c r="HC20" s="353"/>
      <c r="HD20" s="354"/>
      <c r="HF20" s="354"/>
      <c r="HG20" s="352"/>
      <c r="HH20" s="353"/>
      <c r="HI20" s="354"/>
      <c r="HJ20" s="31"/>
      <c r="HK20" s="354"/>
      <c r="HL20" s="352"/>
      <c r="HM20" s="354"/>
      <c r="HN20" s="354"/>
      <c r="HO20" s="355"/>
      <c r="HR20" s="352"/>
      <c r="HS20" s="353"/>
      <c r="HT20" s="354"/>
      <c r="HV20" s="354"/>
      <c r="HW20" s="352"/>
      <c r="HX20" s="353"/>
      <c r="HY20" s="354"/>
      <c r="HZ20" s="31"/>
      <c r="IA20" s="354"/>
      <c r="IB20" s="352"/>
      <c r="IC20" s="354"/>
      <c r="ID20" s="354"/>
      <c r="IE20" s="355"/>
      <c r="IH20" s="352"/>
      <c r="II20" s="353"/>
      <c r="IJ20" s="354"/>
      <c r="IL20" s="354"/>
      <c r="IM20" s="352"/>
      <c r="IN20" s="353"/>
      <c r="IO20" s="354"/>
      <c r="IP20" s="31"/>
      <c r="IQ20" s="354"/>
      <c r="IR20" s="352"/>
      <c r="IS20" s="354"/>
      <c r="IT20" s="354"/>
      <c r="IU20" s="355"/>
      <c r="IX20" s="352"/>
      <c r="IY20" s="353"/>
      <c r="IZ20" s="354"/>
      <c r="JB20" s="354"/>
      <c r="JC20" s="352"/>
      <c r="JD20" s="353"/>
      <c r="JE20" s="354"/>
      <c r="JF20" s="31"/>
      <c r="JG20" s="354"/>
      <c r="JH20" s="352"/>
      <c r="JI20" s="354"/>
      <c r="JJ20" s="354"/>
      <c r="JK20" s="355"/>
      <c r="JN20" s="352"/>
      <c r="JO20" s="353"/>
      <c r="JP20" s="354"/>
      <c r="JR20" s="354"/>
      <c r="JS20" s="352"/>
      <c r="JT20" s="353"/>
      <c r="JU20" s="354"/>
      <c r="JV20" s="31"/>
      <c r="JW20" s="354"/>
      <c r="JX20" s="352"/>
      <c r="JY20" s="354"/>
      <c r="JZ20" s="354"/>
      <c r="KA20" s="355"/>
      <c r="KD20" s="352"/>
      <c r="KE20" s="353"/>
      <c r="KF20" s="354"/>
      <c r="KH20" s="354"/>
      <c r="KI20" s="352"/>
      <c r="KJ20" s="353"/>
      <c r="KK20" s="354"/>
      <c r="KL20" s="31"/>
      <c r="KM20" s="354"/>
      <c r="KN20" s="352"/>
      <c r="KO20" s="354"/>
      <c r="KP20" s="354"/>
      <c r="KQ20" s="355"/>
      <c r="KT20" s="352"/>
      <c r="KU20" s="353"/>
      <c r="KV20" s="354"/>
      <c r="KX20" s="354"/>
      <c r="KY20" s="352"/>
      <c r="KZ20" s="353"/>
      <c r="LA20" s="354"/>
      <c r="LB20" s="31"/>
      <c r="LC20" s="354"/>
      <c r="LD20" s="352"/>
      <c r="LE20" s="354"/>
      <c r="LF20" s="354"/>
      <c r="LG20" s="355"/>
      <c r="LJ20" s="352"/>
      <c r="LK20" s="353"/>
      <c r="LL20" s="354"/>
      <c r="LN20" s="354"/>
      <c r="LO20" s="352"/>
      <c r="LP20" s="353"/>
      <c r="LQ20" s="354"/>
      <c r="LR20" s="31"/>
      <c r="LS20" s="354"/>
      <c r="LT20" s="352"/>
      <c r="LU20" s="354"/>
      <c r="LV20" s="354"/>
      <c r="LW20" s="355"/>
      <c r="LZ20" s="352"/>
      <c r="MA20" s="353"/>
      <c r="MB20" s="354"/>
      <c r="MD20" s="354"/>
      <c r="ME20" s="352"/>
      <c r="MF20" s="353"/>
      <c r="MG20" s="354"/>
      <c r="MH20" s="31"/>
      <c r="MI20" s="354"/>
      <c r="MJ20" s="352"/>
      <c r="MK20" s="354"/>
      <c r="ML20" s="354"/>
      <c r="MM20" s="355"/>
      <c r="MP20" s="352"/>
      <c r="MQ20" s="353"/>
      <c r="MR20" s="354"/>
      <c r="MT20" s="354"/>
      <c r="MU20" s="352"/>
      <c r="MV20" s="353"/>
      <c r="MW20" s="354"/>
      <c r="MX20" s="31"/>
      <c r="MY20" s="354"/>
      <c r="MZ20" s="352"/>
      <c r="NA20" s="354"/>
      <c r="NB20" s="354"/>
      <c r="NC20" s="355"/>
      <c r="NF20" s="352"/>
      <c r="NG20" s="353"/>
      <c r="NH20" s="354"/>
      <c r="NJ20" s="354"/>
      <c r="NK20" s="352"/>
      <c r="NL20" s="353"/>
      <c r="NM20" s="354"/>
      <c r="NN20" s="31"/>
      <c r="NO20" s="354"/>
      <c r="NP20" s="352"/>
      <c r="NQ20" s="354"/>
      <c r="NR20" s="354"/>
      <c r="NS20" s="355"/>
      <c r="NV20" s="352"/>
      <c r="NW20" s="353"/>
      <c r="NX20" s="354"/>
      <c r="NZ20" s="354"/>
      <c r="OA20" s="352"/>
      <c r="OB20" s="353"/>
      <c r="OC20" s="354"/>
      <c r="OD20" s="31"/>
      <c r="OE20" s="354"/>
      <c r="OF20" s="352"/>
      <c r="OG20" s="354"/>
      <c r="OH20" s="354"/>
      <c r="OI20" s="355"/>
      <c r="OL20" s="352"/>
      <c r="OM20" s="353"/>
      <c r="ON20" s="354"/>
      <c r="OP20" s="354"/>
      <c r="OQ20" s="352"/>
      <c r="OR20" s="353"/>
      <c r="OS20" s="354"/>
      <c r="OT20" s="31"/>
      <c r="OU20" s="354"/>
      <c r="OV20" s="352"/>
      <c r="OW20" s="354"/>
      <c r="OX20" s="354"/>
      <c r="OY20" s="355"/>
      <c r="PB20" s="352"/>
      <c r="PC20" s="353"/>
      <c r="PD20" s="354"/>
      <c r="PF20" s="354"/>
      <c r="PG20" s="352"/>
      <c r="PH20" s="353"/>
      <c r="PI20" s="354"/>
      <c r="PJ20" s="31"/>
      <c r="PK20" s="354"/>
      <c r="PL20" s="352"/>
      <c r="PM20" s="354"/>
      <c r="PN20" s="354"/>
      <c r="PO20" s="355"/>
      <c r="PR20" s="352"/>
      <c r="PS20" s="353"/>
      <c r="PT20" s="354"/>
      <c r="PV20" s="354"/>
      <c r="PW20" s="352"/>
      <c r="PX20" s="353"/>
      <c r="PY20" s="354"/>
      <c r="PZ20" s="31"/>
      <c r="QA20" s="354"/>
      <c r="QB20" s="352"/>
      <c r="QC20" s="354"/>
      <c r="QD20" s="354"/>
      <c r="QE20" s="355"/>
      <c r="QH20" s="352"/>
      <c r="QI20" s="353"/>
      <c r="QJ20" s="354"/>
      <c r="QL20" s="354"/>
      <c r="QM20" s="352"/>
      <c r="QN20" s="353"/>
      <c r="QO20" s="354"/>
      <c r="QP20" s="31"/>
      <c r="QQ20" s="354"/>
      <c r="QR20" s="352"/>
      <c r="QS20" s="354"/>
      <c r="QT20" s="354"/>
      <c r="QU20" s="355"/>
      <c r="QX20" s="352"/>
      <c r="QY20" s="353"/>
      <c r="QZ20" s="354"/>
      <c r="RB20" s="354"/>
      <c r="RC20" s="352"/>
      <c r="RD20" s="353"/>
      <c r="RE20" s="354"/>
      <c r="RF20" s="31"/>
      <c r="RG20" s="354"/>
      <c r="RH20" s="352"/>
      <c r="RI20" s="354"/>
      <c r="RJ20" s="354"/>
      <c r="RK20" s="355"/>
      <c r="RN20" s="352"/>
      <c r="RO20" s="353"/>
      <c r="RP20" s="354"/>
      <c r="RR20" s="354"/>
      <c r="RS20" s="352"/>
      <c r="RT20" s="353"/>
      <c r="RU20" s="354"/>
      <c r="RV20" s="31"/>
      <c r="RW20" s="354"/>
      <c r="RX20" s="352"/>
      <c r="RY20" s="354"/>
      <c r="RZ20" s="354"/>
      <c r="SA20" s="355"/>
      <c r="SD20" s="352"/>
      <c r="SE20" s="353"/>
      <c r="SF20" s="354"/>
      <c r="SH20" s="354"/>
      <c r="SI20" s="352"/>
      <c r="SJ20" s="353"/>
      <c r="SK20" s="354"/>
      <c r="SL20" s="31"/>
      <c r="SM20" s="354"/>
      <c r="SN20" s="352"/>
      <c r="SO20" s="354"/>
      <c r="SP20" s="354"/>
      <c r="SQ20" s="355"/>
      <c r="ST20" s="352"/>
      <c r="SU20" s="353"/>
      <c r="SV20" s="354"/>
      <c r="SX20" s="354"/>
      <c r="SY20" s="352"/>
      <c r="SZ20" s="353"/>
      <c r="TA20" s="354"/>
      <c r="TB20" s="31"/>
      <c r="TC20" s="354"/>
      <c r="TD20" s="352"/>
      <c r="TE20" s="354"/>
      <c r="TF20" s="354"/>
      <c r="TG20" s="355"/>
      <c r="TJ20" s="352"/>
      <c r="TK20" s="353"/>
      <c r="TL20" s="354"/>
      <c r="TN20" s="354"/>
      <c r="TO20" s="352"/>
      <c r="TP20" s="353"/>
      <c r="TQ20" s="354"/>
      <c r="TR20" s="31"/>
      <c r="TS20" s="354"/>
      <c r="TT20" s="352"/>
      <c r="TU20" s="354"/>
      <c r="TV20" s="354"/>
      <c r="TW20" s="355"/>
      <c r="TZ20" s="352"/>
      <c r="UA20" s="353"/>
      <c r="UB20" s="354"/>
      <c r="UD20" s="354"/>
      <c r="UE20" s="352"/>
      <c r="UF20" s="353"/>
      <c r="UG20" s="354"/>
      <c r="UH20" s="31"/>
      <c r="UI20" s="354"/>
      <c r="UJ20" s="352"/>
      <c r="UK20" s="354"/>
      <c r="UL20" s="354"/>
      <c r="UM20" s="355"/>
      <c r="UP20" s="352"/>
      <c r="UQ20" s="353"/>
      <c r="UR20" s="354"/>
      <c r="UT20" s="354"/>
      <c r="UU20" s="352"/>
      <c r="UV20" s="353"/>
      <c r="UW20" s="354"/>
      <c r="UX20" s="31"/>
      <c r="UY20" s="354"/>
      <c r="UZ20" s="352"/>
      <c r="VA20" s="354"/>
      <c r="VB20" s="354"/>
      <c r="VC20" s="355"/>
      <c r="VF20" s="352"/>
      <c r="VG20" s="353"/>
      <c r="VH20" s="354"/>
      <c r="VJ20" s="354"/>
      <c r="VK20" s="352"/>
      <c r="VL20" s="353"/>
      <c r="VM20" s="354"/>
      <c r="VN20" s="31"/>
      <c r="VO20" s="354"/>
      <c r="VP20" s="352"/>
      <c r="VQ20" s="354"/>
      <c r="VR20" s="354"/>
      <c r="VS20" s="355"/>
      <c r="VV20" s="352"/>
      <c r="VW20" s="353"/>
      <c r="VX20" s="354"/>
      <c r="VZ20" s="354"/>
      <c r="WA20" s="352"/>
      <c r="WB20" s="353"/>
      <c r="WC20" s="354"/>
      <c r="WD20" s="31"/>
      <c r="WE20" s="354"/>
      <c r="WF20" s="352"/>
      <c r="WG20" s="354"/>
      <c r="WH20" s="354"/>
      <c r="WI20" s="355"/>
      <c r="WL20" s="352"/>
      <c r="WM20" s="353"/>
      <c r="WN20" s="354"/>
      <c r="WP20" s="354"/>
      <c r="WQ20" s="352"/>
      <c r="WR20" s="353"/>
      <c r="WS20" s="354"/>
      <c r="WT20" s="31"/>
      <c r="WU20" s="354"/>
      <c r="WV20" s="352"/>
      <c r="WW20" s="354"/>
      <c r="WX20" s="354"/>
      <c r="WY20" s="355"/>
      <c r="XB20" s="352"/>
      <c r="XC20" s="353"/>
      <c r="XD20" s="354"/>
      <c r="XF20" s="354"/>
      <c r="XG20" s="352"/>
      <c r="XH20" s="353"/>
      <c r="XI20" s="354"/>
      <c r="XJ20" s="31"/>
      <c r="XK20" s="354"/>
      <c r="XL20" s="352"/>
      <c r="XM20" s="354"/>
      <c r="XN20" s="354"/>
      <c r="XO20" s="355"/>
      <c r="XR20" s="352"/>
      <c r="XS20" s="353"/>
      <c r="XT20" s="354"/>
      <c r="XV20" s="354"/>
      <c r="XW20" s="352"/>
      <c r="XX20" s="353"/>
      <c r="XY20" s="354"/>
      <c r="XZ20" s="31"/>
      <c r="YA20" s="354"/>
      <c r="YB20" s="352"/>
      <c r="YC20" s="354"/>
      <c r="YD20" s="354"/>
      <c r="YE20" s="355"/>
      <c r="YH20" s="352"/>
      <c r="YI20" s="353"/>
      <c r="YJ20" s="354"/>
      <c r="YL20" s="354"/>
      <c r="YM20" s="352"/>
      <c r="YN20" s="353"/>
      <c r="YO20" s="354"/>
      <c r="YP20" s="31"/>
      <c r="YQ20" s="354"/>
      <c r="YR20" s="352"/>
      <c r="YS20" s="354"/>
      <c r="YT20" s="354"/>
      <c r="YU20" s="355"/>
      <c r="YX20" s="352"/>
      <c r="YY20" s="353"/>
      <c r="YZ20" s="354"/>
      <c r="ZB20" s="354"/>
      <c r="ZC20" s="352"/>
      <c r="ZD20" s="353"/>
      <c r="ZE20" s="354"/>
      <c r="ZF20" s="31"/>
      <c r="ZG20" s="354"/>
      <c r="ZH20" s="352"/>
      <c r="ZI20" s="354"/>
      <c r="ZJ20" s="354"/>
      <c r="ZK20" s="355"/>
      <c r="ZN20" s="352"/>
      <c r="ZO20" s="353"/>
      <c r="ZP20" s="354"/>
      <c r="ZR20" s="354"/>
      <c r="ZS20" s="352"/>
      <c r="ZT20" s="353"/>
      <c r="ZU20" s="354"/>
      <c r="ZV20" s="31"/>
      <c r="ZW20" s="354"/>
      <c r="ZX20" s="352"/>
      <c r="ZY20" s="354"/>
      <c r="ZZ20" s="354"/>
      <c r="AAA20" s="355"/>
      <c r="AAD20" s="352"/>
      <c r="AAE20" s="353"/>
      <c r="AAF20" s="354"/>
      <c r="AAH20" s="354"/>
      <c r="AAI20" s="352"/>
      <c r="AAJ20" s="353"/>
      <c r="AAK20" s="354"/>
      <c r="AAL20" s="31"/>
      <c r="AAM20" s="354"/>
      <c r="AAN20" s="352"/>
      <c r="AAO20" s="354"/>
      <c r="AAP20" s="354"/>
      <c r="AAQ20" s="355"/>
      <c r="AAT20" s="352"/>
      <c r="AAU20" s="353"/>
      <c r="AAV20" s="354"/>
      <c r="AAX20" s="354"/>
      <c r="AAY20" s="352"/>
      <c r="AAZ20" s="353"/>
      <c r="ABA20" s="354"/>
      <c r="ABB20" s="31"/>
      <c r="ABC20" s="354"/>
      <c r="ABD20" s="352"/>
      <c r="ABE20" s="354"/>
      <c r="ABF20" s="354"/>
      <c r="ABG20" s="355"/>
      <c r="ABJ20" s="352"/>
      <c r="ABK20" s="353"/>
      <c r="ABL20" s="354"/>
      <c r="ABN20" s="354"/>
      <c r="ABO20" s="352"/>
      <c r="ABP20" s="353"/>
      <c r="ABQ20" s="354"/>
      <c r="ABR20" s="31"/>
      <c r="ABS20" s="354"/>
      <c r="ABT20" s="352"/>
      <c r="ABU20" s="354"/>
      <c r="ABV20" s="354"/>
      <c r="ABW20" s="355"/>
      <c r="ABZ20" s="352"/>
      <c r="ACA20" s="353"/>
      <c r="ACB20" s="354"/>
      <c r="ACD20" s="354"/>
      <c r="ACE20" s="352"/>
      <c r="ACF20" s="353"/>
      <c r="ACG20" s="354"/>
      <c r="ACH20" s="31"/>
      <c r="ACI20" s="354"/>
      <c r="ACJ20" s="352"/>
      <c r="ACK20" s="354"/>
      <c r="ACL20" s="354"/>
      <c r="ACM20" s="355"/>
      <c r="ACP20" s="352"/>
      <c r="ACQ20" s="353"/>
      <c r="ACR20" s="354"/>
      <c r="ACT20" s="354"/>
      <c r="ACU20" s="352"/>
      <c r="ACV20" s="353"/>
      <c r="ACW20" s="354"/>
      <c r="ACX20" s="31"/>
      <c r="ACY20" s="354"/>
      <c r="ACZ20" s="352"/>
      <c r="ADA20" s="354"/>
      <c r="ADB20" s="354"/>
      <c r="ADC20" s="355"/>
      <c r="ADF20" s="352"/>
      <c r="ADG20" s="353"/>
      <c r="ADH20" s="354"/>
      <c r="ADJ20" s="354"/>
      <c r="ADK20" s="352"/>
      <c r="ADL20" s="353"/>
      <c r="ADM20" s="354"/>
      <c r="ADN20" s="31"/>
      <c r="ADO20" s="354"/>
      <c r="ADP20" s="352"/>
      <c r="ADQ20" s="354"/>
      <c r="ADR20" s="354"/>
      <c r="ADS20" s="355"/>
      <c r="ADV20" s="352"/>
      <c r="ADW20" s="353"/>
      <c r="ADX20" s="354"/>
      <c r="ADZ20" s="354"/>
      <c r="AEA20" s="352"/>
      <c r="AEB20" s="353"/>
      <c r="AEC20" s="354"/>
      <c r="AED20" s="31"/>
      <c r="AEE20" s="354"/>
      <c r="AEF20" s="352"/>
      <c r="AEG20" s="354"/>
      <c r="AEH20" s="354"/>
      <c r="AEI20" s="355"/>
      <c r="AEL20" s="352"/>
      <c r="AEM20" s="353"/>
      <c r="AEN20" s="354"/>
      <c r="AEP20" s="354"/>
      <c r="AEQ20" s="352"/>
      <c r="AER20" s="353"/>
      <c r="AES20" s="354"/>
      <c r="AET20" s="31"/>
      <c r="AEU20" s="354"/>
      <c r="AEV20" s="352"/>
      <c r="AEW20" s="354"/>
      <c r="AEX20" s="354"/>
      <c r="AEY20" s="355"/>
      <c r="AFB20" s="352"/>
      <c r="AFC20" s="353"/>
      <c r="AFD20" s="354"/>
      <c r="AFF20" s="354"/>
      <c r="AFG20" s="352"/>
      <c r="AFH20" s="353"/>
      <c r="AFI20" s="354"/>
      <c r="AFJ20" s="31"/>
      <c r="AFK20" s="354"/>
      <c r="AFL20" s="352"/>
      <c r="AFM20" s="354"/>
      <c r="AFN20" s="354"/>
      <c r="AFO20" s="355"/>
      <c r="AFR20" s="352"/>
      <c r="AFS20" s="353"/>
      <c r="AFT20" s="354"/>
      <c r="AFV20" s="354"/>
      <c r="AFW20" s="352"/>
      <c r="AFX20" s="353"/>
      <c r="AFY20" s="354"/>
      <c r="AFZ20" s="31"/>
      <c r="AGA20" s="354"/>
      <c r="AGB20" s="352"/>
      <c r="AGC20" s="354"/>
      <c r="AGD20" s="354"/>
      <c r="AGE20" s="355"/>
      <c r="AGH20" s="352"/>
      <c r="AGI20" s="353"/>
      <c r="AGJ20" s="354"/>
      <c r="AGL20" s="354"/>
      <c r="AGM20" s="352"/>
      <c r="AGN20" s="353"/>
      <c r="AGO20" s="354"/>
      <c r="AGP20" s="31"/>
      <c r="AGQ20" s="354"/>
      <c r="AGR20" s="352"/>
      <c r="AGS20" s="354"/>
      <c r="AGT20" s="354"/>
      <c r="AGU20" s="355"/>
      <c r="AGX20" s="352"/>
      <c r="AGY20" s="353"/>
      <c r="AGZ20" s="354"/>
      <c r="AHB20" s="354"/>
      <c r="AHC20" s="352"/>
      <c r="AHD20" s="353"/>
      <c r="AHE20" s="354"/>
      <c r="AHF20" s="31"/>
      <c r="AHG20" s="354"/>
      <c r="AHH20" s="352"/>
      <c r="AHI20" s="354"/>
      <c r="AHJ20" s="354"/>
      <c r="AHK20" s="355"/>
      <c r="AHN20" s="352"/>
      <c r="AHO20" s="353"/>
      <c r="AHP20" s="354"/>
      <c r="AHR20" s="354"/>
      <c r="AHS20" s="352"/>
      <c r="AHT20" s="353"/>
      <c r="AHU20" s="354"/>
      <c r="AHV20" s="31"/>
      <c r="AHW20" s="354"/>
      <c r="AHX20" s="352"/>
      <c r="AHY20" s="354"/>
      <c r="AHZ20" s="354"/>
      <c r="AIA20" s="355"/>
      <c r="AID20" s="352"/>
      <c r="AIE20" s="353"/>
      <c r="AIF20" s="354"/>
      <c r="AIH20" s="354"/>
      <c r="AII20" s="352"/>
      <c r="AIJ20" s="353"/>
      <c r="AIK20" s="354"/>
      <c r="AIL20" s="31"/>
      <c r="AIM20" s="354"/>
      <c r="AIN20" s="352"/>
      <c r="AIO20" s="354"/>
      <c r="AIP20" s="354"/>
      <c r="AIQ20" s="355"/>
      <c r="AIT20" s="352"/>
      <c r="AIU20" s="353"/>
      <c r="AIV20" s="354"/>
      <c r="AIX20" s="354"/>
      <c r="AIY20" s="352"/>
      <c r="AIZ20" s="353"/>
      <c r="AJA20" s="354"/>
      <c r="AJB20" s="31"/>
      <c r="AJC20" s="354"/>
      <c r="AJD20" s="352"/>
      <c r="AJE20" s="354"/>
      <c r="AJF20" s="354"/>
      <c r="AJG20" s="355"/>
      <c r="AJJ20" s="352"/>
      <c r="AJK20" s="353"/>
      <c r="AJL20" s="354"/>
      <c r="AJN20" s="354"/>
      <c r="AJO20" s="352"/>
      <c r="AJP20" s="353"/>
      <c r="AJQ20" s="354"/>
      <c r="AJR20" s="31"/>
      <c r="AJS20" s="354"/>
      <c r="AJT20" s="352"/>
      <c r="AJU20" s="354"/>
      <c r="AJV20" s="354"/>
      <c r="AJW20" s="355"/>
      <c r="AJZ20" s="352"/>
      <c r="AKA20" s="353"/>
      <c r="AKB20" s="354"/>
      <c r="AKD20" s="354"/>
      <c r="AKE20" s="352"/>
      <c r="AKF20" s="353"/>
      <c r="AKG20" s="354"/>
      <c r="AKH20" s="31"/>
      <c r="AKI20" s="354"/>
      <c r="AKJ20" s="352"/>
      <c r="AKK20" s="354"/>
      <c r="AKL20" s="354"/>
      <c r="AKM20" s="355"/>
      <c r="AKP20" s="352"/>
      <c r="AKQ20" s="353"/>
      <c r="AKR20" s="354"/>
      <c r="AKT20" s="354"/>
      <c r="AKU20" s="352"/>
      <c r="AKV20" s="353"/>
      <c r="AKW20" s="354"/>
      <c r="AKX20" s="31"/>
      <c r="AKY20" s="354"/>
      <c r="AKZ20" s="352"/>
      <c r="ALA20" s="354"/>
      <c r="ALB20" s="354"/>
      <c r="ALC20" s="355"/>
      <c r="ALF20" s="352"/>
      <c r="ALG20" s="353"/>
      <c r="ALH20" s="354"/>
      <c r="ALJ20" s="354"/>
      <c r="ALK20" s="352"/>
      <c r="ALL20" s="353"/>
      <c r="ALM20" s="354"/>
      <c r="ALN20" s="31"/>
      <c r="ALO20" s="354"/>
      <c r="ALP20" s="352"/>
      <c r="ALQ20" s="354"/>
      <c r="ALR20" s="354"/>
      <c r="ALS20" s="355"/>
      <c r="ALV20" s="352"/>
      <c r="ALW20" s="353"/>
      <c r="ALX20" s="354"/>
      <c r="ALZ20" s="354"/>
      <c r="AMA20" s="352"/>
      <c r="AMB20" s="353"/>
      <c r="AMC20" s="354"/>
      <c r="AMD20" s="31"/>
      <c r="AME20" s="354"/>
      <c r="AMF20" s="352"/>
      <c r="AMG20" s="354"/>
      <c r="AMH20" s="354"/>
      <c r="AMI20" s="355"/>
      <c r="AML20" s="352"/>
      <c r="AMM20" s="353"/>
      <c r="AMN20" s="354"/>
      <c r="AMP20" s="354"/>
      <c r="AMQ20" s="352"/>
      <c r="AMR20" s="353"/>
      <c r="AMS20" s="354"/>
      <c r="AMT20" s="31"/>
      <c r="AMU20" s="354"/>
      <c r="AMV20" s="352"/>
      <c r="AMW20" s="354"/>
      <c r="AMX20" s="354"/>
      <c r="AMY20" s="355"/>
      <c r="ANB20" s="352"/>
      <c r="ANC20" s="353"/>
      <c r="AND20" s="354"/>
      <c r="ANF20" s="354"/>
      <c r="ANG20" s="352"/>
      <c r="ANH20" s="353"/>
      <c r="ANI20" s="354"/>
      <c r="ANJ20" s="31"/>
      <c r="ANK20" s="354"/>
      <c r="ANL20" s="352"/>
      <c r="ANM20" s="354"/>
      <c r="ANN20" s="354"/>
      <c r="ANO20" s="355"/>
      <c r="ANR20" s="352"/>
      <c r="ANS20" s="353"/>
      <c r="ANT20" s="354"/>
      <c r="ANV20" s="354"/>
      <c r="ANW20" s="352"/>
      <c r="ANX20" s="353"/>
      <c r="ANY20" s="354"/>
      <c r="ANZ20" s="31"/>
      <c r="AOA20" s="354"/>
      <c r="AOB20" s="352"/>
      <c r="AOC20" s="354"/>
      <c r="AOD20" s="354"/>
      <c r="AOE20" s="355"/>
      <c r="AOH20" s="352"/>
      <c r="AOI20" s="353"/>
      <c r="AOJ20" s="354"/>
      <c r="AOL20" s="354"/>
      <c r="AOM20" s="352"/>
      <c r="AON20" s="353"/>
      <c r="AOO20" s="354"/>
      <c r="AOP20" s="31"/>
      <c r="AOQ20" s="354"/>
      <c r="AOR20" s="352"/>
      <c r="AOS20" s="354"/>
      <c r="AOT20" s="354"/>
      <c r="AOU20" s="355"/>
      <c r="AOX20" s="352"/>
      <c r="AOY20" s="353"/>
      <c r="AOZ20" s="354"/>
      <c r="APB20" s="354"/>
      <c r="APC20" s="352"/>
      <c r="APD20" s="353"/>
      <c r="APE20" s="354"/>
      <c r="APF20" s="31"/>
      <c r="APG20" s="354"/>
      <c r="APH20" s="352"/>
      <c r="API20" s="354"/>
      <c r="APJ20" s="354"/>
      <c r="APK20" s="355"/>
      <c r="APN20" s="352"/>
      <c r="APO20" s="353"/>
      <c r="APP20" s="354"/>
      <c r="APR20" s="354"/>
      <c r="APS20" s="352"/>
      <c r="APT20" s="353"/>
      <c r="APU20" s="354"/>
      <c r="APV20" s="31"/>
      <c r="APW20" s="354"/>
      <c r="APX20" s="352"/>
      <c r="APY20" s="354"/>
      <c r="APZ20" s="354"/>
      <c r="AQA20" s="355"/>
      <c r="AQD20" s="352"/>
      <c r="AQE20" s="353"/>
      <c r="AQF20" s="354"/>
      <c r="AQH20" s="354"/>
      <c r="AQI20" s="352"/>
      <c r="AQJ20" s="353"/>
      <c r="AQK20" s="354"/>
      <c r="AQL20" s="31"/>
      <c r="AQM20" s="354"/>
      <c r="AQN20" s="352"/>
      <c r="AQO20" s="354"/>
      <c r="AQP20" s="354"/>
      <c r="AQQ20" s="355"/>
      <c r="AQT20" s="352"/>
      <c r="AQU20" s="353"/>
      <c r="AQV20" s="354"/>
      <c r="AQX20" s="354"/>
      <c r="AQY20" s="352"/>
      <c r="AQZ20" s="353"/>
      <c r="ARA20" s="354"/>
      <c r="ARB20" s="31"/>
      <c r="ARC20" s="354"/>
      <c r="ARD20" s="352"/>
      <c r="ARE20" s="354"/>
      <c r="ARF20" s="354"/>
      <c r="ARG20" s="355"/>
      <c r="ARJ20" s="352"/>
      <c r="ARK20" s="353"/>
      <c r="ARL20" s="354"/>
      <c r="ARN20" s="354"/>
      <c r="ARO20" s="352"/>
      <c r="ARP20" s="353"/>
      <c r="ARQ20" s="354"/>
      <c r="ARR20" s="31"/>
      <c r="ARS20" s="354"/>
      <c r="ART20" s="352"/>
      <c r="ARU20" s="354"/>
      <c r="ARV20" s="354"/>
      <c r="ARW20" s="355"/>
      <c r="ARZ20" s="352"/>
      <c r="ASA20" s="353"/>
      <c r="ASB20" s="354"/>
      <c r="ASD20" s="354"/>
      <c r="ASE20" s="352"/>
      <c r="ASF20" s="353"/>
      <c r="ASG20" s="354"/>
      <c r="ASH20" s="31"/>
      <c r="ASI20" s="354"/>
      <c r="ASJ20" s="352"/>
      <c r="ASK20" s="354"/>
      <c r="ASL20" s="354"/>
      <c r="ASM20" s="355"/>
      <c r="ASP20" s="352"/>
      <c r="ASQ20" s="353"/>
      <c r="ASR20" s="354"/>
      <c r="AST20" s="354"/>
      <c r="ASU20" s="352"/>
      <c r="ASV20" s="353"/>
      <c r="ASW20" s="354"/>
      <c r="ASX20" s="31"/>
      <c r="ASY20" s="354"/>
      <c r="ASZ20" s="352"/>
      <c r="ATA20" s="354"/>
      <c r="ATB20" s="354"/>
      <c r="ATC20" s="355"/>
      <c r="ATF20" s="352"/>
      <c r="ATG20" s="353"/>
      <c r="ATH20" s="354"/>
      <c r="ATJ20" s="354"/>
      <c r="ATK20" s="352"/>
      <c r="ATL20" s="353"/>
      <c r="ATM20" s="354"/>
      <c r="ATN20" s="31"/>
      <c r="ATO20" s="354"/>
      <c r="ATP20" s="352"/>
      <c r="ATQ20" s="354"/>
      <c r="ATR20" s="354"/>
      <c r="ATS20" s="355"/>
      <c r="ATV20" s="352"/>
      <c r="ATW20" s="353"/>
      <c r="ATX20" s="354"/>
      <c r="ATZ20" s="354"/>
      <c r="AUA20" s="352"/>
      <c r="AUB20" s="353"/>
      <c r="AUC20" s="354"/>
      <c r="AUD20" s="31"/>
      <c r="AUE20" s="354"/>
      <c r="AUF20" s="352"/>
      <c r="AUG20" s="354"/>
      <c r="AUH20" s="354"/>
      <c r="AUI20" s="355"/>
      <c r="AUL20" s="352"/>
      <c r="AUM20" s="353"/>
      <c r="AUN20" s="354"/>
      <c r="AUP20" s="354"/>
      <c r="AUQ20" s="352"/>
      <c r="AUR20" s="353"/>
      <c r="AUS20" s="354"/>
      <c r="AUT20" s="31"/>
      <c r="AUU20" s="354"/>
      <c r="AUV20" s="352"/>
      <c r="AUW20" s="354"/>
      <c r="AUX20" s="354"/>
      <c r="AUY20" s="355"/>
      <c r="AVB20" s="352"/>
      <c r="AVC20" s="353"/>
      <c r="AVD20" s="354"/>
      <c r="AVF20" s="354"/>
      <c r="AVG20" s="352"/>
      <c r="AVH20" s="353"/>
      <c r="AVI20" s="354"/>
      <c r="AVJ20" s="31"/>
      <c r="AVK20" s="354"/>
      <c r="AVL20" s="352"/>
      <c r="AVM20" s="354"/>
      <c r="AVN20" s="354"/>
      <c r="AVO20" s="355"/>
      <c r="AVR20" s="352"/>
      <c r="AVS20" s="353"/>
      <c r="AVT20" s="354"/>
      <c r="AVV20" s="354"/>
      <c r="AVW20" s="352"/>
      <c r="AVX20" s="353"/>
      <c r="AVY20" s="354"/>
      <c r="AVZ20" s="31"/>
      <c r="AWA20" s="354"/>
      <c r="AWB20" s="352"/>
      <c r="AWC20" s="354"/>
      <c r="AWD20" s="354"/>
      <c r="AWE20" s="355"/>
      <c r="AWH20" s="352"/>
      <c r="AWI20" s="353"/>
      <c r="AWJ20" s="354"/>
      <c r="AWL20" s="354"/>
      <c r="AWM20" s="352"/>
      <c r="AWN20" s="353"/>
      <c r="AWO20" s="354"/>
      <c r="AWP20" s="31"/>
      <c r="AWQ20" s="354"/>
      <c r="AWR20" s="352"/>
      <c r="AWS20" s="354"/>
      <c r="AWT20" s="354"/>
      <c r="AWU20" s="355"/>
      <c r="AWX20" s="352"/>
      <c r="AWY20" s="353"/>
      <c r="AWZ20" s="354"/>
      <c r="AXB20" s="354"/>
      <c r="AXC20" s="352"/>
      <c r="AXD20" s="353"/>
      <c r="AXE20" s="354"/>
      <c r="AXF20" s="31"/>
      <c r="AXG20" s="354"/>
      <c r="AXH20" s="352"/>
      <c r="AXI20" s="354"/>
      <c r="AXJ20" s="354"/>
      <c r="AXK20" s="355"/>
      <c r="AXN20" s="352"/>
      <c r="AXO20" s="353"/>
      <c r="AXP20" s="354"/>
      <c r="AXR20" s="354"/>
      <c r="AXS20" s="352"/>
      <c r="AXT20" s="353"/>
      <c r="AXU20" s="354"/>
      <c r="AXV20" s="31"/>
      <c r="AXW20" s="354"/>
      <c r="AXX20" s="352"/>
      <c r="AXY20" s="354"/>
      <c r="AXZ20" s="354"/>
      <c r="AYA20" s="355"/>
      <c r="AYD20" s="352"/>
      <c r="AYE20" s="353"/>
      <c r="AYF20" s="354"/>
      <c r="AYH20" s="354"/>
      <c r="AYI20" s="352"/>
      <c r="AYJ20" s="353"/>
      <c r="AYK20" s="354"/>
      <c r="AYL20" s="31"/>
      <c r="AYM20" s="354"/>
      <c r="AYN20" s="352"/>
      <c r="AYO20" s="354"/>
      <c r="AYP20" s="354"/>
      <c r="AYQ20" s="355"/>
      <c r="AYT20" s="352"/>
      <c r="AYU20" s="353"/>
      <c r="AYV20" s="354"/>
      <c r="AYX20" s="354"/>
      <c r="AYY20" s="352"/>
      <c r="AYZ20" s="353"/>
      <c r="AZA20" s="354"/>
      <c r="AZB20" s="31"/>
      <c r="AZC20" s="354"/>
      <c r="AZD20" s="352"/>
      <c r="AZE20" s="354"/>
      <c r="AZF20" s="354"/>
      <c r="AZG20" s="355"/>
      <c r="AZJ20" s="352"/>
      <c r="AZK20" s="353"/>
      <c r="AZL20" s="354"/>
      <c r="AZN20" s="354"/>
      <c r="AZO20" s="352"/>
      <c r="AZP20" s="353"/>
      <c r="AZQ20" s="354"/>
      <c r="AZR20" s="31"/>
      <c r="AZS20" s="354"/>
      <c r="AZT20" s="352"/>
      <c r="AZU20" s="354"/>
      <c r="AZV20" s="354"/>
      <c r="AZW20" s="355"/>
      <c r="AZZ20" s="352"/>
      <c r="BAA20" s="353"/>
      <c r="BAB20" s="354"/>
      <c r="BAD20" s="354"/>
      <c r="BAE20" s="352"/>
      <c r="BAF20" s="353"/>
      <c r="BAG20" s="354"/>
      <c r="BAH20" s="31"/>
      <c r="BAI20" s="354"/>
      <c r="BAJ20" s="352"/>
      <c r="BAK20" s="354"/>
      <c r="BAL20" s="354"/>
      <c r="BAM20" s="355"/>
      <c r="BAP20" s="352"/>
      <c r="BAQ20" s="353"/>
      <c r="BAR20" s="354"/>
      <c r="BAT20" s="354"/>
      <c r="BAU20" s="352"/>
      <c r="BAV20" s="353"/>
      <c r="BAW20" s="354"/>
      <c r="BAX20" s="31"/>
      <c r="BAY20" s="354"/>
      <c r="BAZ20" s="352"/>
      <c r="BBA20" s="354"/>
      <c r="BBB20" s="354"/>
      <c r="BBC20" s="355"/>
      <c r="BBF20" s="352"/>
      <c r="BBG20" s="353"/>
      <c r="BBH20" s="354"/>
      <c r="BBJ20" s="354"/>
      <c r="BBK20" s="352"/>
      <c r="BBL20" s="353"/>
      <c r="BBM20" s="354"/>
      <c r="BBN20" s="31"/>
      <c r="BBO20" s="354"/>
      <c r="BBP20" s="352"/>
      <c r="BBQ20" s="354"/>
      <c r="BBR20" s="354"/>
      <c r="BBS20" s="355"/>
      <c r="BBV20" s="352"/>
      <c r="BBW20" s="353"/>
      <c r="BBX20" s="354"/>
      <c r="BBZ20" s="354"/>
      <c r="BCA20" s="352"/>
      <c r="BCB20" s="353"/>
      <c r="BCC20" s="354"/>
      <c r="BCD20" s="31"/>
      <c r="BCE20" s="354"/>
      <c r="BCF20" s="352"/>
      <c r="BCG20" s="354"/>
      <c r="BCH20" s="354"/>
      <c r="BCI20" s="355"/>
      <c r="BCL20" s="352"/>
      <c r="BCM20" s="353"/>
      <c r="BCN20" s="354"/>
      <c r="BCP20" s="354"/>
      <c r="BCQ20" s="352"/>
      <c r="BCR20" s="353"/>
      <c r="BCS20" s="354"/>
      <c r="BCT20" s="31"/>
      <c r="BCU20" s="354"/>
      <c r="BCV20" s="352"/>
      <c r="BCW20" s="354"/>
      <c r="BCX20" s="354"/>
      <c r="BCY20" s="355"/>
      <c r="BDB20" s="352"/>
      <c r="BDC20" s="353"/>
      <c r="BDD20" s="354"/>
      <c r="BDF20" s="354"/>
      <c r="BDG20" s="352"/>
      <c r="BDH20" s="353"/>
      <c r="BDI20" s="354"/>
      <c r="BDJ20" s="31"/>
      <c r="BDK20" s="354"/>
      <c r="BDL20" s="352"/>
      <c r="BDM20" s="354"/>
      <c r="BDN20" s="354"/>
      <c r="BDO20" s="355"/>
      <c r="BDR20" s="352"/>
      <c r="BDS20" s="353"/>
      <c r="BDT20" s="354"/>
      <c r="BDV20" s="354"/>
      <c r="BDW20" s="352"/>
      <c r="BDX20" s="353"/>
      <c r="BDY20" s="354"/>
      <c r="BDZ20" s="31"/>
      <c r="BEA20" s="354"/>
      <c r="BEB20" s="352"/>
      <c r="BEC20" s="354"/>
      <c r="BED20" s="354"/>
      <c r="BEE20" s="355"/>
      <c r="BEH20" s="352"/>
      <c r="BEI20" s="353"/>
      <c r="BEJ20" s="354"/>
      <c r="BEL20" s="354"/>
      <c r="BEM20" s="352"/>
      <c r="BEN20" s="353"/>
      <c r="BEO20" s="354"/>
      <c r="BEP20" s="31"/>
      <c r="BEQ20" s="354"/>
      <c r="BER20" s="352"/>
      <c r="BES20" s="354"/>
      <c r="BET20" s="354"/>
      <c r="BEU20" s="355"/>
      <c r="BEX20" s="352"/>
      <c r="BEY20" s="353"/>
      <c r="BEZ20" s="354"/>
      <c r="BFB20" s="354"/>
      <c r="BFC20" s="352"/>
      <c r="BFD20" s="353"/>
      <c r="BFE20" s="354"/>
      <c r="BFF20" s="31"/>
      <c r="BFG20" s="354"/>
      <c r="BFH20" s="352"/>
      <c r="BFI20" s="354"/>
      <c r="BFJ20" s="354"/>
      <c r="BFK20" s="355"/>
      <c r="BFN20" s="352"/>
      <c r="BFO20" s="353"/>
      <c r="BFP20" s="354"/>
      <c r="BFR20" s="354"/>
      <c r="BFS20" s="352"/>
      <c r="BFT20" s="353"/>
      <c r="BFU20" s="354"/>
      <c r="BFV20" s="31"/>
      <c r="BFW20" s="354"/>
      <c r="BFX20" s="352"/>
      <c r="BFY20" s="354"/>
      <c r="BFZ20" s="354"/>
      <c r="BGA20" s="355"/>
      <c r="BGD20" s="352"/>
      <c r="BGE20" s="353"/>
      <c r="BGF20" s="354"/>
      <c r="BGH20" s="354"/>
      <c r="BGI20" s="352"/>
      <c r="BGJ20" s="353"/>
      <c r="BGK20" s="354"/>
      <c r="BGL20" s="31"/>
      <c r="BGM20" s="354"/>
      <c r="BGN20" s="352"/>
      <c r="BGO20" s="354"/>
      <c r="BGP20" s="354"/>
      <c r="BGQ20" s="355"/>
      <c r="BGT20" s="352"/>
      <c r="BGU20" s="353"/>
      <c r="BGV20" s="354"/>
      <c r="BGX20" s="354"/>
      <c r="BGY20" s="352"/>
      <c r="BGZ20" s="353"/>
      <c r="BHA20" s="354"/>
      <c r="BHB20" s="31"/>
      <c r="BHC20" s="354"/>
      <c r="BHD20" s="352"/>
      <c r="BHE20" s="354"/>
      <c r="BHF20" s="354"/>
      <c r="BHG20" s="355"/>
      <c r="BHJ20" s="352"/>
      <c r="BHK20" s="353"/>
      <c r="BHL20" s="354"/>
      <c r="BHN20" s="354"/>
      <c r="BHO20" s="352"/>
      <c r="BHP20" s="353"/>
      <c r="BHQ20" s="354"/>
      <c r="BHR20" s="31"/>
      <c r="BHS20" s="354"/>
      <c r="BHT20" s="352"/>
      <c r="BHU20" s="354"/>
      <c r="BHV20" s="354"/>
      <c r="BHW20" s="355"/>
      <c r="BHZ20" s="352"/>
      <c r="BIA20" s="353"/>
      <c r="BIB20" s="354"/>
      <c r="BID20" s="354"/>
      <c r="BIE20" s="352"/>
      <c r="BIF20" s="353"/>
      <c r="BIG20" s="354"/>
      <c r="BIH20" s="31"/>
      <c r="BII20" s="354"/>
      <c r="BIJ20" s="352"/>
      <c r="BIK20" s="354"/>
      <c r="BIL20" s="354"/>
      <c r="BIM20" s="355"/>
      <c r="BIP20" s="352"/>
      <c r="BIQ20" s="353"/>
      <c r="BIR20" s="354"/>
      <c r="BIT20" s="354"/>
      <c r="BIU20" s="352"/>
      <c r="BIV20" s="353"/>
      <c r="BIW20" s="354"/>
      <c r="BIX20" s="31"/>
      <c r="BIY20" s="354"/>
      <c r="BIZ20" s="352"/>
      <c r="BJA20" s="354"/>
      <c r="BJB20" s="354"/>
      <c r="BJC20" s="355"/>
      <c r="BJF20" s="352"/>
      <c r="BJG20" s="353"/>
      <c r="BJH20" s="354"/>
      <c r="BJJ20" s="354"/>
      <c r="BJK20" s="352"/>
      <c r="BJL20" s="353"/>
      <c r="BJM20" s="354"/>
      <c r="BJN20" s="31"/>
      <c r="BJO20" s="354"/>
      <c r="BJP20" s="352"/>
      <c r="BJQ20" s="354"/>
      <c r="BJR20" s="354"/>
      <c r="BJS20" s="355"/>
      <c r="BJV20" s="352"/>
      <c r="BJW20" s="353"/>
      <c r="BJX20" s="354"/>
      <c r="BJZ20" s="354"/>
      <c r="BKA20" s="352"/>
      <c r="BKB20" s="353"/>
      <c r="BKC20" s="354"/>
      <c r="BKD20" s="31"/>
      <c r="BKE20" s="354"/>
      <c r="BKF20" s="352"/>
      <c r="BKG20" s="354"/>
      <c r="BKH20" s="354"/>
      <c r="BKI20" s="355"/>
      <c r="BKL20" s="352"/>
      <c r="BKM20" s="353"/>
      <c r="BKN20" s="354"/>
      <c r="BKP20" s="354"/>
      <c r="BKQ20" s="352"/>
      <c r="BKR20" s="353"/>
      <c r="BKS20" s="354"/>
      <c r="BKT20" s="31"/>
      <c r="BKU20" s="354"/>
      <c r="BKV20" s="352"/>
      <c r="BKW20" s="354"/>
      <c r="BKX20" s="354"/>
      <c r="BKY20" s="355"/>
      <c r="BLB20" s="352"/>
      <c r="BLC20" s="353"/>
      <c r="BLD20" s="354"/>
      <c r="BLF20" s="354"/>
      <c r="BLG20" s="352"/>
      <c r="BLH20" s="353"/>
      <c r="BLI20" s="354"/>
      <c r="BLJ20" s="31"/>
      <c r="BLK20" s="354"/>
      <c r="BLL20" s="352"/>
      <c r="BLM20" s="354"/>
      <c r="BLN20" s="354"/>
      <c r="BLO20" s="355"/>
      <c r="BLR20" s="352"/>
      <c r="BLS20" s="353"/>
      <c r="BLT20" s="354"/>
      <c r="BLV20" s="354"/>
      <c r="BLW20" s="352"/>
      <c r="BLX20" s="353"/>
      <c r="BLY20" s="354"/>
      <c r="BLZ20" s="31"/>
      <c r="BMA20" s="354"/>
      <c r="BMB20" s="352"/>
      <c r="BMC20" s="354"/>
      <c r="BMD20" s="354"/>
      <c r="BME20" s="355"/>
      <c r="BMH20" s="352"/>
      <c r="BMI20" s="353"/>
      <c r="BMJ20" s="354"/>
      <c r="BML20" s="354"/>
      <c r="BMM20" s="352"/>
      <c r="BMN20" s="353"/>
      <c r="BMO20" s="354"/>
      <c r="BMP20" s="31"/>
      <c r="BMQ20" s="354"/>
      <c r="BMR20" s="352"/>
      <c r="BMS20" s="354"/>
      <c r="BMT20" s="354"/>
      <c r="BMU20" s="355"/>
      <c r="BMX20" s="352"/>
      <c r="BMY20" s="353"/>
      <c r="BMZ20" s="354"/>
      <c r="BNB20" s="354"/>
      <c r="BNC20" s="352"/>
      <c r="BND20" s="353"/>
      <c r="BNE20" s="354"/>
      <c r="BNF20" s="31"/>
      <c r="BNG20" s="354"/>
      <c r="BNH20" s="352"/>
      <c r="BNI20" s="354"/>
      <c r="BNJ20" s="354"/>
      <c r="BNK20" s="355"/>
      <c r="BNN20" s="352"/>
      <c r="BNO20" s="353"/>
      <c r="BNP20" s="354"/>
      <c r="BNR20" s="354"/>
      <c r="BNS20" s="352"/>
      <c r="BNT20" s="353"/>
      <c r="BNU20" s="354"/>
      <c r="BNV20" s="31"/>
      <c r="BNW20" s="354"/>
      <c r="BNX20" s="352"/>
      <c r="BNY20" s="354"/>
      <c r="BNZ20" s="354"/>
      <c r="BOA20" s="355"/>
      <c r="BOD20" s="352"/>
      <c r="BOE20" s="353"/>
      <c r="BOF20" s="354"/>
      <c r="BOH20" s="354"/>
      <c r="BOI20" s="352"/>
      <c r="BOJ20" s="353"/>
      <c r="BOK20" s="354"/>
      <c r="BOL20" s="31"/>
      <c r="BOM20" s="354"/>
      <c r="BON20" s="352"/>
      <c r="BOO20" s="354"/>
      <c r="BOP20" s="354"/>
      <c r="BOQ20" s="355"/>
      <c r="BOT20" s="352"/>
      <c r="BOU20" s="353"/>
      <c r="BOV20" s="354"/>
      <c r="BOX20" s="354"/>
      <c r="BOY20" s="352"/>
      <c r="BOZ20" s="353"/>
      <c r="BPA20" s="354"/>
      <c r="BPB20" s="31"/>
      <c r="BPC20" s="354"/>
      <c r="BPD20" s="352"/>
      <c r="BPE20" s="354"/>
      <c r="BPF20" s="354"/>
      <c r="BPG20" s="355"/>
      <c r="BPJ20" s="352"/>
      <c r="BPK20" s="353"/>
      <c r="BPL20" s="354"/>
      <c r="BPN20" s="354"/>
      <c r="BPO20" s="352"/>
      <c r="BPP20" s="353"/>
      <c r="BPQ20" s="354"/>
      <c r="BPR20" s="31"/>
      <c r="BPS20" s="354"/>
      <c r="BPT20" s="352"/>
      <c r="BPU20" s="354"/>
      <c r="BPV20" s="354"/>
      <c r="BPW20" s="355"/>
      <c r="BPZ20" s="352"/>
      <c r="BQA20" s="353"/>
      <c r="BQB20" s="354"/>
      <c r="BQD20" s="354"/>
      <c r="BQE20" s="352"/>
      <c r="BQF20" s="353"/>
      <c r="BQG20" s="354"/>
      <c r="BQH20" s="31"/>
      <c r="BQI20" s="354"/>
      <c r="BQJ20" s="352"/>
      <c r="BQK20" s="354"/>
      <c r="BQL20" s="354"/>
      <c r="BQM20" s="355"/>
      <c r="BQP20" s="352"/>
      <c r="BQQ20" s="353"/>
      <c r="BQR20" s="354"/>
      <c r="BQT20" s="354"/>
      <c r="BQU20" s="352"/>
      <c r="BQV20" s="353"/>
      <c r="BQW20" s="354"/>
      <c r="BQX20" s="31"/>
      <c r="BQY20" s="354"/>
      <c r="BQZ20" s="352"/>
      <c r="BRA20" s="354"/>
      <c r="BRB20" s="354"/>
      <c r="BRC20" s="355"/>
      <c r="BRF20" s="352"/>
      <c r="BRG20" s="353"/>
      <c r="BRH20" s="354"/>
      <c r="BRJ20" s="354"/>
      <c r="BRK20" s="352"/>
      <c r="BRL20" s="353"/>
      <c r="BRM20" s="354"/>
      <c r="BRN20" s="31"/>
      <c r="BRO20" s="354"/>
      <c r="BRP20" s="352"/>
      <c r="BRQ20" s="354"/>
      <c r="BRR20" s="354"/>
      <c r="BRS20" s="355"/>
      <c r="BRV20" s="352"/>
      <c r="BRW20" s="353"/>
      <c r="BRX20" s="354"/>
      <c r="BRZ20" s="354"/>
      <c r="BSA20" s="352"/>
      <c r="BSB20" s="353"/>
      <c r="BSC20" s="354"/>
      <c r="BSD20" s="31"/>
      <c r="BSE20" s="354"/>
      <c r="BSF20" s="352"/>
      <c r="BSG20" s="354"/>
      <c r="BSH20" s="354"/>
      <c r="BSI20" s="355"/>
      <c r="BSL20" s="352"/>
      <c r="BSM20" s="353"/>
      <c r="BSN20" s="354"/>
      <c r="BSP20" s="354"/>
      <c r="BSQ20" s="352"/>
      <c r="BSR20" s="353"/>
      <c r="BSS20" s="354"/>
      <c r="BST20" s="31"/>
      <c r="BSU20" s="354"/>
      <c r="BSV20" s="352"/>
      <c r="BSW20" s="354"/>
      <c r="BSX20" s="354"/>
      <c r="BSY20" s="355"/>
      <c r="BTB20" s="352"/>
      <c r="BTC20" s="353"/>
      <c r="BTD20" s="354"/>
      <c r="BTF20" s="354"/>
      <c r="BTG20" s="352"/>
      <c r="BTH20" s="353"/>
      <c r="BTI20" s="354"/>
      <c r="BTJ20" s="31"/>
      <c r="BTK20" s="354"/>
      <c r="BTL20" s="352"/>
      <c r="BTM20" s="354"/>
      <c r="BTN20" s="354"/>
      <c r="BTO20" s="355"/>
      <c r="BTR20" s="352"/>
      <c r="BTS20" s="353"/>
      <c r="BTT20" s="354"/>
      <c r="BTV20" s="354"/>
      <c r="BTW20" s="352"/>
      <c r="BTX20" s="353"/>
      <c r="BTY20" s="354"/>
      <c r="BTZ20" s="31"/>
      <c r="BUA20" s="354"/>
      <c r="BUB20" s="352"/>
      <c r="BUC20" s="354"/>
      <c r="BUD20" s="354"/>
      <c r="BUE20" s="355"/>
      <c r="BUH20" s="352"/>
      <c r="BUI20" s="353"/>
      <c r="BUJ20" s="354"/>
      <c r="BUL20" s="354"/>
      <c r="BUM20" s="352"/>
      <c r="BUN20" s="353"/>
      <c r="BUO20" s="354"/>
      <c r="BUP20" s="31"/>
      <c r="BUQ20" s="354"/>
      <c r="BUR20" s="352"/>
      <c r="BUS20" s="354"/>
      <c r="BUT20" s="354"/>
      <c r="BUU20" s="355"/>
      <c r="BUX20" s="352"/>
      <c r="BUY20" s="353"/>
      <c r="BUZ20" s="354"/>
      <c r="BVB20" s="354"/>
      <c r="BVC20" s="352"/>
      <c r="BVD20" s="353"/>
      <c r="BVE20" s="354"/>
      <c r="BVF20" s="31"/>
      <c r="BVG20" s="354"/>
      <c r="BVH20" s="352"/>
      <c r="BVI20" s="354"/>
      <c r="BVJ20" s="354"/>
      <c r="BVK20" s="355"/>
      <c r="BVN20" s="352"/>
      <c r="BVO20" s="353"/>
      <c r="BVP20" s="354"/>
      <c r="BVR20" s="354"/>
      <c r="BVS20" s="352"/>
      <c r="BVT20" s="353"/>
      <c r="BVU20" s="354"/>
      <c r="BVV20" s="31"/>
      <c r="BVW20" s="354"/>
      <c r="BVX20" s="352"/>
      <c r="BVY20" s="354"/>
      <c r="BVZ20" s="354"/>
      <c r="BWA20" s="355"/>
      <c r="BWD20" s="352"/>
      <c r="BWE20" s="353"/>
      <c r="BWF20" s="354"/>
      <c r="BWH20" s="354"/>
      <c r="BWI20" s="352"/>
      <c r="BWJ20" s="353"/>
      <c r="BWK20" s="354"/>
      <c r="BWL20" s="31"/>
      <c r="BWM20" s="354"/>
      <c r="BWN20" s="352"/>
      <c r="BWO20" s="354"/>
      <c r="BWP20" s="354"/>
      <c r="BWQ20" s="355"/>
      <c r="BWT20" s="352"/>
      <c r="BWU20" s="353"/>
      <c r="BWV20" s="354"/>
      <c r="BWX20" s="354"/>
      <c r="BWY20" s="352"/>
      <c r="BWZ20" s="353"/>
      <c r="BXA20" s="354"/>
      <c r="BXB20" s="31"/>
      <c r="BXC20" s="354"/>
      <c r="BXD20" s="352"/>
      <c r="BXE20" s="354"/>
      <c r="BXF20" s="354"/>
      <c r="BXG20" s="355"/>
      <c r="BXJ20" s="352"/>
      <c r="BXK20" s="353"/>
      <c r="BXL20" s="354"/>
      <c r="BXN20" s="354"/>
      <c r="BXO20" s="352"/>
      <c r="BXP20" s="353"/>
      <c r="BXQ20" s="354"/>
      <c r="BXR20" s="31"/>
      <c r="BXS20" s="354"/>
      <c r="BXT20" s="352"/>
      <c r="BXU20" s="354"/>
      <c r="BXV20" s="354"/>
      <c r="BXW20" s="355"/>
      <c r="BXZ20" s="352"/>
      <c r="BYA20" s="353"/>
      <c r="BYB20" s="354"/>
      <c r="BYD20" s="354"/>
      <c r="BYE20" s="352"/>
      <c r="BYF20" s="353"/>
      <c r="BYG20" s="354"/>
      <c r="BYH20" s="31"/>
      <c r="BYI20" s="354"/>
      <c r="BYJ20" s="352"/>
      <c r="BYK20" s="354"/>
      <c r="BYL20" s="354"/>
      <c r="BYM20" s="355"/>
      <c r="BYP20" s="352"/>
      <c r="BYQ20" s="353"/>
      <c r="BYR20" s="354"/>
      <c r="BYT20" s="354"/>
      <c r="BYU20" s="352"/>
      <c r="BYV20" s="353"/>
      <c r="BYW20" s="354"/>
      <c r="BYX20" s="31"/>
      <c r="BYY20" s="354"/>
      <c r="BYZ20" s="352"/>
      <c r="BZA20" s="354"/>
      <c r="BZB20" s="354"/>
      <c r="BZC20" s="355"/>
      <c r="BZF20" s="352"/>
      <c r="BZG20" s="353"/>
      <c r="BZH20" s="354"/>
      <c r="BZJ20" s="354"/>
      <c r="BZK20" s="352"/>
      <c r="BZL20" s="353"/>
      <c r="BZM20" s="354"/>
      <c r="BZN20" s="31"/>
      <c r="BZO20" s="354"/>
      <c r="BZP20" s="352"/>
      <c r="BZQ20" s="354"/>
      <c r="BZR20" s="354"/>
      <c r="BZS20" s="355"/>
      <c r="BZV20" s="352"/>
      <c r="BZW20" s="353"/>
      <c r="BZX20" s="354"/>
      <c r="BZZ20" s="354"/>
      <c r="CAA20" s="352"/>
      <c r="CAB20" s="353"/>
      <c r="CAC20" s="354"/>
      <c r="CAD20" s="31"/>
      <c r="CAE20" s="354"/>
      <c r="CAF20" s="352"/>
      <c r="CAG20" s="354"/>
      <c r="CAH20" s="354"/>
      <c r="CAI20" s="355"/>
      <c r="CAL20" s="352"/>
      <c r="CAM20" s="353"/>
      <c r="CAN20" s="354"/>
      <c r="CAP20" s="354"/>
      <c r="CAQ20" s="352"/>
      <c r="CAR20" s="353"/>
      <c r="CAS20" s="354"/>
      <c r="CAT20" s="31"/>
      <c r="CAU20" s="354"/>
      <c r="CAV20" s="352"/>
      <c r="CAW20" s="354"/>
      <c r="CAX20" s="354"/>
      <c r="CAY20" s="355"/>
      <c r="CBB20" s="352"/>
      <c r="CBC20" s="353"/>
      <c r="CBD20" s="354"/>
      <c r="CBF20" s="354"/>
      <c r="CBG20" s="352"/>
      <c r="CBH20" s="353"/>
      <c r="CBI20" s="354"/>
      <c r="CBJ20" s="31"/>
      <c r="CBK20" s="354"/>
      <c r="CBL20" s="352"/>
      <c r="CBM20" s="354"/>
      <c r="CBN20" s="354"/>
      <c r="CBO20" s="355"/>
      <c r="CBR20" s="352"/>
      <c r="CBS20" s="353"/>
      <c r="CBT20" s="354"/>
      <c r="CBV20" s="354"/>
      <c r="CBW20" s="352"/>
      <c r="CBX20" s="353"/>
      <c r="CBY20" s="354"/>
      <c r="CBZ20" s="31"/>
      <c r="CCA20" s="354"/>
      <c r="CCB20" s="352"/>
      <c r="CCC20" s="354"/>
      <c r="CCD20" s="354"/>
      <c r="CCE20" s="355"/>
      <c r="CCH20" s="352"/>
      <c r="CCI20" s="353"/>
      <c r="CCJ20" s="354"/>
      <c r="CCL20" s="354"/>
      <c r="CCM20" s="352"/>
      <c r="CCN20" s="353"/>
      <c r="CCO20" s="354"/>
      <c r="CCP20" s="31"/>
      <c r="CCQ20" s="354"/>
      <c r="CCR20" s="352"/>
      <c r="CCS20" s="354"/>
      <c r="CCT20" s="354"/>
      <c r="CCU20" s="355"/>
      <c r="CCX20" s="352"/>
      <c r="CCY20" s="353"/>
      <c r="CCZ20" s="354"/>
      <c r="CDB20" s="354"/>
      <c r="CDC20" s="352"/>
      <c r="CDD20" s="353"/>
      <c r="CDE20" s="354"/>
      <c r="CDF20" s="31"/>
      <c r="CDG20" s="354"/>
      <c r="CDH20" s="352"/>
      <c r="CDI20" s="354"/>
      <c r="CDJ20" s="354"/>
      <c r="CDK20" s="355"/>
      <c r="CDN20" s="352"/>
      <c r="CDO20" s="353"/>
      <c r="CDP20" s="354"/>
      <c r="CDR20" s="354"/>
      <c r="CDS20" s="352"/>
      <c r="CDT20" s="353"/>
      <c r="CDU20" s="354"/>
      <c r="CDV20" s="31"/>
      <c r="CDW20" s="354"/>
      <c r="CDX20" s="352"/>
      <c r="CDY20" s="354"/>
      <c r="CDZ20" s="354"/>
      <c r="CEA20" s="355"/>
      <c r="CED20" s="352"/>
      <c r="CEE20" s="353"/>
      <c r="CEF20" s="354"/>
      <c r="CEH20" s="354"/>
      <c r="CEI20" s="352"/>
      <c r="CEJ20" s="353"/>
      <c r="CEK20" s="354"/>
      <c r="CEL20" s="31"/>
      <c r="CEM20" s="354"/>
      <c r="CEN20" s="352"/>
      <c r="CEO20" s="354"/>
      <c r="CEP20" s="354"/>
      <c r="CEQ20" s="355"/>
      <c r="CET20" s="352"/>
      <c r="CEU20" s="353"/>
      <c r="CEV20" s="354"/>
      <c r="CEX20" s="354"/>
      <c r="CEY20" s="352"/>
      <c r="CEZ20" s="353"/>
      <c r="CFA20" s="354"/>
      <c r="CFB20" s="31"/>
      <c r="CFC20" s="354"/>
      <c r="CFD20" s="352"/>
      <c r="CFE20" s="354"/>
      <c r="CFF20" s="354"/>
      <c r="CFG20" s="355"/>
      <c r="CFJ20" s="352"/>
      <c r="CFK20" s="353"/>
      <c r="CFL20" s="354"/>
      <c r="CFN20" s="354"/>
      <c r="CFO20" s="352"/>
      <c r="CFP20" s="353"/>
      <c r="CFQ20" s="354"/>
      <c r="CFR20" s="31"/>
      <c r="CFS20" s="354"/>
      <c r="CFT20" s="352"/>
      <c r="CFU20" s="354"/>
      <c r="CFV20" s="354"/>
      <c r="CFW20" s="355"/>
      <c r="CFZ20" s="352"/>
      <c r="CGA20" s="353"/>
      <c r="CGB20" s="354"/>
      <c r="CGD20" s="354"/>
      <c r="CGE20" s="352"/>
      <c r="CGF20" s="353"/>
      <c r="CGG20" s="354"/>
      <c r="CGH20" s="31"/>
      <c r="CGI20" s="354"/>
      <c r="CGJ20" s="352"/>
      <c r="CGK20" s="354"/>
      <c r="CGL20" s="354"/>
      <c r="CGM20" s="355"/>
      <c r="CGP20" s="352"/>
      <c r="CGQ20" s="353"/>
      <c r="CGR20" s="354"/>
      <c r="CGT20" s="354"/>
      <c r="CGU20" s="352"/>
      <c r="CGV20" s="353"/>
      <c r="CGW20" s="354"/>
      <c r="CGX20" s="31"/>
      <c r="CGY20" s="354"/>
      <c r="CGZ20" s="352"/>
      <c r="CHA20" s="354"/>
      <c r="CHB20" s="354"/>
      <c r="CHC20" s="355"/>
      <c r="CHF20" s="352"/>
      <c r="CHG20" s="353"/>
      <c r="CHH20" s="354"/>
      <c r="CHJ20" s="354"/>
      <c r="CHK20" s="352"/>
      <c r="CHL20" s="353"/>
      <c r="CHM20" s="354"/>
      <c r="CHN20" s="31"/>
      <c r="CHO20" s="354"/>
      <c r="CHP20" s="352"/>
      <c r="CHQ20" s="354"/>
      <c r="CHR20" s="354"/>
      <c r="CHS20" s="355"/>
      <c r="CHV20" s="352"/>
      <c r="CHW20" s="353"/>
      <c r="CHX20" s="354"/>
      <c r="CHZ20" s="354"/>
      <c r="CIA20" s="352"/>
      <c r="CIB20" s="353"/>
      <c r="CIC20" s="354"/>
      <c r="CID20" s="31"/>
      <c r="CIE20" s="354"/>
      <c r="CIF20" s="352"/>
      <c r="CIG20" s="354"/>
      <c r="CIH20" s="354"/>
      <c r="CII20" s="355"/>
      <c r="CIL20" s="352"/>
      <c r="CIM20" s="353"/>
      <c r="CIN20" s="354"/>
      <c r="CIP20" s="354"/>
      <c r="CIQ20" s="352"/>
      <c r="CIR20" s="353"/>
      <c r="CIS20" s="354"/>
      <c r="CIT20" s="31"/>
      <c r="CIU20" s="354"/>
      <c r="CIV20" s="352"/>
      <c r="CIW20" s="354"/>
      <c r="CIX20" s="354"/>
      <c r="CIY20" s="355"/>
      <c r="CJB20" s="352"/>
      <c r="CJC20" s="353"/>
      <c r="CJD20" s="354"/>
      <c r="CJF20" s="354"/>
      <c r="CJG20" s="352"/>
      <c r="CJH20" s="353"/>
      <c r="CJI20" s="354"/>
      <c r="CJJ20" s="31"/>
      <c r="CJK20" s="354"/>
      <c r="CJL20" s="352"/>
      <c r="CJM20" s="354"/>
      <c r="CJN20" s="354"/>
      <c r="CJO20" s="355"/>
      <c r="CJR20" s="352"/>
      <c r="CJS20" s="353"/>
      <c r="CJT20" s="354"/>
      <c r="CJV20" s="354"/>
      <c r="CJW20" s="352"/>
      <c r="CJX20" s="353"/>
      <c r="CJY20" s="354"/>
      <c r="CJZ20" s="31"/>
      <c r="CKA20" s="354"/>
      <c r="CKB20" s="352"/>
      <c r="CKC20" s="354"/>
      <c r="CKD20" s="354"/>
      <c r="CKE20" s="355"/>
      <c r="CKH20" s="352"/>
      <c r="CKI20" s="353"/>
      <c r="CKJ20" s="354"/>
      <c r="CKL20" s="354"/>
      <c r="CKM20" s="352"/>
      <c r="CKN20" s="353"/>
      <c r="CKO20" s="354"/>
      <c r="CKP20" s="31"/>
      <c r="CKQ20" s="354"/>
      <c r="CKR20" s="352"/>
      <c r="CKS20" s="354"/>
      <c r="CKT20" s="354"/>
      <c r="CKU20" s="355"/>
      <c r="CKX20" s="352"/>
      <c r="CKY20" s="353"/>
      <c r="CKZ20" s="354"/>
      <c r="CLB20" s="354"/>
      <c r="CLC20" s="352"/>
      <c r="CLD20" s="353"/>
      <c r="CLE20" s="354"/>
      <c r="CLF20" s="31"/>
      <c r="CLG20" s="354"/>
      <c r="CLH20" s="352"/>
      <c r="CLI20" s="354"/>
      <c r="CLJ20" s="354"/>
      <c r="CLK20" s="355"/>
      <c r="CLN20" s="352"/>
      <c r="CLO20" s="353"/>
      <c r="CLP20" s="354"/>
      <c r="CLR20" s="354"/>
      <c r="CLS20" s="352"/>
      <c r="CLT20" s="353"/>
      <c r="CLU20" s="354"/>
      <c r="CLV20" s="31"/>
      <c r="CLW20" s="354"/>
      <c r="CLX20" s="352"/>
      <c r="CLY20" s="354"/>
      <c r="CLZ20" s="354"/>
      <c r="CMA20" s="355"/>
      <c r="CMD20" s="352"/>
      <c r="CME20" s="353"/>
      <c r="CMF20" s="354"/>
      <c r="CMH20" s="354"/>
      <c r="CMI20" s="352"/>
      <c r="CMJ20" s="353"/>
      <c r="CMK20" s="354"/>
      <c r="CML20" s="31"/>
      <c r="CMM20" s="354"/>
      <c r="CMN20" s="352"/>
      <c r="CMO20" s="354"/>
      <c r="CMP20" s="354"/>
      <c r="CMQ20" s="355"/>
      <c r="CMT20" s="352"/>
      <c r="CMU20" s="353"/>
      <c r="CMV20" s="354"/>
      <c r="CMX20" s="354"/>
      <c r="CMY20" s="352"/>
      <c r="CMZ20" s="353"/>
      <c r="CNA20" s="354"/>
      <c r="CNB20" s="31"/>
      <c r="CNC20" s="354"/>
      <c r="CND20" s="352"/>
      <c r="CNE20" s="354"/>
      <c r="CNF20" s="354"/>
      <c r="CNG20" s="355"/>
      <c r="CNJ20" s="352"/>
      <c r="CNK20" s="353"/>
      <c r="CNL20" s="354"/>
      <c r="CNN20" s="354"/>
      <c r="CNO20" s="352"/>
      <c r="CNP20" s="353"/>
      <c r="CNQ20" s="354"/>
      <c r="CNR20" s="31"/>
      <c r="CNS20" s="354"/>
      <c r="CNT20" s="352"/>
      <c r="CNU20" s="354"/>
      <c r="CNV20" s="354"/>
      <c r="CNW20" s="355"/>
      <c r="CNZ20" s="352"/>
      <c r="COA20" s="353"/>
      <c r="COB20" s="354"/>
      <c r="COD20" s="354"/>
      <c r="COE20" s="352"/>
      <c r="COF20" s="353"/>
      <c r="COG20" s="354"/>
      <c r="COH20" s="31"/>
      <c r="COI20" s="354"/>
      <c r="COJ20" s="352"/>
      <c r="COK20" s="354"/>
      <c r="COL20" s="354"/>
      <c r="COM20" s="355"/>
      <c r="COP20" s="352"/>
      <c r="COQ20" s="353"/>
      <c r="COR20" s="354"/>
      <c r="COT20" s="354"/>
      <c r="COU20" s="352"/>
      <c r="COV20" s="353"/>
      <c r="COW20" s="354"/>
      <c r="COX20" s="31"/>
      <c r="COY20" s="354"/>
      <c r="COZ20" s="352"/>
      <c r="CPA20" s="354"/>
      <c r="CPB20" s="354"/>
      <c r="CPC20" s="355"/>
      <c r="CPF20" s="352"/>
      <c r="CPG20" s="353"/>
      <c r="CPH20" s="354"/>
      <c r="CPJ20" s="354"/>
      <c r="CPK20" s="352"/>
      <c r="CPL20" s="353"/>
      <c r="CPM20" s="354"/>
      <c r="CPN20" s="31"/>
      <c r="CPO20" s="354"/>
      <c r="CPP20" s="352"/>
      <c r="CPQ20" s="354"/>
      <c r="CPR20" s="354"/>
      <c r="CPS20" s="355"/>
      <c r="CPV20" s="352"/>
      <c r="CPW20" s="353"/>
      <c r="CPX20" s="354"/>
      <c r="CPZ20" s="354"/>
      <c r="CQA20" s="352"/>
      <c r="CQB20" s="353"/>
      <c r="CQC20" s="354"/>
      <c r="CQD20" s="31"/>
      <c r="CQE20" s="354"/>
      <c r="CQF20" s="352"/>
      <c r="CQG20" s="354"/>
      <c r="CQH20" s="354"/>
      <c r="CQI20" s="355"/>
      <c r="CQL20" s="352"/>
      <c r="CQM20" s="353"/>
      <c r="CQN20" s="354"/>
      <c r="CQP20" s="354"/>
      <c r="CQQ20" s="352"/>
      <c r="CQR20" s="353"/>
      <c r="CQS20" s="354"/>
      <c r="CQT20" s="31"/>
      <c r="CQU20" s="354"/>
      <c r="CQV20" s="352"/>
      <c r="CQW20" s="354"/>
      <c r="CQX20" s="354"/>
      <c r="CQY20" s="355"/>
      <c r="CRB20" s="352"/>
      <c r="CRC20" s="353"/>
      <c r="CRD20" s="354"/>
      <c r="CRF20" s="354"/>
      <c r="CRG20" s="352"/>
      <c r="CRH20" s="353"/>
      <c r="CRI20" s="354"/>
      <c r="CRJ20" s="31"/>
      <c r="CRK20" s="354"/>
      <c r="CRL20" s="352"/>
      <c r="CRM20" s="354"/>
      <c r="CRN20" s="354"/>
      <c r="CRO20" s="355"/>
      <c r="CRR20" s="352"/>
      <c r="CRS20" s="353"/>
      <c r="CRT20" s="354"/>
      <c r="CRV20" s="354"/>
      <c r="CRW20" s="352"/>
      <c r="CRX20" s="353"/>
      <c r="CRY20" s="354"/>
      <c r="CRZ20" s="31"/>
      <c r="CSA20" s="354"/>
      <c r="CSB20" s="352"/>
      <c r="CSC20" s="354"/>
      <c r="CSD20" s="354"/>
      <c r="CSE20" s="355"/>
      <c r="CSH20" s="352"/>
      <c r="CSI20" s="353"/>
      <c r="CSJ20" s="354"/>
      <c r="CSL20" s="354"/>
      <c r="CSM20" s="352"/>
      <c r="CSN20" s="353"/>
      <c r="CSO20" s="354"/>
      <c r="CSP20" s="31"/>
      <c r="CSQ20" s="354"/>
      <c r="CSR20" s="352"/>
      <c r="CSS20" s="354"/>
      <c r="CST20" s="354"/>
      <c r="CSU20" s="355"/>
      <c r="CSX20" s="352"/>
      <c r="CSY20" s="353"/>
      <c r="CSZ20" s="354"/>
      <c r="CTB20" s="354"/>
      <c r="CTC20" s="352"/>
      <c r="CTD20" s="353"/>
      <c r="CTE20" s="354"/>
      <c r="CTF20" s="31"/>
      <c r="CTG20" s="354"/>
      <c r="CTH20" s="352"/>
      <c r="CTI20" s="354"/>
      <c r="CTJ20" s="354"/>
      <c r="CTK20" s="355"/>
      <c r="CTN20" s="352"/>
      <c r="CTO20" s="353"/>
      <c r="CTP20" s="354"/>
      <c r="CTR20" s="354"/>
      <c r="CTS20" s="352"/>
      <c r="CTT20" s="353"/>
      <c r="CTU20" s="354"/>
      <c r="CTV20" s="31"/>
      <c r="CTW20" s="354"/>
      <c r="CTX20" s="352"/>
      <c r="CTY20" s="354"/>
      <c r="CTZ20" s="354"/>
      <c r="CUA20" s="355"/>
      <c r="CUD20" s="352"/>
      <c r="CUE20" s="353"/>
      <c r="CUF20" s="354"/>
      <c r="CUH20" s="354"/>
      <c r="CUI20" s="352"/>
      <c r="CUJ20" s="353"/>
      <c r="CUK20" s="354"/>
      <c r="CUL20" s="31"/>
      <c r="CUM20" s="354"/>
      <c r="CUN20" s="352"/>
      <c r="CUO20" s="354"/>
      <c r="CUP20" s="354"/>
      <c r="CUQ20" s="355"/>
      <c r="CUT20" s="352"/>
      <c r="CUU20" s="353"/>
      <c r="CUV20" s="354"/>
      <c r="CUX20" s="354"/>
      <c r="CUY20" s="352"/>
      <c r="CUZ20" s="353"/>
      <c r="CVA20" s="354"/>
      <c r="CVB20" s="31"/>
      <c r="CVC20" s="354"/>
      <c r="CVD20" s="352"/>
      <c r="CVE20" s="354"/>
      <c r="CVF20" s="354"/>
      <c r="CVG20" s="355"/>
      <c r="CVJ20" s="352"/>
      <c r="CVK20" s="353"/>
      <c r="CVL20" s="354"/>
      <c r="CVN20" s="354"/>
      <c r="CVO20" s="352"/>
      <c r="CVP20" s="353"/>
      <c r="CVQ20" s="354"/>
      <c r="CVR20" s="31"/>
      <c r="CVS20" s="354"/>
      <c r="CVT20" s="352"/>
      <c r="CVU20" s="354"/>
      <c r="CVV20" s="354"/>
      <c r="CVW20" s="355"/>
      <c r="CVZ20" s="352"/>
      <c r="CWA20" s="353"/>
      <c r="CWB20" s="354"/>
      <c r="CWD20" s="354"/>
      <c r="CWE20" s="352"/>
      <c r="CWF20" s="353"/>
      <c r="CWG20" s="354"/>
      <c r="CWH20" s="31"/>
      <c r="CWI20" s="354"/>
      <c r="CWJ20" s="352"/>
      <c r="CWK20" s="354"/>
      <c r="CWL20" s="354"/>
      <c r="CWM20" s="355"/>
      <c r="CWP20" s="352"/>
      <c r="CWQ20" s="353"/>
      <c r="CWR20" s="354"/>
      <c r="CWT20" s="354"/>
      <c r="CWU20" s="352"/>
      <c r="CWV20" s="353"/>
      <c r="CWW20" s="354"/>
      <c r="CWX20" s="31"/>
      <c r="CWY20" s="354"/>
      <c r="CWZ20" s="352"/>
      <c r="CXA20" s="354"/>
      <c r="CXB20" s="354"/>
      <c r="CXC20" s="355"/>
      <c r="CXF20" s="352"/>
      <c r="CXG20" s="353"/>
      <c r="CXH20" s="354"/>
      <c r="CXJ20" s="354"/>
      <c r="CXK20" s="352"/>
      <c r="CXL20" s="353"/>
      <c r="CXM20" s="354"/>
      <c r="CXN20" s="31"/>
      <c r="CXO20" s="354"/>
      <c r="CXP20" s="352"/>
      <c r="CXQ20" s="354"/>
      <c r="CXR20" s="354"/>
      <c r="CXS20" s="355"/>
      <c r="CXV20" s="352"/>
      <c r="CXW20" s="353"/>
      <c r="CXX20" s="354"/>
      <c r="CXZ20" s="354"/>
      <c r="CYA20" s="352"/>
      <c r="CYB20" s="353"/>
      <c r="CYC20" s="354"/>
      <c r="CYD20" s="31"/>
      <c r="CYE20" s="354"/>
      <c r="CYF20" s="352"/>
      <c r="CYG20" s="354"/>
      <c r="CYH20" s="354"/>
      <c r="CYI20" s="355"/>
      <c r="CYL20" s="352"/>
      <c r="CYM20" s="353"/>
      <c r="CYN20" s="354"/>
      <c r="CYP20" s="354"/>
      <c r="CYQ20" s="352"/>
      <c r="CYR20" s="353"/>
      <c r="CYS20" s="354"/>
      <c r="CYT20" s="31"/>
      <c r="CYU20" s="354"/>
      <c r="CYV20" s="352"/>
      <c r="CYW20" s="354"/>
      <c r="CYX20" s="354"/>
      <c r="CYY20" s="355"/>
      <c r="CZB20" s="352"/>
      <c r="CZC20" s="353"/>
      <c r="CZD20" s="354"/>
      <c r="CZF20" s="354"/>
      <c r="CZG20" s="352"/>
      <c r="CZH20" s="353"/>
      <c r="CZI20" s="354"/>
      <c r="CZJ20" s="31"/>
      <c r="CZK20" s="354"/>
      <c r="CZL20" s="352"/>
      <c r="CZM20" s="354"/>
      <c r="CZN20" s="354"/>
      <c r="CZO20" s="355"/>
      <c r="CZR20" s="352"/>
      <c r="CZS20" s="353"/>
      <c r="CZT20" s="354"/>
      <c r="CZV20" s="354"/>
      <c r="CZW20" s="352"/>
      <c r="CZX20" s="353"/>
      <c r="CZY20" s="354"/>
      <c r="CZZ20" s="31"/>
      <c r="DAA20" s="354"/>
      <c r="DAB20" s="352"/>
      <c r="DAC20" s="354"/>
      <c r="DAD20" s="354"/>
      <c r="DAE20" s="355"/>
      <c r="DAH20" s="352"/>
      <c r="DAI20" s="353"/>
      <c r="DAJ20" s="354"/>
      <c r="DAL20" s="354"/>
      <c r="DAM20" s="352"/>
      <c r="DAN20" s="353"/>
      <c r="DAO20" s="354"/>
      <c r="DAP20" s="31"/>
      <c r="DAQ20" s="354"/>
      <c r="DAR20" s="352"/>
      <c r="DAS20" s="354"/>
      <c r="DAT20" s="354"/>
      <c r="DAU20" s="355"/>
      <c r="DAX20" s="352"/>
      <c r="DAY20" s="353"/>
      <c r="DAZ20" s="354"/>
      <c r="DBB20" s="354"/>
      <c r="DBC20" s="352"/>
      <c r="DBD20" s="353"/>
      <c r="DBE20" s="354"/>
      <c r="DBF20" s="31"/>
      <c r="DBG20" s="354"/>
      <c r="DBH20" s="352"/>
      <c r="DBI20" s="354"/>
      <c r="DBJ20" s="354"/>
      <c r="DBK20" s="355"/>
      <c r="DBN20" s="352"/>
      <c r="DBO20" s="353"/>
      <c r="DBP20" s="354"/>
      <c r="DBR20" s="354"/>
      <c r="DBS20" s="352"/>
      <c r="DBT20" s="353"/>
      <c r="DBU20" s="354"/>
      <c r="DBV20" s="31"/>
      <c r="DBW20" s="354"/>
      <c r="DBX20" s="352"/>
      <c r="DBY20" s="354"/>
      <c r="DBZ20" s="354"/>
      <c r="DCA20" s="355"/>
      <c r="DCD20" s="352"/>
      <c r="DCE20" s="353"/>
      <c r="DCF20" s="354"/>
      <c r="DCH20" s="354"/>
      <c r="DCI20" s="352"/>
      <c r="DCJ20" s="353"/>
      <c r="DCK20" s="354"/>
      <c r="DCL20" s="31"/>
      <c r="DCM20" s="354"/>
      <c r="DCN20" s="352"/>
      <c r="DCO20" s="354"/>
      <c r="DCP20" s="354"/>
      <c r="DCQ20" s="355"/>
      <c r="DCT20" s="352"/>
      <c r="DCU20" s="353"/>
      <c r="DCV20" s="354"/>
      <c r="DCX20" s="354"/>
      <c r="DCY20" s="352"/>
      <c r="DCZ20" s="353"/>
      <c r="DDA20" s="354"/>
      <c r="DDB20" s="31"/>
      <c r="DDC20" s="354"/>
      <c r="DDD20" s="352"/>
      <c r="DDE20" s="354"/>
      <c r="DDF20" s="354"/>
      <c r="DDG20" s="355"/>
      <c r="DDJ20" s="352"/>
      <c r="DDK20" s="353"/>
      <c r="DDL20" s="354"/>
      <c r="DDN20" s="354"/>
      <c r="DDO20" s="352"/>
      <c r="DDP20" s="353"/>
      <c r="DDQ20" s="354"/>
      <c r="DDR20" s="31"/>
      <c r="DDS20" s="354"/>
      <c r="DDT20" s="352"/>
      <c r="DDU20" s="354"/>
      <c r="DDV20" s="354"/>
      <c r="DDW20" s="355"/>
      <c r="DDZ20" s="352"/>
      <c r="DEA20" s="353"/>
      <c r="DEB20" s="354"/>
      <c r="DED20" s="354"/>
      <c r="DEE20" s="352"/>
      <c r="DEF20" s="353"/>
      <c r="DEG20" s="354"/>
      <c r="DEH20" s="31"/>
      <c r="DEI20" s="354"/>
      <c r="DEJ20" s="352"/>
      <c r="DEK20" s="354"/>
      <c r="DEL20" s="354"/>
      <c r="DEM20" s="355"/>
      <c r="DEP20" s="352"/>
      <c r="DEQ20" s="353"/>
      <c r="DER20" s="354"/>
      <c r="DET20" s="354"/>
      <c r="DEU20" s="352"/>
      <c r="DEV20" s="353"/>
      <c r="DEW20" s="354"/>
      <c r="DEX20" s="31"/>
      <c r="DEY20" s="354"/>
      <c r="DEZ20" s="352"/>
      <c r="DFA20" s="354"/>
      <c r="DFB20" s="354"/>
      <c r="DFC20" s="355"/>
      <c r="DFF20" s="352"/>
      <c r="DFG20" s="353"/>
      <c r="DFH20" s="354"/>
      <c r="DFJ20" s="354"/>
      <c r="DFK20" s="352"/>
      <c r="DFL20" s="353"/>
      <c r="DFM20" s="354"/>
      <c r="DFN20" s="31"/>
      <c r="DFO20" s="354"/>
      <c r="DFP20" s="352"/>
      <c r="DFQ20" s="354"/>
      <c r="DFR20" s="354"/>
      <c r="DFS20" s="355"/>
      <c r="DFV20" s="352"/>
      <c r="DFW20" s="353"/>
      <c r="DFX20" s="354"/>
      <c r="DFZ20" s="354"/>
      <c r="DGA20" s="352"/>
      <c r="DGB20" s="353"/>
      <c r="DGC20" s="354"/>
      <c r="DGD20" s="31"/>
      <c r="DGE20" s="354"/>
      <c r="DGF20" s="352"/>
      <c r="DGG20" s="354"/>
      <c r="DGH20" s="354"/>
      <c r="DGI20" s="355"/>
      <c r="DGL20" s="352"/>
      <c r="DGM20" s="353"/>
      <c r="DGN20" s="354"/>
      <c r="DGP20" s="354"/>
      <c r="DGQ20" s="352"/>
      <c r="DGR20" s="353"/>
      <c r="DGS20" s="354"/>
      <c r="DGT20" s="31"/>
      <c r="DGU20" s="354"/>
      <c r="DGV20" s="352"/>
      <c r="DGW20" s="354"/>
      <c r="DGX20" s="354"/>
      <c r="DGY20" s="355"/>
      <c r="DHB20" s="352"/>
      <c r="DHC20" s="353"/>
      <c r="DHD20" s="354"/>
      <c r="DHF20" s="354"/>
      <c r="DHG20" s="352"/>
      <c r="DHH20" s="353"/>
      <c r="DHI20" s="354"/>
      <c r="DHJ20" s="31"/>
      <c r="DHK20" s="354"/>
      <c r="DHL20" s="352"/>
      <c r="DHM20" s="354"/>
      <c r="DHN20" s="354"/>
      <c r="DHO20" s="355"/>
      <c r="DHR20" s="352"/>
      <c r="DHS20" s="353"/>
      <c r="DHT20" s="354"/>
      <c r="DHV20" s="354"/>
      <c r="DHW20" s="352"/>
      <c r="DHX20" s="353"/>
      <c r="DHY20" s="354"/>
      <c r="DHZ20" s="31"/>
      <c r="DIA20" s="354"/>
      <c r="DIB20" s="352"/>
      <c r="DIC20" s="354"/>
      <c r="DID20" s="354"/>
      <c r="DIE20" s="355"/>
      <c r="DIH20" s="352"/>
      <c r="DII20" s="353"/>
      <c r="DIJ20" s="354"/>
      <c r="DIL20" s="354"/>
      <c r="DIM20" s="352"/>
      <c r="DIN20" s="353"/>
      <c r="DIO20" s="354"/>
      <c r="DIP20" s="31"/>
      <c r="DIQ20" s="354"/>
      <c r="DIR20" s="352"/>
      <c r="DIS20" s="354"/>
      <c r="DIT20" s="354"/>
      <c r="DIU20" s="355"/>
      <c r="DIX20" s="352"/>
      <c r="DIY20" s="353"/>
      <c r="DIZ20" s="354"/>
      <c r="DJB20" s="354"/>
      <c r="DJC20" s="352"/>
      <c r="DJD20" s="353"/>
      <c r="DJE20" s="354"/>
      <c r="DJF20" s="31"/>
      <c r="DJG20" s="354"/>
      <c r="DJH20" s="352"/>
      <c r="DJI20" s="354"/>
      <c r="DJJ20" s="354"/>
      <c r="DJK20" s="355"/>
      <c r="DJN20" s="352"/>
      <c r="DJO20" s="353"/>
      <c r="DJP20" s="354"/>
      <c r="DJR20" s="354"/>
      <c r="DJS20" s="352"/>
      <c r="DJT20" s="353"/>
      <c r="DJU20" s="354"/>
      <c r="DJV20" s="31"/>
      <c r="DJW20" s="354"/>
      <c r="DJX20" s="352"/>
      <c r="DJY20" s="354"/>
      <c r="DJZ20" s="354"/>
      <c r="DKA20" s="355"/>
      <c r="DKD20" s="352"/>
      <c r="DKE20" s="353"/>
      <c r="DKF20" s="354"/>
      <c r="DKH20" s="354"/>
      <c r="DKI20" s="352"/>
      <c r="DKJ20" s="353"/>
      <c r="DKK20" s="354"/>
      <c r="DKL20" s="31"/>
      <c r="DKM20" s="354"/>
      <c r="DKN20" s="352"/>
      <c r="DKO20" s="354"/>
      <c r="DKP20" s="354"/>
      <c r="DKQ20" s="355"/>
      <c r="DKT20" s="352"/>
      <c r="DKU20" s="353"/>
      <c r="DKV20" s="354"/>
      <c r="DKX20" s="354"/>
      <c r="DKY20" s="352"/>
      <c r="DKZ20" s="353"/>
      <c r="DLA20" s="354"/>
      <c r="DLB20" s="31"/>
      <c r="DLC20" s="354"/>
      <c r="DLD20" s="352"/>
      <c r="DLE20" s="354"/>
      <c r="DLF20" s="354"/>
      <c r="DLG20" s="355"/>
      <c r="DLJ20" s="352"/>
      <c r="DLK20" s="353"/>
      <c r="DLL20" s="354"/>
      <c r="DLN20" s="354"/>
      <c r="DLO20" s="352"/>
      <c r="DLP20" s="353"/>
      <c r="DLQ20" s="354"/>
      <c r="DLR20" s="31"/>
      <c r="DLS20" s="354"/>
      <c r="DLT20" s="352"/>
      <c r="DLU20" s="354"/>
      <c r="DLV20" s="354"/>
      <c r="DLW20" s="355"/>
      <c r="DLZ20" s="352"/>
      <c r="DMA20" s="353"/>
      <c r="DMB20" s="354"/>
      <c r="DMD20" s="354"/>
      <c r="DME20" s="352"/>
      <c r="DMF20" s="353"/>
      <c r="DMG20" s="354"/>
      <c r="DMH20" s="31"/>
      <c r="DMI20" s="354"/>
      <c r="DMJ20" s="352"/>
      <c r="DMK20" s="354"/>
      <c r="DML20" s="354"/>
      <c r="DMM20" s="355"/>
      <c r="DMP20" s="352"/>
      <c r="DMQ20" s="353"/>
      <c r="DMR20" s="354"/>
      <c r="DMT20" s="354"/>
      <c r="DMU20" s="352"/>
      <c r="DMV20" s="353"/>
      <c r="DMW20" s="354"/>
      <c r="DMX20" s="31"/>
      <c r="DMY20" s="354"/>
      <c r="DMZ20" s="352"/>
      <c r="DNA20" s="354"/>
      <c r="DNB20" s="354"/>
      <c r="DNC20" s="355"/>
      <c r="DNF20" s="352"/>
      <c r="DNG20" s="353"/>
      <c r="DNH20" s="354"/>
      <c r="DNJ20" s="354"/>
      <c r="DNK20" s="352"/>
      <c r="DNL20" s="353"/>
      <c r="DNM20" s="354"/>
      <c r="DNN20" s="31"/>
      <c r="DNO20" s="354"/>
      <c r="DNP20" s="352"/>
      <c r="DNQ20" s="354"/>
      <c r="DNR20" s="354"/>
      <c r="DNS20" s="355"/>
      <c r="DNV20" s="352"/>
      <c r="DNW20" s="353"/>
      <c r="DNX20" s="354"/>
      <c r="DNZ20" s="354"/>
      <c r="DOA20" s="352"/>
      <c r="DOB20" s="353"/>
      <c r="DOC20" s="354"/>
      <c r="DOD20" s="31"/>
      <c r="DOE20" s="354"/>
      <c r="DOF20" s="352"/>
      <c r="DOG20" s="354"/>
      <c r="DOH20" s="354"/>
      <c r="DOI20" s="355"/>
      <c r="DOL20" s="352"/>
      <c r="DOM20" s="353"/>
      <c r="DON20" s="354"/>
      <c r="DOP20" s="354"/>
      <c r="DOQ20" s="352"/>
      <c r="DOR20" s="353"/>
      <c r="DOS20" s="354"/>
      <c r="DOT20" s="31"/>
      <c r="DOU20" s="354"/>
      <c r="DOV20" s="352"/>
      <c r="DOW20" s="354"/>
      <c r="DOX20" s="354"/>
      <c r="DOY20" s="355"/>
      <c r="DPB20" s="352"/>
      <c r="DPC20" s="353"/>
      <c r="DPD20" s="354"/>
      <c r="DPF20" s="354"/>
      <c r="DPG20" s="352"/>
      <c r="DPH20" s="353"/>
      <c r="DPI20" s="354"/>
      <c r="DPJ20" s="31"/>
      <c r="DPK20" s="354"/>
      <c r="DPL20" s="352"/>
      <c r="DPM20" s="354"/>
      <c r="DPN20" s="354"/>
      <c r="DPO20" s="355"/>
      <c r="DPR20" s="352"/>
      <c r="DPS20" s="353"/>
      <c r="DPT20" s="354"/>
      <c r="DPV20" s="354"/>
      <c r="DPW20" s="352"/>
      <c r="DPX20" s="353"/>
      <c r="DPY20" s="354"/>
      <c r="DPZ20" s="31"/>
      <c r="DQA20" s="354"/>
      <c r="DQB20" s="352"/>
      <c r="DQC20" s="354"/>
      <c r="DQD20" s="354"/>
      <c r="DQE20" s="355"/>
      <c r="DQH20" s="352"/>
      <c r="DQI20" s="353"/>
      <c r="DQJ20" s="354"/>
      <c r="DQL20" s="354"/>
      <c r="DQM20" s="352"/>
      <c r="DQN20" s="353"/>
      <c r="DQO20" s="354"/>
      <c r="DQP20" s="31"/>
      <c r="DQQ20" s="354"/>
      <c r="DQR20" s="352"/>
      <c r="DQS20" s="354"/>
      <c r="DQT20" s="354"/>
      <c r="DQU20" s="355"/>
      <c r="DQX20" s="352"/>
      <c r="DQY20" s="353"/>
      <c r="DQZ20" s="354"/>
      <c r="DRB20" s="354"/>
      <c r="DRC20" s="352"/>
      <c r="DRD20" s="353"/>
      <c r="DRE20" s="354"/>
      <c r="DRF20" s="31"/>
      <c r="DRG20" s="354"/>
      <c r="DRH20" s="352"/>
      <c r="DRI20" s="354"/>
      <c r="DRJ20" s="354"/>
      <c r="DRK20" s="355"/>
      <c r="DRN20" s="352"/>
      <c r="DRO20" s="353"/>
      <c r="DRP20" s="354"/>
      <c r="DRR20" s="354"/>
      <c r="DRS20" s="352"/>
      <c r="DRT20" s="353"/>
      <c r="DRU20" s="354"/>
      <c r="DRV20" s="31"/>
      <c r="DRW20" s="354"/>
      <c r="DRX20" s="352"/>
      <c r="DRY20" s="354"/>
      <c r="DRZ20" s="354"/>
      <c r="DSA20" s="355"/>
      <c r="DSD20" s="352"/>
      <c r="DSE20" s="353"/>
      <c r="DSF20" s="354"/>
      <c r="DSH20" s="354"/>
      <c r="DSI20" s="352"/>
      <c r="DSJ20" s="353"/>
      <c r="DSK20" s="354"/>
      <c r="DSL20" s="31"/>
      <c r="DSM20" s="354"/>
      <c r="DSN20" s="352"/>
      <c r="DSO20" s="354"/>
      <c r="DSP20" s="354"/>
      <c r="DSQ20" s="355"/>
      <c r="DST20" s="352"/>
      <c r="DSU20" s="353"/>
      <c r="DSV20" s="354"/>
      <c r="DSX20" s="354"/>
      <c r="DSY20" s="352"/>
      <c r="DSZ20" s="353"/>
      <c r="DTA20" s="354"/>
      <c r="DTB20" s="31"/>
      <c r="DTC20" s="354"/>
      <c r="DTD20" s="352"/>
      <c r="DTE20" s="354"/>
      <c r="DTF20" s="354"/>
      <c r="DTG20" s="355"/>
      <c r="DTJ20" s="352"/>
      <c r="DTK20" s="353"/>
      <c r="DTL20" s="354"/>
      <c r="DTN20" s="354"/>
      <c r="DTO20" s="352"/>
      <c r="DTP20" s="353"/>
      <c r="DTQ20" s="354"/>
      <c r="DTR20" s="31"/>
      <c r="DTS20" s="354"/>
      <c r="DTT20" s="352"/>
      <c r="DTU20" s="354"/>
      <c r="DTV20" s="354"/>
      <c r="DTW20" s="355"/>
      <c r="DTZ20" s="352"/>
      <c r="DUA20" s="353"/>
      <c r="DUB20" s="354"/>
      <c r="DUD20" s="354"/>
      <c r="DUE20" s="352"/>
      <c r="DUF20" s="353"/>
      <c r="DUG20" s="354"/>
      <c r="DUH20" s="31"/>
      <c r="DUI20" s="354"/>
      <c r="DUJ20" s="352"/>
      <c r="DUK20" s="354"/>
      <c r="DUL20" s="354"/>
      <c r="DUM20" s="355"/>
      <c r="DUP20" s="352"/>
      <c r="DUQ20" s="353"/>
      <c r="DUR20" s="354"/>
      <c r="DUT20" s="354"/>
      <c r="DUU20" s="352"/>
      <c r="DUV20" s="353"/>
      <c r="DUW20" s="354"/>
      <c r="DUX20" s="31"/>
      <c r="DUY20" s="354"/>
      <c r="DUZ20" s="352"/>
      <c r="DVA20" s="354"/>
      <c r="DVB20" s="354"/>
      <c r="DVC20" s="355"/>
      <c r="DVF20" s="352"/>
      <c r="DVG20" s="353"/>
      <c r="DVH20" s="354"/>
      <c r="DVJ20" s="354"/>
      <c r="DVK20" s="352"/>
      <c r="DVL20" s="353"/>
      <c r="DVM20" s="354"/>
      <c r="DVN20" s="31"/>
      <c r="DVO20" s="354"/>
      <c r="DVP20" s="352"/>
      <c r="DVQ20" s="354"/>
      <c r="DVR20" s="354"/>
      <c r="DVS20" s="355"/>
      <c r="DVV20" s="352"/>
      <c r="DVW20" s="353"/>
      <c r="DVX20" s="354"/>
      <c r="DVZ20" s="354"/>
      <c r="DWA20" s="352"/>
      <c r="DWB20" s="353"/>
      <c r="DWC20" s="354"/>
      <c r="DWD20" s="31"/>
      <c r="DWE20" s="354"/>
      <c r="DWF20" s="352"/>
      <c r="DWG20" s="354"/>
      <c r="DWH20" s="354"/>
      <c r="DWI20" s="355"/>
      <c r="DWL20" s="352"/>
      <c r="DWM20" s="353"/>
      <c r="DWN20" s="354"/>
      <c r="DWP20" s="354"/>
      <c r="DWQ20" s="352"/>
      <c r="DWR20" s="353"/>
      <c r="DWS20" s="354"/>
      <c r="DWT20" s="31"/>
      <c r="DWU20" s="354"/>
      <c r="DWV20" s="352"/>
      <c r="DWW20" s="354"/>
      <c r="DWX20" s="354"/>
      <c r="DWY20" s="355"/>
      <c r="DXB20" s="352"/>
      <c r="DXC20" s="353"/>
      <c r="DXD20" s="354"/>
      <c r="DXF20" s="354"/>
      <c r="DXG20" s="352"/>
      <c r="DXH20" s="353"/>
      <c r="DXI20" s="354"/>
      <c r="DXJ20" s="31"/>
      <c r="DXK20" s="354"/>
      <c r="DXL20" s="352"/>
      <c r="DXM20" s="354"/>
      <c r="DXN20" s="354"/>
      <c r="DXO20" s="355"/>
      <c r="DXR20" s="352"/>
      <c r="DXS20" s="353"/>
      <c r="DXT20" s="354"/>
      <c r="DXV20" s="354"/>
      <c r="DXW20" s="352"/>
      <c r="DXX20" s="353"/>
      <c r="DXY20" s="354"/>
      <c r="DXZ20" s="31"/>
      <c r="DYA20" s="354"/>
      <c r="DYB20" s="352"/>
      <c r="DYC20" s="354"/>
      <c r="DYD20" s="354"/>
      <c r="DYE20" s="355"/>
      <c r="DYH20" s="352"/>
      <c r="DYI20" s="353"/>
      <c r="DYJ20" s="354"/>
      <c r="DYL20" s="354"/>
      <c r="DYM20" s="352"/>
      <c r="DYN20" s="353"/>
      <c r="DYO20" s="354"/>
      <c r="DYP20" s="31"/>
      <c r="DYQ20" s="354"/>
      <c r="DYR20" s="352"/>
      <c r="DYS20" s="354"/>
      <c r="DYT20" s="354"/>
      <c r="DYU20" s="355"/>
      <c r="DYX20" s="352"/>
      <c r="DYY20" s="353"/>
      <c r="DYZ20" s="354"/>
      <c r="DZB20" s="354"/>
      <c r="DZC20" s="352"/>
      <c r="DZD20" s="353"/>
      <c r="DZE20" s="354"/>
      <c r="DZF20" s="31"/>
      <c r="DZG20" s="354"/>
      <c r="DZH20" s="352"/>
      <c r="DZI20" s="354"/>
      <c r="DZJ20" s="354"/>
      <c r="DZK20" s="355"/>
      <c r="DZN20" s="352"/>
      <c r="DZO20" s="353"/>
      <c r="DZP20" s="354"/>
      <c r="DZR20" s="354"/>
      <c r="DZS20" s="352"/>
      <c r="DZT20" s="353"/>
      <c r="DZU20" s="354"/>
      <c r="DZV20" s="31"/>
      <c r="DZW20" s="354"/>
      <c r="DZX20" s="352"/>
      <c r="DZY20" s="354"/>
      <c r="DZZ20" s="354"/>
      <c r="EAA20" s="355"/>
      <c r="EAD20" s="352"/>
      <c r="EAE20" s="353"/>
      <c r="EAF20" s="354"/>
      <c r="EAH20" s="354"/>
      <c r="EAI20" s="352"/>
      <c r="EAJ20" s="353"/>
      <c r="EAK20" s="354"/>
      <c r="EAL20" s="31"/>
      <c r="EAM20" s="354"/>
      <c r="EAN20" s="352"/>
      <c r="EAO20" s="354"/>
      <c r="EAP20" s="354"/>
      <c r="EAQ20" s="355"/>
      <c r="EAT20" s="352"/>
      <c r="EAU20" s="353"/>
      <c r="EAV20" s="354"/>
      <c r="EAX20" s="354"/>
      <c r="EAY20" s="352"/>
      <c r="EAZ20" s="353"/>
      <c r="EBA20" s="354"/>
      <c r="EBB20" s="31"/>
      <c r="EBC20" s="354"/>
      <c r="EBD20" s="352"/>
      <c r="EBE20" s="354"/>
      <c r="EBF20" s="354"/>
      <c r="EBG20" s="355"/>
      <c r="EBJ20" s="352"/>
      <c r="EBK20" s="353"/>
      <c r="EBL20" s="354"/>
      <c r="EBN20" s="354"/>
      <c r="EBO20" s="352"/>
      <c r="EBP20" s="353"/>
      <c r="EBQ20" s="354"/>
      <c r="EBR20" s="31"/>
      <c r="EBS20" s="354"/>
      <c r="EBT20" s="352"/>
      <c r="EBU20" s="354"/>
      <c r="EBV20" s="354"/>
      <c r="EBW20" s="355"/>
      <c r="EBZ20" s="352"/>
      <c r="ECA20" s="353"/>
      <c r="ECB20" s="354"/>
      <c r="ECD20" s="354"/>
      <c r="ECE20" s="352"/>
      <c r="ECF20" s="353"/>
      <c r="ECG20" s="354"/>
      <c r="ECH20" s="31"/>
      <c r="ECI20" s="354"/>
      <c r="ECJ20" s="352"/>
      <c r="ECK20" s="354"/>
      <c r="ECL20" s="354"/>
      <c r="ECM20" s="355"/>
      <c r="ECP20" s="352"/>
      <c r="ECQ20" s="353"/>
      <c r="ECR20" s="354"/>
      <c r="ECT20" s="354"/>
      <c r="ECU20" s="352"/>
      <c r="ECV20" s="353"/>
      <c r="ECW20" s="354"/>
      <c r="ECX20" s="31"/>
      <c r="ECY20" s="354"/>
      <c r="ECZ20" s="352"/>
      <c r="EDA20" s="354"/>
      <c r="EDB20" s="354"/>
      <c r="EDC20" s="355"/>
      <c r="EDF20" s="352"/>
      <c r="EDG20" s="353"/>
      <c r="EDH20" s="354"/>
      <c r="EDJ20" s="354"/>
      <c r="EDK20" s="352"/>
      <c r="EDL20" s="353"/>
      <c r="EDM20" s="354"/>
      <c r="EDN20" s="31"/>
      <c r="EDO20" s="354"/>
      <c r="EDP20" s="352"/>
      <c r="EDQ20" s="354"/>
      <c r="EDR20" s="354"/>
      <c r="EDS20" s="355"/>
      <c r="EDV20" s="352"/>
      <c r="EDW20" s="353"/>
      <c r="EDX20" s="354"/>
      <c r="EDZ20" s="354"/>
      <c r="EEA20" s="352"/>
      <c r="EEB20" s="353"/>
      <c r="EEC20" s="354"/>
      <c r="EED20" s="31"/>
      <c r="EEE20" s="354"/>
      <c r="EEF20" s="352"/>
      <c r="EEG20" s="354"/>
      <c r="EEH20" s="354"/>
      <c r="EEI20" s="355"/>
      <c r="EEL20" s="352"/>
      <c r="EEM20" s="353"/>
      <c r="EEN20" s="354"/>
      <c r="EEP20" s="354"/>
      <c r="EEQ20" s="352"/>
      <c r="EER20" s="353"/>
      <c r="EES20" s="354"/>
      <c r="EET20" s="31"/>
      <c r="EEU20" s="354"/>
      <c r="EEV20" s="352"/>
      <c r="EEW20" s="354"/>
      <c r="EEX20" s="354"/>
      <c r="EEY20" s="355"/>
      <c r="EFB20" s="352"/>
      <c r="EFC20" s="353"/>
      <c r="EFD20" s="354"/>
      <c r="EFF20" s="354"/>
      <c r="EFG20" s="352"/>
      <c r="EFH20" s="353"/>
      <c r="EFI20" s="354"/>
      <c r="EFJ20" s="31"/>
      <c r="EFK20" s="354"/>
      <c r="EFL20" s="352"/>
      <c r="EFM20" s="354"/>
      <c r="EFN20" s="354"/>
      <c r="EFO20" s="355"/>
      <c r="EFR20" s="352"/>
      <c r="EFS20" s="353"/>
      <c r="EFT20" s="354"/>
      <c r="EFV20" s="354"/>
      <c r="EFW20" s="352"/>
      <c r="EFX20" s="353"/>
      <c r="EFY20" s="354"/>
      <c r="EFZ20" s="31"/>
      <c r="EGA20" s="354"/>
      <c r="EGB20" s="352"/>
      <c r="EGC20" s="354"/>
      <c r="EGD20" s="354"/>
      <c r="EGE20" s="355"/>
      <c r="EGH20" s="352"/>
      <c r="EGI20" s="353"/>
      <c r="EGJ20" s="354"/>
      <c r="EGL20" s="354"/>
      <c r="EGM20" s="352"/>
      <c r="EGN20" s="353"/>
      <c r="EGO20" s="354"/>
      <c r="EGP20" s="31"/>
      <c r="EGQ20" s="354"/>
      <c r="EGR20" s="352"/>
      <c r="EGS20" s="354"/>
      <c r="EGT20" s="354"/>
      <c r="EGU20" s="355"/>
      <c r="EGX20" s="352"/>
      <c r="EGY20" s="353"/>
      <c r="EGZ20" s="354"/>
      <c r="EHB20" s="354"/>
      <c r="EHC20" s="352"/>
      <c r="EHD20" s="353"/>
      <c r="EHE20" s="354"/>
      <c r="EHF20" s="31"/>
      <c r="EHG20" s="354"/>
      <c r="EHH20" s="352"/>
      <c r="EHI20" s="354"/>
      <c r="EHJ20" s="354"/>
      <c r="EHK20" s="355"/>
      <c r="EHN20" s="352"/>
      <c r="EHO20" s="353"/>
      <c r="EHP20" s="354"/>
      <c r="EHR20" s="354"/>
      <c r="EHS20" s="352"/>
      <c r="EHT20" s="353"/>
      <c r="EHU20" s="354"/>
      <c r="EHV20" s="31"/>
      <c r="EHW20" s="354"/>
      <c r="EHX20" s="352"/>
      <c r="EHY20" s="354"/>
      <c r="EHZ20" s="354"/>
      <c r="EIA20" s="355"/>
      <c r="EID20" s="352"/>
      <c r="EIE20" s="353"/>
      <c r="EIF20" s="354"/>
      <c r="EIH20" s="354"/>
      <c r="EII20" s="352"/>
      <c r="EIJ20" s="353"/>
      <c r="EIK20" s="354"/>
      <c r="EIL20" s="31"/>
      <c r="EIM20" s="354"/>
      <c r="EIN20" s="352"/>
      <c r="EIO20" s="354"/>
      <c r="EIP20" s="354"/>
      <c r="EIQ20" s="355"/>
      <c r="EIT20" s="352"/>
      <c r="EIU20" s="353"/>
      <c r="EIV20" s="354"/>
      <c r="EIX20" s="354"/>
      <c r="EIY20" s="352"/>
      <c r="EIZ20" s="353"/>
      <c r="EJA20" s="354"/>
      <c r="EJB20" s="31"/>
      <c r="EJC20" s="354"/>
      <c r="EJD20" s="352"/>
      <c r="EJE20" s="354"/>
      <c r="EJF20" s="354"/>
      <c r="EJG20" s="355"/>
      <c r="EJJ20" s="352"/>
      <c r="EJK20" s="353"/>
      <c r="EJL20" s="354"/>
      <c r="EJN20" s="354"/>
      <c r="EJO20" s="352"/>
      <c r="EJP20" s="353"/>
      <c r="EJQ20" s="354"/>
      <c r="EJR20" s="31"/>
      <c r="EJS20" s="354"/>
      <c r="EJT20" s="352"/>
      <c r="EJU20" s="354"/>
      <c r="EJV20" s="354"/>
      <c r="EJW20" s="355"/>
      <c r="EJZ20" s="352"/>
      <c r="EKA20" s="353"/>
      <c r="EKB20" s="354"/>
      <c r="EKD20" s="354"/>
      <c r="EKE20" s="352"/>
      <c r="EKF20" s="353"/>
      <c r="EKG20" s="354"/>
      <c r="EKH20" s="31"/>
      <c r="EKI20" s="354"/>
      <c r="EKJ20" s="352"/>
      <c r="EKK20" s="354"/>
      <c r="EKL20" s="354"/>
      <c r="EKM20" s="355"/>
      <c r="EKP20" s="352"/>
      <c r="EKQ20" s="353"/>
      <c r="EKR20" s="354"/>
      <c r="EKT20" s="354"/>
      <c r="EKU20" s="352"/>
      <c r="EKV20" s="353"/>
      <c r="EKW20" s="354"/>
      <c r="EKX20" s="31"/>
      <c r="EKY20" s="354"/>
      <c r="EKZ20" s="352"/>
      <c r="ELA20" s="354"/>
      <c r="ELB20" s="354"/>
      <c r="ELC20" s="355"/>
      <c r="ELF20" s="352"/>
      <c r="ELG20" s="353"/>
      <c r="ELH20" s="354"/>
      <c r="ELJ20" s="354"/>
      <c r="ELK20" s="352"/>
      <c r="ELL20" s="353"/>
      <c r="ELM20" s="354"/>
      <c r="ELN20" s="31"/>
      <c r="ELO20" s="354"/>
      <c r="ELP20" s="352"/>
      <c r="ELQ20" s="354"/>
      <c r="ELR20" s="354"/>
      <c r="ELS20" s="355"/>
      <c r="ELV20" s="352"/>
      <c r="ELW20" s="353"/>
      <c r="ELX20" s="354"/>
      <c r="ELZ20" s="354"/>
      <c r="EMA20" s="352"/>
      <c r="EMB20" s="353"/>
      <c r="EMC20" s="354"/>
      <c r="EMD20" s="31"/>
      <c r="EME20" s="354"/>
      <c r="EMF20" s="352"/>
      <c r="EMG20" s="354"/>
      <c r="EMH20" s="354"/>
      <c r="EMI20" s="355"/>
      <c r="EML20" s="352"/>
      <c r="EMM20" s="353"/>
      <c r="EMN20" s="354"/>
      <c r="EMP20" s="354"/>
      <c r="EMQ20" s="352"/>
      <c r="EMR20" s="353"/>
      <c r="EMS20" s="354"/>
      <c r="EMT20" s="31"/>
      <c r="EMU20" s="354"/>
      <c r="EMV20" s="352"/>
      <c r="EMW20" s="354"/>
      <c r="EMX20" s="354"/>
      <c r="EMY20" s="355"/>
      <c r="ENB20" s="352"/>
      <c r="ENC20" s="353"/>
      <c r="END20" s="354"/>
      <c r="ENF20" s="354"/>
      <c r="ENG20" s="352"/>
      <c r="ENH20" s="353"/>
      <c r="ENI20" s="354"/>
      <c r="ENJ20" s="31"/>
      <c r="ENK20" s="354"/>
      <c r="ENL20" s="352"/>
      <c r="ENM20" s="354"/>
      <c r="ENN20" s="354"/>
      <c r="ENO20" s="355"/>
      <c r="ENR20" s="352"/>
      <c r="ENS20" s="353"/>
      <c r="ENT20" s="354"/>
      <c r="ENV20" s="354"/>
      <c r="ENW20" s="352"/>
      <c r="ENX20" s="353"/>
      <c r="ENY20" s="354"/>
      <c r="ENZ20" s="31"/>
      <c r="EOA20" s="354"/>
      <c r="EOB20" s="352"/>
      <c r="EOC20" s="354"/>
      <c r="EOD20" s="354"/>
      <c r="EOE20" s="355"/>
      <c r="EOH20" s="352"/>
      <c r="EOI20" s="353"/>
      <c r="EOJ20" s="354"/>
      <c r="EOL20" s="354"/>
      <c r="EOM20" s="352"/>
      <c r="EON20" s="353"/>
      <c r="EOO20" s="354"/>
      <c r="EOP20" s="31"/>
      <c r="EOQ20" s="354"/>
      <c r="EOR20" s="352"/>
      <c r="EOS20" s="354"/>
      <c r="EOT20" s="354"/>
      <c r="EOU20" s="355"/>
      <c r="EOX20" s="352"/>
      <c r="EOY20" s="353"/>
      <c r="EOZ20" s="354"/>
      <c r="EPB20" s="354"/>
      <c r="EPC20" s="352"/>
      <c r="EPD20" s="353"/>
      <c r="EPE20" s="354"/>
      <c r="EPF20" s="31"/>
      <c r="EPG20" s="354"/>
      <c r="EPH20" s="352"/>
      <c r="EPI20" s="354"/>
      <c r="EPJ20" s="354"/>
      <c r="EPK20" s="355"/>
      <c r="EPN20" s="352"/>
      <c r="EPO20" s="353"/>
      <c r="EPP20" s="354"/>
      <c r="EPR20" s="354"/>
      <c r="EPS20" s="352"/>
      <c r="EPT20" s="353"/>
      <c r="EPU20" s="354"/>
      <c r="EPV20" s="31"/>
      <c r="EPW20" s="354"/>
      <c r="EPX20" s="352"/>
      <c r="EPY20" s="354"/>
      <c r="EPZ20" s="354"/>
      <c r="EQA20" s="355"/>
      <c r="EQD20" s="352"/>
      <c r="EQE20" s="353"/>
      <c r="EQF20" s="354"/>
      <c r="EQH20" s="354"/>
      <c r="EQI20" s="352"/>
      <c r="EQJ20" s="353"/>
      <c r="EQK20" s="354"/>
      <c r="EQL20" s="31"/>
      <c r="EQM20" s="354"/>
      <c r="EQN20" s="352"/>
      <c r="EQO20" s="354"/>
      <c r="EQP20" s="354"/>
      <c r="EQQ20" s="355"/>
      <c r="EQT20" s="352"/>
      <c r="EQU20" s="353"/>
      <c r="EQV20" s="354"/>
      <c r="EQX20" s="354"/>
      <c r="EQY20" s="352"/>
      <c r="EQZ20" s="353"/>
      <c r="ERA20" s="354"/>
      <c r="ERB20" s="31"/>
      <c r="ERC20" s="354"/>
      <c r="ERD20" s="352"/>
      <c r="ERE20" s="354"/>
      <c r="ERF20" s="354"/>
      <c r="ERG20" s="355"/>
      <c r="ERJ20" s="352"/>
      <c r="ERK20" s="353"/>
      <c r="ERL20" s="354"/>
      <c r="ERN20" s="354"/>
      <c r="ERO20" s="352"/>
      <c r="ERP20" s="353"/>
      <c r="ERQ20" s="354"/>
      <c r="ERR20" s="31"/>
      <c r="ERS20" s="354"/>
      <c r="ERT20" s="352"/>
      <c r="ERU20" s="354"/>
      <c r="ERV20" s="354"/>
      <c r="ERW20" s="355"/>
      <c r="ERZ20" s="352"/>
      <c r="ESA20" s="353"/>
      <c r="ESB20" s="354"/>
      <c r="ESD20" s="354"/>
      <c r="ESE20" s="352"/>
      <c r="ESF20" s="353"/>
      <c r="ESG20" s="354"/>
      <c r="ESH20" s="31"/>
      <c r="ESI20" s="354"/>
      <c r="ESJ20" s="352"/>
      <c r="ESK20" s="354"/>
      <c r="ESL20" s="354"/>
      <c r="ESM20" s="355"/>
      <c r="ESP20" s="352"/>
      <c r="ESQ20" s="353"/>
      <c r="ESR20" s="354"/>
      <c r="EST20" s="354"/>
      <c r="ESU20" s="352"/>
      <c r="ESV20" s="353"/>
      <c r="ESW20" s="354"/>
      <c r="ESX20" s="31"/>
      <c r="ESY20" s="354"/>
      <c r="ESZ20" s="352"/>
      <c r="ETA20" s="354"/>
      <c r="ETB20" s="354"/>
      <c r="ETC20" s="355"/>
      <c r="ETF20" s="352"/>
      <c r="ETG20" s="353"/>
      <c r="ETH20" s="354"/>
      <c r="ETJ20" s="354"/>
      <c r="ETK20" s="352"/>
      <c r="ETL20" s="353"/>
      <c r="ETM20" s="354"/>
      <c r="ETN20" s="31"/>
      <c r="ETO20" s="354"/>
      <c r="ETP20" s="352"/>
      <c r="ETQ20" s="354"/>
      <c r="ETR20" s="354"/>
      <c r="ETS20" s="355"/>
      <c r="ETV20" s="352"/>
      <c r="ETW20" s="353"/>
      <c r="ETX20" s="354"/>
      <c r="ETZ20" s="354"/>
      <c r="EUA20" s="352"/>
      <c r="EUB20" s="353"/>
      <c r="EUC20" s="354"/>
      <c r="EUD20" s="31"/>
      <c r="EUE20" s="354"/>
      <c r="EUF20" s="352"/>
      <c r="EUG20" s="354"/>
      <c r="EUH20" s="354"/>
      <c r="EUI20" s="355"/>
      <c r="EUL20" s="352"/>
      <c r="EUM20" s="353"/>
      <c r="EUN20" s="354"/>
      <c r="EUP20" s="354"/>
      <c r="EUQ20" s="352"/>
      <c r="EUR20" s="353"/>
      <c r="EUS20" s="354"/>
      <c r="EUT20" s="31"/>
      <c r="EUU20" s="354"/>
      <c r="EUV20" s="352"/>
      <c r="EUW20" s="354"/>
      <c r="EUX20" s="354"/>
      <c r="EUY20" s="355"/>
      <c r="EVB20" s="352"/>
      <c r="EVC20" s="353"/>
      <c r="EVD20" s="354"/>
      <c r="EVF20" s="354"/>
      <c r="EVG20" s="352"/>
      <c r="EVH20" s="353"/>
      <c r="EVI20" s="354"/>
      <c r="EVJ20" s="31"/>
      <c r="EVK20" s="354"/>
      <c r="EVL20" s="352"/>
      <c r="EVM20" s="354"/>
      <c r="EVN20" s="354"/>
      <c r="EVO20" s="355"/>
      <c r="EVR20" s="352"/>
      <c r="EVS20" s="353"/>
      <c r="EVT20" s="354"/>
      <c r="EVV20" s="354"/>
      <c r="EVW20" s="352"/>
      <c r="EVX20" s="353"/>
      <c r="EVY20" s="354"/>
      <c r="EVZ20" s="31"/>
      <c r="EWA20" s="354"/>
      <c r="EWB20" s="352"/>
      <c r="EWC20" s="354"/>
      <c r="EWD20" s="354"/>
      <c r="EWE20" s="355"/>
      <c r="EWH20" s="352"/>
      <c r="EWI20" s="353"/>
      <c r="EWJ20" s="354"/>
      <c r="EWL20" s="354"/>
      <c r="EWM20" s="352"/>
      <c r="EWN20" s="353"/>
      <c r="EWO20" s="354"/>
      <c r="EWP20" s="31"/>
      <c r="EWQ20" s="354"/>
      <c r="EWR20" s="352"/>
      <c r="EWS20" s="354"/>
      <c r="EWT20" s="354"/>
      <c r="EWU20" s="355"/>
      <c r="EWX20" s="352"/>
      <c r="EWY20" s="353"/>
      <c r="EWZ20" s="354"/>
      <c r="EXB20" s="354"/>
      <c r="EXC20" s="352"/>
      <c r="EXD20" s="353"/>
      <c r="EXE20" s="354"/>
      <c r="EXF20" s="31"/>
      <c r="EXG20" s="354"/>
      <c r="EXH20" s="352"/>
      <c r="EXI20" s="354"/>
      <c r="EXJ20" s="354"/>
      <c r="EXK20" s="355"/>
      <c r="EXN20" s="352"/>
      <c r="EXO20" s="353"/>
      <c r="EXP20" s="354"/>
      <c r="EXR20" s="354"/>
      <c r="EXS20" s="352"/>
      <c r="EXT20" s="353"/>
      <c r="EXU20" s="354"/>
      <c r="EXV20" s="31"/>
      <c r="EXW20" s="354"/>
      <c r="EXX20" s="352"/>
      <c r="EXY20" s="354"/>
      <c r="EXZ20" s="354"/>
      <c r="EYA20" s="355"/>
      <c r="EYD20" s="352"/>
      <c r="EYE20" s="353"/>
      <c r="EYF20" s="354"/>
      <c r="EYH20" s="354"/>
      <c r="EYI20" s="352"/>
      <c r="EYJ20" s="353"/>
      <c r="EYK20" s="354"/>
      <c r="EYL20" s="31"/>
      <c r="EYM20" s="354"/>
      <c r="EYN20" s="352"/>
      <c r="EYO20" s="354"/>
      <c r="EYP20" s="354"/>
      <c r="EYQ20" s="355"/>
      <c r="EYT20" s="352"/>
      <c r="EYU20" s="353"/>
      <c r="EYV20" s="354"/>
      <c r="EYX20" s="354"/>
      <c r="EYY20" s="352"/>
      <c r="EYZ20" s="353"/>
      <c r="EZA20" s="354"/>
      <c r="EZB20" s="31"/>
      <c r="EZC20" s="354"/>
      <c r="EZD20" s="352"/>
      <c r="EZE20" s="354"/>
      <c r="EZF20" s="354"/>
      <c r="EZG20" s="355"/>
      <c r="EZJ20" s="352"/>
      <c r="EZK20" s="353"/>
      <c r="EZL20" s="354"/>
      <c r="EZN20" s="354"/>
      <c r="EZO20" s="352"/>
      <c r="EZP20" s="353"/>
      <c r="EZQ20" s="354"/>
      <c r="EZR20" s="31"/>
      <c r="EZS20" s="354"/>
      <c r="EZT20" s="352"/>
      <c r="EZU20" s="354"/>
      <c r="EZV20" s="354"/>
      <c r="EZW20" s="355"/>
      <c r="EZZ20" s="352"/>
      <c r="FAA20" s="353"/>
      <c r="FAB20" s="354"/>
      <c r="FAD20" s="354"/>
      <c r="FAE20" s="352"/>
      <c r="FAF20" s="353"/>
      <c r="FAG20" s="354"/>
      <c r="FAH20" s="31"/>
      <c r="FAI20" s="354"/>
      <c r="FAJ20" s="352"/>
      <c r="FAK20" s="354"/>
      <c r="FAL20" s="354"/>
      <c r="FAM20" s="355"/>
      <c r="FAP20" s="352"/>
      <c r="FAQ20" s="353"/>
      <c r="FAR20" s="354"/>
      <c r="FAT20" s="354"/>
      <c r="FAU20" s="352"/>
      <c r="FAV20" s="353"/>
      <c r="FAW20" s="354"/>
      <c r="FAX20" s="31"/>
      <c r="FAY20" s="354"/>
      <c r="FAZ20" s="352"/>
      <c r="FBA20" s="354"/>
      <c r="FBB20" s="354"/>
      <c r="FBC20" s="355"/>
      <c r="FBF20" s="352"/>
      <c r="FBG20" s="353"/>
      <c r="FBH20" s="354"/>
      <c r="FBJ20" s="354"/>
      <c r="FBK20" s="352"/>
      <c r="FBL20" s="353"/>
      <c r="FBM20" s="354"/>
      <c r="FBN20" s="31"/>
      <c r="FBO20" s="354"/>
      <c r="FBP20" s="352"/>
      <c r="FBQ20" s="354"/>
      <c r="FBR20" s="354"/>
      <c r="FBS20" s="355"/>
      <c r="FBV20" s="352"/>
      <c r="FBW20" s="353"/>
      <c r="FBX20" s="354"/>
      <c r="FBZ20" s="354"/>
      <c r="FCA20" s="352"/>
      <c r="FCB20" s="353"/>
      <c r="FCC20" s="354"/>
      <c r="FCD20" s="31"/>
      <c r="FCE20" s="354"/>
      <c r="FCF20" s="352"/>
      <c r="FCG20" s="354"/>
      <c r="FCH20" s="354"/>
      <c r="FCI20" s="355"/>
      <c r="FCL20" s="352"/>
      <c r="FCM20" s="353"/>
      <c r="FCN20" s="354"/>
      <c r="FCP20" s="354"/>
      <c r="FCQ20" s="352"/>
      <c r="FCR20" s="353"/>
      <c r="FCS20" s="354"/>
      <c r="FCT20" s="31"/>
      <c r="FCU20" s="354"/>
      <c r="FCV20" s="352"/>
      <c r="FCW20" s="354"/>
      <c r="FCX20" s="354"/>
      <c r="FCY20" s="355"/>
      <c r="FDB20" s="352"/>
      <c r="FDC20" s="353"/>
      <c r="FDD20" s="354"/>
      <c r="FDF20" s="354"/>
      <c r="FDG20" s="352"/>
      <c r="FDH20" s="353"/>
      <c r="FDI20" s="354"/>
      <c r="FDJ20" s="31"/>
      <c r="FDK20" s="354"/>
      <c r="FDL20" s="352"/>
      <c r="FDM20" s="354"/>
      <c r="FDN20" s="354"/>
      <c r="FDO20" s="355"/>
      <c r="FDR20" s="352"/>
      <c r="FDS20" s="353"/>
      <c r="FDT20" s="354"/>
      <c r="FDV20" s="354"/>
      <c r="FDW20" s="352"/>
      <c r="FDX20" s="353"/>
      <c r="FDY20" s="354"/>
      <c r="FDZ20" s="31"/>
      <c r="FEA20" s="354"/>
      <c r="FEB20" s="352"/>
      <c r="FEC20" s="354"/>
      <c r="FED20" s="354"/>
      <c r="FEE20" s="355"/>
      <c r="FEH20" s="352"/>
      <c r="FEI20" s="353"/>
      <c r="FEJ20" s="354"/>
      <c r="FEL20" s="354"/>
      <c r="FEM20" s="352"/>
      <c r="FEN20" s="353"/>
      <c r="FEO20" s="354"/>
      <c r="FEP20" s="31"/>
      <c r="FEQ20" s="354"/>
      <c r="FER20" s="352"/>
      <c r="FES20" s="354"/>
      <c r="FET20" s="354"/>
      <c r="FEU20" s="355"/>
      <c r="FEX20" s="352"/>
      <c r="FEY20" s="353"/>
      <c r="FEZ20" s="354"/>
      <c r="FFB20" s="354"/>
      <c r="FFC20" s="352"/>
      <c r="FFD20" s="353"/>
      <c r="FFE20" s="354"/>
      <c r="FFF20" s="31"/>
      <c r="FFG20" s="354"/>
      <c r="FFH20" s="352"/>
      <c r="FFI20" s="354"/>
      <c r="FFJ20" s="354"/>
      <c r="FFK20" s="355"/>
      <c r="FFN20" s="352"/>
      <c r="FFO20" s="353"/>
      <c r="FFP20" s="354"/>
      <c r="FFR20" s="354"/>
      <c r="FFS20" s="352"/>
      <c r="FFT20" s="353"/>
      <c r="FFU20" s="354"/>
      <c r="FFV20" s="31"/>
      <c r="FFW20" s="354"/>
      <c r="FFX20" s="352"/>
      <c r="FFY20" s="354"/>
      <c r="FFZ20" s="354"/>
      <c r="FGA20" s="355"/>
      <c r="FGD20" s="352"/>
      <c r="FGE20" s="353"/>
      <c r="FGF20" s="354"/>
      <c r="FGH20" s="354"/>
      <c r="FGI20" s="352"/>
      <c r="FGJ20" s="353"/>
      <c r="FGK20" s="354"/>
      <c r="FGL20" s="31"/>
      <c r="FGM20" s="354"/>
      <c r="FGN20" s="352"/>
      <c r="FGO20" s="354"/>
      <c r="FGP20" s="354"/>
      <c r="FGQ20" s="355"/>
      <c r="FGT20" s="352"/>
      <c r="FGU20" s="353"/>
      <c r="FGV20" s="354"/>
      <c r="FGX20" s="354"/>
      <c r="FGY20" s="352"/>
      <c r="FGZ20" s="353"/>
      <c r="FHA20" s="354"/>
      <c r="FHB20" s="31"/>
      <c r="FHC20" s="354"/>
      <c r="FHD20" s="352"/>
      <c r="FHE20" s="354"/>
      <c r="FHF20" s="354"/>
      <c r="FHG20" s="355"/>
      <c r="FHJ20" s="352"/>
      <c r="FHK20" s="353"/>
      <c r="FHL20" s="354"/>
      <c r="FHN20" s="354"/>
      <c r="FHO20" s="352"/>
      <c r="FHP20" s="353"/>
      <c r="FHQ20" s="354"/>
      <c r="FHR20" s="31"/>
      <c r="FHS20" s="354"/>
      <c r="FHT20" s="352"/>
      <c r="FHU20" s="354"/>
      <c r="FHV20" s="354"/>
      <c r="FHW20" s="355"/>
      <c r="FHZ20" s="352"/>
      <c r="FIA20" s="353"/>
      <c r="FIB20" s="354"/>
      <c r="FID20" s="354"/>
      <c r="FIE20" s="352"/>
      <c r="FIF20" s="353"/>
      <c r="FIG20" s="354"/>
      <c r="FIH20" s="31"/>
      <c r="FII20" s="354"/>
      <c r="FIJ20" s="352"/>
      <c r="FIK20" s="354"/>
      <c r="FIL20" s="354"/>
      <c r="FIM20" s="355"/>
      <c r="FIP20" s="352"/>
      <c r="FIQ20" s="353"/>
      <c r="FIR20" s="354"/>
      <c r="FIT20" s="354"/>
      <c r="FIU20" s="352"/>
      <c r="FIV20" s="353"/>
      <c r="FIW20" s="354"/>
      <c r="FIX20" s="31"/>
      <c r="FIY20" s="354"/>
      <c r="FIZ20" s="352"/>
      <c r="FJA20" s="354"/>
      <c r="FJB20" s="354"/>
      <c r="FJC20" s="355"/>
      <c r="FJF20" s="352"/>
      <c r="FJG20" s="353"/>
      <c r="FJH20" s="354"/>
      <c r="FJJ20" s="354"/>
      <c r="FJK20" s="352"/>
      <c r="FJL20" s="353"/>
      <c r="FJM20" s="354"/>
      <c r="FJN20" s="31"/>
      <c r="FJO20" s="354"/>
      <c r="FJP20" s="352"/>
      <c r="FJQ20" s="354"/>
      <c r="FJR20" s="354"/>
      <c r="FJS20" s="355"/>
      <c r="FJV20" s="352"/>
      <c r="FJW20" s="353"/>
      <c r="FJX20" s="354"/>
      <c r="FJZ20" s="354"/>
      <c r="FKA20" s="352"/>
      <c r="FKB20" s="353"/>
      <c r="FKC20" s="354"/>
      <c r="FKD20" s="31"/>
      <c r="FKE20" s="354"/>
      <c r="FKF20" s="352"/>
      <c r="FKG20" s="354"/>
      <c r="FKH20" s="354"/>
      <c r="FKI20" s="355"/>
      <c r="FKL20" s="352"/>
      <c r="FKM20" s="353"/>
      <c r="FKN20" s="354"/>
      <c r="FKP20" s="354"/>
      <c r="FKQ20" s="352"/>
      <c r="FKR20" s="353"/>
      <c r="FKS20" s="354"/>
      <c r="FKT20" s="31"/>
      <c r="FKU20" s="354"/>
      <c r="FKV20" s="352"/>
      <c r="FKW20" s="354"/>
      <c r="FKX20" s="354"/>
      <c r="FKY20" s="355"/>
      <c r="FLB20" s="352"/>
      <c r="FLC20" s="353"/>
      <c r="FLD20" s="354"/>
      <c r="FLF20" s="354"/>
      <c r="FLG20" s="352"/>
      <c r="FLH20" s="353"/>
      <c r="FLI20" s="354"/>
      <c r="FLJ20" s="31"/>
      <c r="FLK20" s="354"/>
      <c r="FLL20" s="352"/>
      <c r="FLM20" s="354"/>
      <c r="FLN20" s="354"/>
      <c r="FLO20" s="355"/>
      <c r="FLR20" s="352"/>
      <c r="FLS20" s="353"/>
      <c r="FLT20" s="354"/>
      <c r="FLV20" s="354"/>
      <c r="FLW20" s="352"/>
      <c r="FLX20" s="353"/>
      <c r="FLY20" s="354"/>
      <c r="FLZ20" s="31"/>
      <c r="FMA20" s="354"/>
      <c r="FMB20" s="352"/>
      <c r="FMC20" s="354"/>
      <c r="FMD20" s="354"/>
      <c r="FME20" s="355"/>
      <c r="FMH20" s="352"/>
      <c r="FMI20" s="353"/>
      <c r="FMJ20" s="354"/>
      <c r="FML20" s="354"/>
      <c r="FMM20" s="352"/>
      <c r="FMN20" s="353"/>
      <c r="FMO20" s="354"/>
      <c r="FMP20" s="31"/>
      <c r="FMQ20" s="354"/>
      <c r="FMR20" s="352"/>
      <c r="FMS20" s="354"/>
      <c r="FMT20" s="354"/>
      <c r="FMU20" s="355"/>
      <c r="FMX20" s="352"/>
      <c r="FMY20" s="353"/>
      <c r="FMZ20" s="354"/>
      <c r="FNB20" s="354"/>
      <c r="FNC20" s="352"/>
      <c r="FND20" s="353"/>
      <c r="FNE20" s="354"/>
      <c r="FNF20" s="31"/>
      <c r="FNG20" s="354"/>
      <c r="FNH20" s="352"/>
      <c r="FNI20" s="354"/>
      <c r="FNJ20" s="354"/>
      <c r="FNK20" s="355"/>
      <c r="FNN20" s="352"/>
      <c r="FNO20" s="353"/>
      <c r="FNP20" s="354"/>
      <c r="FNR20" s="354"/>
      <c r="FNS20" s="352"/>
      <c r="FNT20" s="353"/>
      <c r="FNU20" s="354"/>
      <c r="FNV20" s="31"/>
      <c r="FNW20" s="354"/>
      <c r="FNX20" s="352"/>
      <c r="FNY20" s="354"/>
      <c r="FNZ20" s="354"/>
      <c r="FOA20" s="355"/>
      <c r="FOD20" s="352"/>
      <c r="FOE20" s="353"/>
      <c r="FOF20" s="354"/>
      <c r="FOH20" s="354"/>
      <c r="FOI20" s="352"/>
      <c r="FOJ20" s="353"/>
      <c r="FOK20" s="354"/>
      <c r="FOL20" s="31"/>
      <c r="FOM20" s="354"/>
      <c r="FON20" s="352"/>
      <c r="FOO20" s="354"/>
      <c r="FOP20" s="354"/>
      <c r="FOQ20" s="355"/>
      <c r="FOT20" s="352"/>
      <c r="FOU20" s="353"/>
      <c r="FOV20" s="354"/>
      <c r="FOX20" s="354"/>
      <c r="FOY20" s="352"/>
      <c r="FOZ20" s="353"/>
      <c r="FPA20" s="354"/>
      <c r="FPB20" s="31"/>
      <c r="FPC20" s="354"/>
      <c r="FPD20" s="352"/>
      <c r="FPE20" s="354"/>
      <c r="FPF20" s="354"/>
      <c r="FPG20" s="355"/>
      <c r="FPJ20" s="352"/>
      <c r="FPK20" s="353"/>
      <c r="FPL20" s="354"/>
      <c r="FPN20" s="354"/>
      <c r="FPO20" s="352"/>
      <c r="FPP20" s="353"/>
      <c r="FPQ20" s="354"/>
      <c r="FPR20" s="31"/>
      <c r="FPS20" s="354"/>
      <c r="FPT20" s="352"/>
      <c r="FPU20" s="354"/>
      <c r="FPV20" s="354"/>
      <c r="FPW20" s="355"/>
      <c r="FPZ20" s="352"/>
      <c r="FQA20" s="353"/>
      <c r="FQB20" s="354"/>
      <c r="FQD20" s="354"/>
      <c r="FQE20" s="352"/>
      <c r="FQF20" s="353"/>
      <c r="FQG20" s="354"/>
      <c r="FQH20" s="31"/>
      <c r="FQI20" s="354"/>
      <c r="FQJ20" s="352"/>
      <c r="FQK20" s="354"/>
      <c r="FQL20" s="354"/>
      <c r="FQM20" s="355"/>
      <c r="FQP20" s="352"/>
      <c r="FQQ20" s="353"/>
      <c r="FQR20" s="354"/>
      <c r="FQT20" s="354"/>
      <c r="FQU20" s="352"/>
      <c r="FQV20" s="353"/>
      <c r="FQW20" s="354"/>
      <c r="FQX20" s="31"/>
      <c r="FQY20" s="354"/>
      <c r="FQZ20" s="352"/>
      <c r="FRA20" s="354"/>
      <c r="FRB20" s="354"/>
      <c r="FRC20" s="355"/>
      <c r="FRF20" s="352"/>
      <c r="FRG20" s="353"/>
      <c r="FRH20" s="354"/>
      <c r="FRJ20" s="354"/>
      <c r="FRK20" s="352"/>
      <c r="FRL20" s="353"/>
      <c r="FRM20" s="354"/>
      <c r="FRN20" s="31"/>
      <c r="FRO20" s="354"/>
      <c r="FRP20" s="352"/>
      <c r="FRQ20" s="354"/>
      <c r="FRR20" s="354"/>
      <c r="FRS20" s="355"/>
      <c r="FRV20" s="352"/>
      <c r="FRW20" s="353"/>
      <c r="FRX20" s="354"/>
      <c r="FRZ20" s="354"/>
      <c r="FSA20" s="352"/>
      <c r="FSB20" s="353"/>
      <c r="FSC20" s="354"/>
      <c r="FSD20" s="31"/>
      <c r="FSE20" s="354"/>
      <c r="FSF20" s="352"/>
      <c r="FSG20" s="354"/>
      <c r="FSH20" s="354"/>
      <c r="FSI20" s="355"/>
      <c r="FSL20" s="352"/>
      <c r="FSM20" s="353"/>
      <c r="FSN20" s="354"/>
      <c r="FSP20" s="354"/>
      <c r="FSQ20" s="352"/>
      <c r="FSR20" s="353"/>
      <c r="FSS20" s="354"/>
      <c r="FST20" s="31"/>
      <c r="FSU20" s="354"/>
      <c r="FSV20" s="352"/>
      <c r="FSW20" s="354"/>
      <c r="FSX20" s="354"/>
      <c r="FSY20" s="355"/>
      <c r="FTB20" s="352"/>
      <c r="FTC20" s="353"/>
      <c r="FTD20" s="354"/>
      <c r="FTF20" s="354"/>
      <c r="FTG20" s="352"/>
      <c r="FTH20" s="353"/>
      <c r="FTI20" s="354"/>
      <c r="FTJ20" s="31"/>
      <c r="FTK20" s="354"/>
      <c r="FTL20" s="352"/>
      <c r="FTM20" s="354"/>
      <c r="FTN20" s="354"/>
      <c r="FTO20" s="355"/>
      <c r="FTR20" s="352"/>
      <c r="FTS20" s="353"/>
      <c r="FTT20" s="354"/>
      <c r="FTV20" s="354"/>
      <c r="FTW20" s="352"/>
      <c r="FTX20" s="353"/>
      <c r="FTY20" s="354"/>
      <c r="FTZ20" s="31"/>
      <c r="FUA20" s="354"/>
      <c r="FUB20" s="352"/>
      <c r="FUC20" s="354"/>
      <c r="FUD20" s="354"/>
      <c r="FUE20" s="355"/>
      <c r="FUH20" s="352"/>
      <c r="FUI20" s="353"/>
      <c r="FUJ20" s="354"/>
      <c r="FUL20" s="354"/>
      <c r="FUM20" s="352"/>
      <c r="FUN20" s="353"/>
      <c r="FUO20" s="354"/>
      <c r="FUP20" s="31"/>
      <c r="FUQ20" s="354"/>
      <c r="FUR20" s="352"/>
      <c r="FUS20" s="354"/>
      <c r="FUT20" s="354"/>
      <c r="FUU20" s="355"/>
      <c r="FUX20" s="352"/>
      <c r="FUY20" s="353"/>
      <c r="FUZ20" s="354"/>
      <c r="FVB20" s="354"/>
      <c r="FVC20" s="352"/>
      <c r="FVD20" s="353"/>
      <c r="FVE20" s="354"/>
      <c r="FVF20" s="31"/>
      <c r="FVG20" s="354"/>
      <c r="FVH20" s="352"/>
      <c r="FVI20" s="354"/>
      <c r="FVJ20" s="354"/>
      <c r="FVK20" s="355"/>
      <c r="FVN20" s="352"/>
      <c r="FVO20" s="353"/>
      <c r="FVP20" s="354"/>
      <c r="FVR20" s="354"/>
      <c r="FVS20" s="352"/>
      <c r="FVT20" s="353"/>
      <c r="FVU20" s="354"/>
      <c r="FVV20" s="31"/>
      <c r="FVW20" s="354"/>
      <c r="FVX20" s="352"/>
      <c r="FVY20" s="354"/>
      <c r="FVZ20" s="354"/>
      <c r="FWA20" s="355"/>
      <c r="FWD20" s="352"/>
      <c r="FWE20" s="353"/>
      <c r="FWF20" s="354"/>
      <c r="FWH20" s="354"/>
      <c r="FWI20" s="352"/>
      <c r="FWJ20" s="353"/>
      <c r="FWK20" s="354"/>
      <c r="FWL20" s="31"/>
      <c r="FWM20" s="354"/>
      <c r="FWN20" s="352"/>
      <c r="FWO20" s="354"/>
      <c r="FWP20" s="354"/>
      <c r="FWQ20" s="355"/>
      <c r="FWT20" s="352"/>
      <c r="FWU20" s="353"/>
      <c r="FWV20" s="354"/>
      <c r="FWX20" s="354"/>
      <c r="FWY20" s="352"/>
      <c r="FWZ20" s="353"/>
      <c r="FXA20" s="354"/>
      <c r="FXB20" s="31"/>
      <c r="FXC20" s="354"/>
      <c r="FXD20" s="352"/>
      <c r="FXE20" s="354"/>
      <c r="FXF20" s="354"/>
      <c r="FXG20" s="355"/>
      <c r="FXJ20" s="352"/>
      <c r="FXK20" s="353"/>
      <c r="FXL20" s="354"/>
      <c r="FXN20" s="354"/>
      <c r="FXO20" s="352"/>
      <c r="FXP20" s="353"/>
      <c r="FXQ20" s="354"/>
      <c r="FXR20" s="31"/>
      <c r="FXS20" s="354"/>
      <c r="FXT20" s="352"/>
      <c r="FXU20" s="354"/>
      <c r="FXV20" s="354"/>
      <c r="FXW20" s="355"/>
      <c r="FXZ20" s="352"/>
      <c r="FYA20" s="353"/>
      <c r="FYB20" s="354"/>
      <c r="FYD20" s="354"/>
      <c r="FYE20" s="352"/>
      <c r="FYF20" s="353"/>
      <c r="FYG20" s="354"/>
      <c r="FYH20" s="31"/>
      <c r="FYI20" s="354"/>
      <c r="FYJ20" s="352"/>
      <c r="FYK20" s="354"/>
      <c r="FYL20" s="354"/>
      <c r="FYM20" s="355"/>
      <c r="FYP20" s="352"/>
      <c r="FYQ20" s="353"/>
      <c r="FYR20" s="354"/>
      <c r="FYT20" s="354"/>
      <c r="FYU20" s="352"/>
      <c r="FYV20" s="353"/>
      <c r="FYW20" s="354"/>
      <c r="FYX20" s="31"/>
      <c r="FYY20" s="354"/>
      <c r="FYZ20" s="352"/>
      <c r="FZA20" s="354"/>
      <c r="FZB20" s="354"/>
      <c r="FZC20" s="355"/>
      <c r="FZF20" s="352"/>
      <c r="FZG20" s="353"/>
      <c r="FZH20" s="354"/>
      <c r="FZJ20" s="354"/>
      <c r="FZK20" s="352"/>
      <c r="FZL20" s="353"/>
      <c r="FZM20" s="354"/>
      <c r="FZN20" s="31"/>
      <c r="FZO20" s="354"/>
      <c r="FZP20" s="352"/>
      <c r="FZQ20" s="354"/>
      <c r="FZR20" s="354"/>
      <c r="FZS20" s="355"/>
      <c r="FZV20" s="352"/>
      <c r="FZW20" s="353"/>
      <c r="FZX20" s="354"/>
      <c r="FZZ20" s="354"/>
      <c r="GAA20" s="352"/>
      <c r="GAB20" s="353"/>
      <c r="GAC20" s="354"/>
      <c r="GAD20" s="31"/>
      <c r="GAE20" s="354"/>
      <c r="GAF20" s="352"/>
      <c r="GAG20" s="354"/>
      <c r="GAH20" s="354"/>
      <c r="GAI20" s="355"/>
      <c r="GAL20" s="352"/>
      <c r="GAM20" s="353"/>
      <c r="GAN20" s="354"/>
      <c r="GAP20" s="354"/>
      <c r="GAQ20" s="352"/>
      <c r="GAR20" s="353"/>
      <c r="GAS20" s="354"/>
      <c r="GAT20" s="31"/>
      <c r="GAU20" s="354"/>
      <c r="GAV20" s="352"/>
      <c r="GAW20" s="354"/>
      <c r="GAX20" s="354"/>
      <c r="GAY20" s="355"/>
      <c r="GBB20" s="352"/>
      <c r="GBC20" s="353"/>
      <c r="GBD20" s="354"/>
      <c r="GBF20" s="354"/>
      <c r="GBG20" s="352"/>
      <c r="GBH20" s="353"/>
      <c r="GBI20" s="354"/>
      <c r="GBJ20" s="31"/>
      <c r="GBK20" s="354"/>
      <c r="GBL20" s="352"/>
      <c r="GBM20" s="354"/>
      <c r="GBN20" s="354"/>
      <c r="GBO20" s="355"/>
      <c r="GBR20" s="352"/>
      <c r="GBS20" s="353"/>
      <c r="GBT20" s="354"/>
      <c r="GBV20" s="354"/>
      <c r="GBW20" s="352"/>
      <c r="GBX20" s="353"/>
      <c r="GBY20" s="354"/>
      <c r="GBZ20" s="31"/>
      <c r="GCA20" s="354"/>
      <c r="GCB20" s="352"/>
      <c r="GCC20" s="354"/>
      <c r="GCD20" s="354"/>
      <c r="GCE20" s="355"/>
      <c r="GCH20" s="352"/>
      <c r="GCI20" s="353"/>
      <c r="GCJ20" s="354"/>
      <c r="GCL20" s="354"/>
      <c r="GCM20" s="352"/>
      <c r="GCN20" s="353"/>
      <c r="GCO20" s="354"/>
      <c r="GCP20" s="31"/>
      <c r="GCQ20" s="354"/>
      <c r="GCR20" s="352"/>
      <c r="GCS20" s="354"/>
      <c r="GCT20" s="354"/>
      <c r="GCU20" s="355"/>
      <c r="GCX20" s="352"/>
      <c r="GCY20" s="353"/>
      <c r="GCZ20" s="354"/>
      <c r="GDB20" s="354"/>
      <c r="GDC20" s="352"/>
      <c r="GDD20" s="353"/>
      <c r="GDE20" s="354"/>
      <c r="GDF20" s="31"/>
      <c r="GDG20" s="354"/>
      <c r="GDH20" s="352"/>
      <c r="GDI20" s="354"/>
      <c r="GDJ20" s="354"/>
      <c r="GDK20" s="355"/>
      <c r="GDN20" s="352"/>
      <c r="GDO20" s="353"/>
      <c r="GDP20" s="354"/>
      <c r="GDR20" s="354"/>
      <c r="GDS20" s="352"/>
      <c r="GDT20" s="353"/>
      <c r="GDU20" s="354"/>
      <c r="GDV20" s="31"/>
      <c r="GDW20" s="354"/>
      <c r="GDX20" s="352"/>
      <c r="GDY20" s="354"/>
      <c r="GDZ20" s="354"/>
      <c r="GEA20" s="355"/>
      <c r="GED20" s="352"/>
      <c r="GEE20" s="353"/>
      <c r="GEF20" s="354"/>
      <c r="GEH20" s="354"/>
      <c r="GEI20" s="352"/>
      <c r="GEJ20" s="353"/>
      <c r="GEK20" s="354"/>
      <c r="GEL20" s="31"/>
      <c r="GEM20" s="354"/>
      <c r="GEN20" s="352"/>
      <c r="GEO20" s="354"/>
      <c r="GEP20" s="354"/>
      <c r="GEQ20" s="355"/>
      <c r="GET20" s="352"/>
      <c r="GEU20" s="353"/>
      <c r="GEV20" s="354"/>
      <c r="GEX20" s="354"/>
      <c r="GEY20" s="352"/>
      <c r="GEZ20" s="353"/>
      <c r="GFA20" s="354"/>
      <c r="GFB20" s="31"/>
      <c r="GFC20" s="354"/>
      <c r="GFD20" s="352"/>
      <c r="GFE20" s="354"/>
      <c r="GFF20" s="354"/>
      <c r="GFG20" s="355"/>
      <c r="GFJ20" s="352"/>
      <c r="GFK20" s="353"/>
      <c r="GFL20" s="354"/>
      <c r="GFN20" s="354"/>
      <c r="GFO20" s="352"/>
      <c r="GFP20" s="353"/>
      <c r="GFQ20" s="354"/>
      <c r="GFR20" s="31"/>
      <c r="GFS20" s="354"/>
      <c r="GFT20" s="352"/>
      <c r="GFU20" s="354"/>
      <c r="GFV20" s="354"/>
      <c r="GFW20" s="355"/>
      <c r="GFZ20" s="352"/>
      <c r="GGA20" s="353"/>
      <c r="GGB20" s="354"/>
      <c r="GGD20" s="354"/>
      <c r="GGE20" s="352"/>
      <c r="GGF20" s="353"/>
      <c r="GGG20" s="354"/>
      <c r="GGH20" s="31"/>
      <c r="GGI20" s="354"/>
      <c r="GGJ20" s="352"/>
      <c r="GGK20" s="354"/>
      <c r="GGL20" s="354"/>
      <c r="GGM20" s="355"/>
      <c r="GGP20" s="352"/>
      <c r="GGQ20" s="353"/>
      <c r="GGR20" s="354"/>
      <c r="GGT20" s="354"/>
      <c r="GGU20" s="352"/>
      <c r="GGV20" s="353"/>
      <c r="GGW20" s="354"/>
      <c r="GGX20" s="31"/>
      <c r="GGY20" s="354"/>
      <c r="GGZ20" s="352"/>
      <c r="GHA20" s="354"/>
      <c r="GHB20" s="354"/>
      <c r="GHC20" s="355"/>
      <c r="GHF20" s="352"/>
      <c r="GHG20" s="353"/>
      <c r="GHH20" s="354"/>
      <c r="GHJ20" s="354"/>
      <c r="GHK20" s="352"/>
      <c r="GHL20" s="353"/>
      <c r="GHM20" s="354"/>
      <c r="GHN20" s="31"/>
      <c r="GHO20" s="354"/>
      <c r="GHP20" s="352"/>
      <c r="GHQ20" s="354"/>
      <c r="GHR20" s="354"/>
      <c r="GHS20" s="355"/>
      <c r="GHV20" s="352"/>
      <c r="GHW20" s="353"/>
      <c r="GHX20" s="354"/>
      <c r="GHZ20" s="354"/>
      <c r="GIA20" s="352"/>
      <c r="GIB20" s="353"/>
      <c r="GIC20" s="354"/>
      <c r="GID20" s="31"/>
      <c r="GIE20" s="354"/>
      <c r="GIF20" s="352"/>
      <c r="GIG20" s="354"/>
      <c r="GIH20" s="354"/>
      <c r="GII20" s="355"/>
      <c r="GIL20" s="352"/>
      <c r="GIM20" s="353"/>
      <c r="GIN20" s="354"/>
      <c r="GIP20" s="354"/>
      <c r="GIQ20" s="352"/>
      <c r="GIR20" s="353"/>
      <c r="GIS20" s="354"/>
      <c r="GIT20" s="31"/>
      <c r="GIU20" s="354"/>
      <c r="GIV20" s="352"/>
      <c r="GIW20" s="354"/>
      <c r="GIX20" s="354"/>
      <c r="GIY20" s="355"/>
      <c r="GJB20" s="352"/>
      <c r="GJC20" s="353"/>
      <c r="GJD20" s="354"/>
      <c r="GJF20" s="354"/>
      <c r="GJG20" s="352"/>
      <c r="GJH20" s="353"/>
      <c r="GJI20" s="354"/>
      <c r="GJJ20" s="31"/>
      <c r="GJK20" s="354"/>
      <c r="GJL20" s="352"/>
      <c r="GJM20" s="354"/>
      <c r="GJN20" s="354"/>
      <c r="GJO20" s="355"/>
      <c r="GJR20" s="352"/>
      <c r="GJS20" s="353"/>
      <c r="GJT20" s="354"/>
      <c r="GJV20" s="354"/>
      <c r="GJW20" s="352"/>
      <c r="GJX20" s="353"/>
      <c r="GJY20" s="354"/>
      <c r="GJZ20" s="31"/>
      <c r="GKA20" s="354"/>
      <c r="GKB20" s="352"/>
      <c r="GKC20" s="354"/>
      <c r="GKD20" s="354"/>
      <c r="GKE20" s="355"/>
      <c r="GKH20" s="352"/>
      <c r="GKI20" s="353"/>
      <c r="GKJ20" s="354"/>
      <c r="GKL20" s="354"/>
      <c r="GKM20" s="352"/>
      <c r="GKN20" s="353"/>
      <c r="GKO20" s="354"/>
      <c r="GKP20" s="31"/>
      <c r="GKQ20" s="354"/>
      <c r="GKR20" s="352"/>
      <c r="GKS20" s="354"/>
      <c r="GKT20" s="354"/>
      <c r="GKU20" s="355"/>
      <c r="GKX20" s="352"/>
      <c r="GKY20" s="353"/>
      <c r="GKZ20" s="354"/>
      <c r="GLB20" s="354"/>
      <c r="GLC20" s="352"/>
      <c r="GLD20" s="353"/>
      <c r="GLE20" s="354"/>
      <c r="GLF20" s="31"/>
      <c r="GLG20" s="354"/>
      <c r="GLH20" s="352"/>
      <c r="GLI20" s="354"/>
      <c r="GLJ20" s="354"/>
      <c r="GLK20" s="355"/>
      <c r="GLN20" s="352"/>
      <c r="GLO20" s="353"/>
      <c r="GLP20" s="354"/>
      <c r="GLR20" s="354"/>
      <c r="GLS20" s="352"/>
      <c r="GLT20" s="353"/>
      <c r="GLU20" s="354"/>
      <c r="GLV20" s="31"/>
      <c r="GLW20" s="354"/>
      <c r="GLX20" s="352"/>
      <c r="GLY20" s="354"/>
      <c r="GLZ20" s="354"/>
      <c r="GMA20" s="355"/>
      <c r="GMD20" s="352"/>
      <c r="GME20" s="353"/>
      <c r="GMF20" s="354"/>
      <c r="GMH20" s="354"/>
      <c r="GMI20" s="352"/>
      <c r="GMJ20" s="353"/>
      <c r="GMK20" s="354"/>
      <c r="GML20" s="31"/>
      <c r="GMM20" s="354"/>
      <c r="GMN20" s="352"/>
      <c r="GMO20" s="354"/>
      <c r="GMP20" s="354"/>
      <c r="GMQ20" s="355"/>
      <c r="GMT20" s="352"/>
      <c r="GMU20" s="353"/>
      <c r="GMV20" s="354"/>
      <c r="GMX20" s="354"/>
      <c r="GMY20" s="352"/>
      <c r="GMZ20" s="353"/>
      <c r="GNA20" s="354"/>
      <c r="GNB20" s="31"/>
      <c r="GNC20" s="354"/>
      <c r="GND20" s="352"/>
      <c r="GNE20" s="354"/>
      <c r="GNF20" s="354"/>
      <c r="GNG20" s="355"/>
      <c r="GNJ20" s="352"/>
      <c r="GNK20" s="353"/>
      <c r="GNL20" s="354"/>
      <c r="GNN20" s="354"/>
      <c r="GNO20" s="352"/>
      <c r="GNP20" s="353"/>
      <c r="GNQ20" s="354"/>
      <c r="GNR20" s="31"/>
      <c r="GNS20" s="354"/>
      <c r="GNT20" s="352"/>
      <c r="GNU20" s="354"/>
      <c r="GNV20" s="354"/>
      <c r="GNW20" s="355"/>
      <c r="GNZ20" s="352"/>
      <c r="GOA20" s="353"/>
      <c r="GOB20" s="354"/>
      <c r="GOD20" s="354"/>
      <c r="GOE20" s="352"/>
      <c r="GOF20" s="353"/>
      <c r="GOG20" s="354"/>
      <c r="GOH20" s="31"/>
      <c r="GOI20" s="354"/>
      <c r="GOJ20" s="352"/>
      <c r="GOK20" s="354"/>
      <c r="GOL20" s="354"/>
      <c r="GOM20" s="355"/>
      <c r="GOP20" s="352"/>
      <c r="GOQ20" s="353"/>
      <c r="GOR20" s="354"/>
      <c r="GOT20" s="354"/>
      <c r="GOU20" s="352"/>
      <c r="GOV20" s="353"/>
      <c r="GOW20" s="354"/>
      <c r="GOX20" s="31"/>
      <c r="GOY20" s="354"/>
      <c r="GOZ20" s="352"/>
      <c r="GPA20" s="354"/>
      <c r="GPB20" s="354"/>
      <c r="GPC20" s="355"/>
      <c r="GPF20" s="352"/>
      <c r="GPG20" s="353"/>
      <c r="GPH20" s="354"/>
      <c r="GPJ20" s="354"/>
      <c r="GPK20" s="352"/>
      <c r="GPL20" s="353"/>
      <c r="GPM20" s="354"/>
      <c r="GPN20" s="31"/>
      <c r="GPO20" s="354"/>
      <c r="GPP20" s="352"/>
      <c r="GPQ20" s="354"/>
      <c r="GPR20" s="354"/>
      <c r="GPS20" s="355"/>
      <c r="GPV20" s="352"/>
      <c r="GPW20" s="353"/>
      <c r="GPX20" s="354"/>
      <c r="GPZ20" s="354"/>
      <c r="GQA20" s="352"/>
      <c r="GQB20" s="353"/>
      <c r="GQC20" s="354"/>
      <c r="GQD20" s="31"/>
      <c r="GQE20" s="354"/>
      <c r="GQF20" s="352"/>
      <c r="GQG20" s="354"/>
      <c r="GQH20" s="354"/>
      <c r="GQI20" s="355"/>
      <c r="GQL20" s="352"/>
      <c r="GQM20" s="353"/>
      <c r="GQN20" s="354"/>
      <c r="GQP20" s="354"/>
      <c r="GQQ20" s="352"/>
      <c r="GQR20" s="353"/>
      <c r="GQS20" s="354"/>
      <c r="GQT20" s="31"/>
      <c r="GQU20" s="354"/>
      <c r="GQV20" s="352"/>
      <c r="GQW20" s="354"/>
      <c r="GQX20" s="354"/>
      <c r="GQY20" s="355"/>
      <c r="GRB20" s="352"/>
      <c r="GRC20" s="353"/>
      <c r="GRD20" s="354"/>
      <c r="GRF20" s="354"/>
      <c r="GRG20" s="352"/>
      <c r="GRH20" s="353"/>
      <c r="GRI20" s="354"/>
      <c r="GRJ20" s="31"/>
      <c r="GRK20" s="354"/>
      <c r="GRL20" s="352"/>
      <c r="GRM20" s="354"/>
      <c r="GRN20" s="354"/>
      <c r="GRO20" s="355"/>
      <c r="GRR20" s="352"/>
      <c r="GRS20" s="353"/>
      <c r="GRT20" s="354"/>
      <c r="GRV20" s="354"/>
      <c r="GRW20" s="352"/>
      <c r="GRX20" s="353"/>
      <c r="GRY20" s="354"/>
      <c r="GRZ20" s="31"/>
      <c r="GSA20" s="354"/>
      <c r="GSB20" s="352"/>
      <c r="GSC20" s="354"/>
      <c r="GSD20" s="354"/>
      <c r="GSE20" s="355"/>
      <c r="GSH20" s="352"/>
      <c r="GSI20" s="353"/>
      <c r="GSJ20" s="354"/>
      <c r="GSL20" s="354"/>
      <c r="GSM20" s="352"/>
      <c r="GSN20" s="353"/>
      <c r="GSO20" s="354"/>
      <c r="GSP20" s="31"/>
      <c r="GSQ20" s="354"/>
      <c r="GSR20" s="352"/>
      <c r="GSS20" s="354"/>
      <c r="GST20" s="354"/>
      <c r="GSU20" s="355"/>
      <c r="GSX20" s="352"/>
      <c r="GSY20" s="353"/>
      <c r="GSZ20" s="354"/>
      <c r="GTB20" s="354"/>
      <c r="GTC20" s="352"/>
      <c r="GTD20" s="353"/>
      <c r="GTE20" s="354"/>
      <c r="GTF20" s="31"/>
      <c r="GTG20" s="354"/>
      <c r="GTH20" s="352"/>
      <c r="GTI20" s="354"/>
      <c r="GTJ20" s="354"/>
      <c r="GTK20" s="355"/>
      <c r="GTN20" s="352"/>
      <c r="GTO20" s="353"/>
      <c r="GTP20" s="354"/>
      <c r="GTR20" s="354"/>
      <c r="GTS20" s="352"/>
      <c r="GTT20" s="353"/>
      <c r="GTU20" s="354"/>
      <c r="GTV20" s="31"/>
      <c r="GTW20" s="354"/>
      <c r="GTX20" s="352"/>
      <c r="GTY20" s="354"/>
      <c r="GTZ20" s="354"/>
      <c r="GUA20" s="355"/>
      <c r="GUD20" s="352"/>
      <c r="GUE20" s="353"/>
      <c r="GUF20" s="354"/>
      <c r="GUH20" s="354"/>
      <c r="GUI20" s="352"/>
      <c r="GUJ20" s="353"/>
      <c r="GUK20" s="354"/>
      <c r="GUL20" s="31"/>
      <c r="GUM20" s="354"/>
      <c r="GUN20" s="352"/>
      <c r="GUO20" s="354"/>
      <c r="GUP20" s="354"/>
      <c r="GUQ20" s="355"/>
      <c r="GUT20" s="352"/>
      <c r="GUU20" s="353"/>
      <c r="GUV20" s="354"/>
      <c r="GUX20" s="354"/>
      <c r="GUY20" s="352"/>
      <c r="GUZ20" s="353"/>
      <c r="GVA20" s="354"/>
      <c r="GVB20" s="31"/>
      <c r="GVC20" s="354"/>
      <c r="GVD20" s="352"/>
      <c r="GVE20" s="354"/>
      <c r="GVF20" s="354"/>
      <c r="GVG20" s="355"/>
      <c r="GVJ20" s="352"/>
      <c r="GVK20" s="353"/>
      <c r="GVL20" s="354"/>
      <c r="GVN20" s="354"/>
      <c r="GVO20" s="352"/>
      <c r="GVP20" s="353"/>
      <c r="GVQ20" s="354"/>
      <c r="GVR20" s="31"/>
      <c r="GVS20" s="354"/>
      <c r="GVT20" s="352"/>
      <c r="GVU20" s="354"/>
      <c r="GVV20" s="354"/>
      <c r="GVW20" s="355"/>
      <c r="GVZ20" s="352"/>
      <c r="GWA20" s="353"/>
      <c r="GWB20" s="354"/>
      <c r="GWD20" s="354"/>
      <c r="GWE20" s="352"/>
      <c r="GWF20" s="353"/>
      <c r="GWG20" s="354"/>
      <c r="GWH20" s="31"/>
      <c r="GWI20" s="354"/>
      <c r="GWJ20" s="352"/>
      <c r="GWK20" s="354"/>
      <c r="GWL20" s="354"/>
      <c r="GWM20" s="355"/>
      <c r="GWP20" s="352"/>
      <c r="GWQ20" s="353"/>
      <c r="GWR20" s="354"/>
      <c r="GWT20" s="354"/>
      <c r="GWU20" s="352"/>
      <c r="GWV20" s="353"/>
      <c r="GWW20" s="354"/>
      <c r="GWX20" s="31"/>
      <c r="GWY20" s="354"/>
      <c r="GWZ20" s="352"/>
      <c r="GXA20" s="354"/>
      <c r="GXB20" s="354"/>
      <c r="GXC20" s="355"/>
      <c r="GXF20" s="352"/>
      <c r="GXG20" s="353"/>
      <c r="GXH20" s="354"/>
      <c r="GXJ20" s="354"/>
      <c r="GXK20" s="352"/>
      <c r="GXL20" s="353"/>
      <c r="GXM20" s="354"/>
      <c r="GXN20" s="31"/>
      <c r="GXO20" s="354"/>
      <c r="GXP20" s="352"/>
      <c r="GXQ20" s="354"/>
      <c r="GXR20" s="354"/>
      <c r="GXS20" s="355"/>
      <c r="GXV20" s="352"/>
      <c r="GXW20" s="353"/>
      <c r="GXX20" s="354"/>
      <c r="GXZ20" s="354"/>
      <c r="GYA20" s="352"/>
      <c r="GYB20" s="353"/>
      <c r="GYC20" s="354"/>
      <c r="GYD20" s="31"/>
      <c r="GYE20" s="354"/>
      <c r="GYF20" s="352"/>
      <c r="GYG20" s="354"/>
      <c r="GYH20" s="354"/>
      <c r="GYI20" s="355"/>
      <c r="GYL20" s="352"/>
      <c r="GYM20" s="353"/>
      <c r="GYN20" s="354"/>
      <c r="GYP20" s="354"/>
      <c r="GYQ20" s="352"/>
      <c r="GYR20" s="353"/>
      <c r="GYS20" s="354"/>
      <c r="GYT20" s="31"/>
      <c r="GYU20" s="354"/>
      <c r="GYV20" s="352"/>
      <c r="GYW20" s="354"/>
      <c r="GYX20" s="354"/>
      <c r="GYY20" s="355"/>
      <c r="GZB20" s="352"/>
      <c r="GZC20" s="353"/>
      <c r="GZD20" s="354"/>
      <c r="GZF20" s="354"/>
      <c r="GZG20" s="352"/>
      <c r="GZH20" s="353"/>
      <c r="GZI20" s="354"/>
      <c r="GZJ20" s="31"/>
      <c r="GZK20" s="354"/>
      <c r="GZL20" s="352"/>
      <c r="GZM20" s="354"/>
      <c r="GZN20" s="354"/>
      <c r="GZO20" s="355"/>
      <c r="GZR20" s="352"/>
      <c r="GZS20" s="353"/>
      <c r="GZT20" s="354"/>
      <c r="GZV20" s="354"/>
      <c r="GZW20" s="352"/>
      <c r="GZX20" s="353"/>
      <c r="GZY20" s="354"/>
      <c r="GZZ20" s="31"/>
      <c r="HAA20" s="354"/>
      <c r="HAB20" s="352"/>
      <c r="HAC20" s="354"/>
      <c r="HAD20" s="354"/>
      <c r="HAE20" s="355"/>
      <c r="HAH20" s="352"/>
      <c r="HAI20" s="353"/>
      <c r="HAJ20" s="354"/>
      <c r="HAL20" s="354"/>
      <c r="HAM20" s="352"/>
      <c r="HAN20" s="353"/>
      <c r="HAO20" s="354"/>
      <c r="HAP20" s="31"/>
      <c r="HAQ20" s="354"/>
      <c r="HAR20" s="352"/>
      <c r="HAS20" s="354"/>
      <c r="HAT20" s="354"/>
      <c r="HAU20" s="355"/>
      <c r="HAX20" s="352"/>
      <c r="HAY20" s="353"/>
      <c r="HAZ20" s="354"/>
      <c r="HBB20" s="354"/>
      <c r="HBC20" s="352"/>
      <c r="HBD20" s="353"/>
      <c r="HBE20" s="354"/>
      <c r="HBF20" s="31"/>
      <c r="HBG20" s="354"/>
      <c r="HBH20" s="352"/>
      <c r="HBI20" s="354"/>
      <c r="HBJ20" s="354"/>
      <c r="HBK20" s="355"/>
      <c r="HBN20" s="352"/>
      <c r="HBO20" s="353"/>
      <c r="HBP20" s="354"/>
      <c r="HBR20" s="354"/>
      <c r="HBS20" s="352"/>
      <c r="HBT20" s="353"/>
      <c r="HBU20" s="354"/>
      <c r="HBV20" s="31"/>
      <c r="HBW20" s="354"/>
      <c r="HBX20" s="352"/>
      <c r="HBY20" s="354"/>
      <c r="HBZ20" s="354"/>
      <c r="HCA20" s="355"/>
      <c r="HCD20" s="352"/>
      <c r="HCE20" s="353"/>
      <c r="HCF20" s="354"/>
      <c r="HCH20" s="354"/>
      <c r="HCI20" s="352"/>
      <c r="HCJ20" s="353"/>
      <c r="HCK20" s="354"/>
      <c r="HCL20" s="31"/>
      <c r="HCM20" s="354"/>
      <c r="HCN20" s="352"/>
      <c r="HCO20" s="354"/>
      <c r="HCP20" s="354"/>
      <c r="HCQ20" s="355"/>
      <c r="HCT20" s="352"/>
      <c r="HCU20" s="353"/>
      <c r="HCV20" s="354"/>
      <c r="HCX20" s="354"/>
      <c r="HCY20" s="352"/>
      <c r="HCZ20" s="353"/>
      <c r="HDA20" s="354"/>
      <c r="HDB20" s="31"/>
      <c r="HDC20" s="354"/>
      <c r="HDD20" s="352"/>
      <c r="HDE20" s="354"/>
      <c r="HDF20" s="354"/>
      <c r="HDG20" s="355"/>
      <c r="HDJ20" s="352"/>
      <c r="HDK20" s="353"/>
      <c r="HDL20" s="354"/>
      <c r="HDN20" s="354"/>
      <c r="HDO20" s="352"/>
      <c r="HDP20" s="353"/>
      <c r="HDQ20" s="354"/>
      <c r="HDR20" s="31"/>
      <c r="HDS20" s="354"/>
      <c r="HDT20" s="352"/>
      <c r="HDU20" s="354"/>
      <c r="HDV20" s="354"/>
      <c r="HDW20" s="355"/>
      <c r="HDZ20" s="352"/>
      <c r="HEA20" s="353"/>
      <c r="HEB20" s="354"/>
      <c r="HED20" s="354"/>
      <c r="HEE20" s="352"/>
      <c r="HEF20" s="353"/>
      <c r="HEG20" s="354"/>
      <c r="HEH20" s="31"/>
      <c r="HEI20" s="354"/>
      <c r="HEJ20" s="352"/>
      <c r="HEK20" s="354"/>
      <c r="HEL20" s="354"/>
      <c r="HEM20" s="355"/>
      <c r="HEP20" s="352"/>
      <c r="HEQ20" s="353"/>
      <c r="HER20" s="354"/>
      <c r="HET20" s="354"/>
      <c r="HEU20" s="352"/>
      <c r="HEV20" s="353"/>
      <c r="HEW20" s="354"/>
      <c r="HEX20" s="31"/>
      <c r="HEY20" s="354"/>
      <c r="HEZ20" s="352"/>
      <c r="HFA20" s="354"/>
      <c r="HFB20" s="354"/>
      <c r="HFC20" s="355"/>
      <c r="HFF20" s="352"/>
      <c r="HFG20" s="353"/>
      <c r="HFH20" s="354"/>
      <c r="HFJ20" s="354"/>
      <c r="HFK20" s="352"/>
      <c r="HFL20" s="353"/>
      <c r="HFM20" s="354"/>
      <c r="HFN20" s="31"/>
      <c r="HFO20" s="354"/>
      <c r="HFP20" s="352"/>
      <c r="HFQ20" s="354"/>
      <c r="HFR20" s="354"/>
      <c r="HFS20" s="355"/>
      <c r="HFV20" s="352"/>
      <c r="HFW20" s="353"/>
      <c r="HFX20" s="354"/>
      <c r="HFZ20" s="354"/>
      <c r="HGA20" s="352"/>
      <c r="HGB20" s="353"/>
      <c r="HGC20" s="354"/>
      <c r="HGD20" s="31"/>
      <c r="HGE20" s="354"/>
      <c r="HGF20" s="352"/>
      <c r="HGG20" s="354"/>
      <c r="HGH20" s="354"/>
      <c r="HGI20" s="355"/>
      <c r="HGL20" s="352"/>
      <c r="HGM20" s="353"/>
      <c r="HGN20" s="354"/>
      <c r="HGP20" s="354"/>
      <c r="HGQ20" s="352"/>
      <c r="HGR20" s="353"/>
      <c r="HGS20" s="354"/>
      <c r="HGT20" s="31"/>
      <c r="HGU20" s="354"/>
      <c r="HGV20" s="352"/>
      <c r="HGW20" s="354"/>
      <c r="HGX20" s="354"/>
      <c r="HGY20" s="355"/>
      <c r="HHB20" s="352"/>
      <c r="HHC20" s="353"/>
      <c r="HHD20" s="354"/>
      <c r="HHF20" s="354"/>
      <c r="HHG20" s="352"/>
      <c r="HHH20" s="353"/>
      <c r="HHI20" s="354"/>
      <c r="HHJ20" s="31"/>
      <c r="HHK20" s="354"/>
      <c r="HHL20" s="352"/>
      <c r="HHM20" s="354"/>
      <c r="HHN20" s="354"/>
      <c r="HHO20" s="355"/>
      <c r="HHR20" s="352"/>
      <c r="HHS20" s="353"/>
      <c r="HHT20" s="354"/>
      <c r="HHV20" s="354"/>
      <c r="HHW20" s="352"/>
      <c r="HHX20" s="353"/>
      <c r="HHY20" s="354"/>
      <c r="HHZ20" s="31"/>
      <c r="HIA20" s="354"/>
      <c r="HIB20" s="352"/>
      <c r="HIC20" s="354"/>
      <c r="HID20" s="354"/>
      <c r="HIE20" s="355"/>
      <c r="HIH20" s="352"/>
      <c r="HII20" s="353"/>
      <c r="HIJ20" s="354"/>
      <c r="HIL20" s="354"/>
      <c r="HIM20" s="352"/>
      <c r="HIN20" s="353"/>
      <c r="HIO20" s="354"/>
      <c r="HIP20" s="31"/>
      <c r="HIQ20" s="354"/>
      <c r="HIR20" s="352"/>
      <c r="HIS20" s="354"/>
      <c r="HIT20" s="354"/>
      <c r="HIU20" s="355"/>
      <c r="HIX20" s="352"/>
      <c r="HIY20" s="353"/>
      <c r="HIZ20" s="354"/>
      <c r="HJB20" s="354"/>
      <c r="HJC20" s="352"/>
      <c r="HJD20" s="353"/>
      <c r="HJE20" s="354"/>
      <c r="HJF20" s="31"/>
      <c r="HJG20" s="354"/>
      <c r="HJH20" s="352"/>
      <c r="HJI20" s="354"/>
      <c r="HJJ20" s="354"/>
      <c r="HJK20" s="355"/>
      <c r="HJN20" s="352"/>
      <c r="HJO20" s="353"/>
      <c r="HJP20" s="354"/>
      <c r="HJR20" s="354"/>
      <c r="HJS20" s="352"/>
      <c r="HJT20" s="353"/>
      <c r="HJU20" s="354"/>
      <c r="HJV20" s="31"/>
      <c r="HJW20" s="354"/>
      <c r="HJX20" s="352"/>
      <c r="HJY20" s="354"/>
      <c r="HJZ20" s="354"/>
      <c r="HKA20" s="355"/>
      <c r="HKD20" s="352"/>
      <c r="HKE20" s="353"/>
      <c r="HKF20" s="354"/>
      <c r="HKH20" s="354"/>
      <c r="HKI20" s="352"/>
      <c r="HKJ20" s="353"/>
      <c r="HKK20" s="354"/>
      <c r="HKL20" s="31"/>
      <c r="HKM20" s="354"/>
      <c r="HKN20" s="352"/>
      <c r="HKO20" s="354"/>
      <c r="HKP20" s="354"/>
      <c r="HKQ20" s="355"/>
      <c r="HKT20" s="352"/>
      <c r="HKU20" s="353"/>
      <c r="HKV20" s="354"/>
      <c r="HKX20" s="354"/>
      <c r="HKY20" s="352"/>
      <c r="HKZ20" s="353"/>
      <c r="HLA20" s="354"/>
      <c r="HLB20" s="31"/>
      <c r="HLC20" s="354"/>
      <c r="HLD20" s="352"/>
      <c r="HLE20" s="354"/>
      <c r="HLF20" s="354"/>
      <c r="HLG20" s="355"/>
      <c r="HLJ20" s="352"/>
      <c r="HLK20" s="353"/>
      <c r="HLL20" s="354"/>
      <c r="HLN20" s="354"/>
      <c r="HLO20" s="352"/>
      <c r="HLP20" s="353"/>
      <c r="HLQ20" s="354"/>
      <c r="HLR20" s="31"/>
      <c r="HLS20" s="354"/>
      <c r="HLT20" s="352"/>
      <c r="HLU20" s="354"/>
      <c r="HLV20" s="354"/>
      <c r="HLW20" s="355"/>
      <c r="HLZ20" s="352"/>
      <c r="HMA20" s="353"/>
      <c r="HMB20" s="354"/>
      <c r="HMD20" s="354"/>
      <c r="HME20" s="352"/>
      <c r="HMF20" s="353"/>
      <c r="HMG20" s="354"/>
      <c r="HMH20" s="31"/>
      <c r="HMI20" s="354"/>
      <c r="HMJ20" s="352"/>
      <c r="HMK20" s="354"/>
      <c r="HML20" s="354"/>
      <c r="HMM20" s="355"/>
      <c r="HMP20" s="352"/>
      <c r="HMQ20" s="353"/>
      <c r="HMR20" s="354"/>
      <c r="HMT20" s="354"/>
      <c r="HMU20" s="352"/>
      <c r="HMV20" s="353"/>
      <c r="HMW20" s="354"/>
      <c r="HMX20" s="31"/>
      <c r="HMY20" s="354"/>
      <c r="HMZ20" s="352"/>
      <c r="HNA20" s="354"/>
      <c r="HNB20" s="354"/>
      <c r="HNC20" s="355"/>
      <c r="HNF20" s="352"/>
      <c r="HNG20" s="353"/>
      <c r="HNH20" s="354"/>
      <c r="HNJ20" s="354"/>
      <c r="HNK20" s="352"/>
      <c r="HNL20" s="353"/>
      <c r="HNM20" s="354"/>
      <c r="HNN20" s="31"/>
      <c r="HNO20" s="354"/>
      <c r="HNP20" s="352"/>
      <c r="HNQ20" s="354"/>
      <c r="HNR20" s="354"/>
      <c r="HNS20" s="355"/>
      <c r="HNV20" s="352"/>
      <c r="HNW20" s="353"/>
      <c r="HNX20" s="354"/>
      <c r="HNZ20" s="354"/>
      <c r="HOA20" s="352"/>
      <c r="HOB20" s="353"/>
      <c r="HOC20" s="354"/>
      <c r="HOD20" s="31"/>
      <c r="HOE20" s="354"/>
      <c r="HOF20" s="352"/>
      <c r="HOG20" s="354"/>
      <c r="HOH20" s="354"/>
      <c r="HOI20" s="355"/>
      <c r="HOL20" s="352"/>
      <c r="HOM20" s="353"/>
      <c r="HON20" s="354"/>
      <c r="HOP20" s="354"/>
      <c r="HOQ20" s="352"/>
      <c r="HOR20" s="353"/>
      <c r="HOS20" s="354"/>
      <c r="HOT20" s="31"/>
      <c r="HOU20" s="354"/>
      <c r="HOV20" s="352"/>
      <c r="HOW20" s="354"/>
      <c r="HOX20" s="354"/>
      <c r="HOY20" s="355"/>
      <c r="HPB20" s="352"/>
      <c r="HPC20" s="353"/>
      <c r="HPD20" s="354"/>
      <c r="HPF20" s="354"/>
      <c r="HPG20" s="352"/>
      <c r="HPH20" s="353"/>
      <c r="HPI20" s="354"/>
      <c r="HPJ20" s="31"/>
      <c r="HPK20" s="354"/>
      <c r="HPL20" s="352"/>
      <c r="HPM20" s="354"/>
      <c r="HPN20" s="354"/>
      <c r="HPO20" s="355"/>
      <c r="HPR20" s="352"/>
      <c r="HPS20" s="353"/>
      <c r="HPT20" s="354"/>
      <c r="HPV20" s="354"/>
      <c r="HPW20" s="352"/>
      <c r="HPX20" s="353"/>
      <c r="HPY20" s="354"/>
      <c r="HPZ20" s="31"/>
      <c r="HQA20" s="354"/>
      <c r="HQB20" s="352"/>
      <c r="HQC20" s="354"/>
      <c r="HQD20" s="354"/>
      <c r="HQE20" s="355"/>
      <c r="HQH20" s="352"/>
      <c r="HQI20" s="353"/>
      <c r="HQJ20" s="354"/>
      <c r="HQL20" s="354"/>
      <c r="HQM20" s="352"/>
      <c r="HQN20" s="353"/>
      <c r="HQO20" s="354"/>
      <c r="HQP20" s="31"/>
      <c r="HQQ20" s="354"/>
      <c r="HQR20" s="352"/>
      <c r="HQS20" s="354"/>
      <c r="HQT20" s="354"/>
      <c r="HQU20" s="355"/>
      <c r="HQX20" s="352"/>
      <c r="HQY20" s="353"/>
      <c r="HQZ20" s="354"/>
      <c r="HRB20" s="354"/>
      <c r="HRC20" s="352"/>
      <c r="HRD20" s="353"/>
      <c r="HRE20" s="354"/>
      <c r="HRF20" s="31"/>
      <c r="HRG20" s="354"/>
      <c r="HRH20" s="352"/>
      <c r="HRI20" s="354"/>
      <c r="HRJ20" s="354"/>
      <c r="HRK20" s="355"/>
      <c r="HRN20" s="352"/>
      <c r="HRO20" s="353"/>
      <c r="HRP20" s="354"/>
      <c r="HRR20" s="354"/>
      <c r="HRS20" s="352"/>
      <c r="HRT20" s="353"/>
      <c r="HRU20" s="354"/>
      <c r="HRV20" s="31"/>
      <c r="HRW20" s="354"/>
      <c r="HRX20" s="352"/>
      <c r="HRY20" s="354"/>
      <c r="HRZ20" s="354"/>
      <c r="HSA20" s="355"/>
      <c r="HSD20" s="352"/>
      <c r="HSE20" s="353"/>
      <c r="HSF20" s="354"/>
      <c r="HSH20" s="354"/>
      <c r="HSI20" s="352"/>
      <c r="HSJ20" s="353"/>
      <c r="HSK20" s="354"/>
      <c r="HSL20" s="31"/>
      <c r="HSM20" s="354"/>
      <c r="HSN20" s="352"/>
      <c r="HSO20" s="354"/>
      <c r="HSP20" s="354"/>
      <c r="HSQ20" s="355"/>
      <c r="HST20" s="352"/>
      <c r="HSU20" s="353"/>
      <c r="HSV20" s="354"/>
      <c r="HSX20" s="354"/>
      <c r="HSY20" s="352"/>
      <c r="HSZ20" s="353"/>
      <c r="HTA20" s="354"/>
      <c r="HTB20" s="31"/>
      <c r="HTC20" s="354"/>
      <c r="HTD20" s="352"/>
      <c r="HTE20" s="354"/>
      <c r="HTF20" s="354"/>
      <c r="HTG20" s="355"/>
      <c r="HTJ20" s="352"/>
      <c r="HTK20" s="353"/>
      <c r="HTL20" s="354"/>
      <c r="HTN20" s="354"/>
      <c r="HTO20" s="352"/>
      <c r="HTP20" s="353"/>
      <c r="HTQ20" s="354"/>
      <c r="HTR20" s="31"/>
      <c r="HTS20" s="354"/>
      <c r="HTT20" s="352"/>
      <c r="HTU20" s="354"/>
      <c r="HTV20" s="354"/>
      <c r="HTW20" s="355"/>
      <c r="HTZ20" s="352"/>
      <c r="HUA20" s="353"/>
      <c r="HUB20" s="354"/>
      <c r="HUD20" s="354"/>
      <c r="HUE20" s="352"/>
      <c r="HUF20" s="353"/>
      <c r="HUG20" s="354"/>
      <c r="HUH20" s="31"/>
      <c r="HUI20" s="354"/>
      <c r="HUJ20" s="352"/>
      <c r="HUK20" s="354"/>
      <c r="HUL20" s="354"/>
      <c r="HUM20" s="355"/>
      <c r="HUP20" s="352"/>
      <c r="HUQ20" s="353"/>
      <c r="HUR20" s="354"/>
      <c r="HUT20" s="354"/>
      <c r="HUU20" s="352"/>
      <c r="HUV20" s="353"/>
      <c r="HUW20" s="354"/>
      <c r="HUX20" s="31"/>
      <c r="HUY20" s="354"/>
      <c r="HUZ20" s="352"/>
      <c r="HVA20" s="354"/>
      <c r="HVB20" s="354"/>
      <c r="HVC20" s="355"/>
      <c r="HVF20" s="352"/>
      <c r="HVG20" s="353"/>
      <c r="HVH20" s="354"/>
      <c r="HVJ20" s="354"/>
      <c r="HVK20" s="352"/>
      <c r="HVL20" s="353"/>
      <c r="HVM20" s="354"/>
      <c r="HVN20" s="31"/>
      <c r="HVO20" s="354"/>
      <c r="HVP20" s="352"/>
      <c r="HVQ20" s="354"/>
      <c r="HVR20" s="354"/>
      <c r="HVS20" s="355"/>
      <c r="HVV20" s="352"/>
      <c r="HVW20" s="353"/>
      <c r="HVX20" s="354"/>
      <c r="HVZ20" s="354"/>
      <c r="HWA20" s="352"/>
      <c r="HWB20" s="353"/>
      <c r="HWC20" s="354"/>
      <c r="HWD20" s="31"/>
      <c r="HWE20" s="354"/>
      <c r="HWF20" s="352"/>
      <c r="HWG20" s="354"/>
      <c r="HWH20" s="354"/>
      <c r="HWI20" s="355"/>
      <c r="HWL20" s="352"/>
      <c r="HWM20" s="353"/>
      <c r="HWN20" s="354"/>
      <c r="HWP20" s="354"/>
      <c r="HWQ20" s="352"/>
      <c r="HWR20" s="353"/>
      <c r="HWS20" s="354"/>
      <c r="HWT20" s="31"/>
      <c r="HWU20" s="354"/>
      <c r="HWV20" s="352"/>
      <c r="HWW20" s="354"/>
      <c r="HWX20" s="354"/>
      <c r="HWY20" s="355"/>
      <c r="HXB20" s="352"/>
      <c r="HXC20" s="353"/>
      <c r="HXD20" s="354"/>
      <c r="HXF20" s="354"/>
      <c r="HXG20" s="352"/>
      <c r="HXH20" s="353"/>
      <c r="HXI20" s="354"/>
      <c r="HXJ20" s="31"/>
      <c r="HXK20" s="354"/>
      <c r="HXL20" s="352"/>
      <c r="HXM20" s="354"/>
      <c r="HXN20" s="354"/>
      <c r="HXO20" s="355"/>
      <c r="HXR20" s="352"/>
      <c r="HXS20" s="353"/>
      <c r="HXT20" s="354"/>
      <c r="HXV20" s="354"/>
      <c r="HXW20" s="352"/>
      <c r="HXX20" s="353"/>
      <c r="HXY20" s="354"/>
      <c r="HXZ20" s="31"/>
      <c r="HYA20" s="354"/>
      <c r="HYB20" s="352"/>
      <c r="HYC20" s="354"/>
      <c r="HYD20" s="354"/>
      <c r="HYE20" s="355"/>
      <c r="HYH20" s="352"/>
      <c r="HYI20" s="353"/>
      <c r="HYJ20" s="354"/>
      <c r="HYL20" s="354"/>
      <c r="HYM20" s="352"/>
      <c r="HYN20" s="353"/>
      <c r="HYO20" s="354"/>
      <c r="HYP20" s="31"/>
      <c r="HYQ20" s="354"/>
      <c r="HYR20" s="352"/>
      <c r="HYS20" s="354"/>
      <c r="HYT20" s="354"/>
      <c r="HYU20" s="355"/>
      <c r="HYX20" s="352"/>
      <c r="HYY20" s="353"/>
      <c r="HYZ20" s="354"/>
      <c r="HZB20" s="354"/>
      <c r="HZC20" s="352"/>
      <c r="HZD20" s="353"/>
      <c r="HZE20" s="354"/>
      <c r="HZF20" s="31"/>
      <c r="HZG20" s="354"/>
      <c r="HZH20" s="352"/>
      <c r="HZI20" s="354"/>
      <c r="HZJ20" s="354"/>
      <c r="HZK20" s="355"/>
      <c r="HZN20" s="352"/>
      <c r="HZO20" s="353"/>
      <c r="HZP20" s="354"/>
      <c r="HZR20" s="354"/>
      <c r="HZS20" s="352"/>
      <c r="HZT20" s="353"/>
      <c r="HZU20" s="354"/>
      <c r="HZV20" s="31"/>
      <c r="HZW20" s="354"/>
      <c r="HZX20" s="352"/>
      <c r="HZY20" s="354"/>
      <c r="HZZ20" s="354"/>
      <c r="IAA20" s="355"/>
      <c r="IAD20" s="352"/>
      <c r="IAE20" s="353"/>
      <c r="IAF20" s="354"/>
      <c r="IAH20" s="354"/>
      <c r="IAI20" s="352"/>
      <c r="IAJ20" s="353"/>
      <c r="IAK20" s="354"/>
      <c r="IAL20" s="31"/>
      <c r="IAM20" s="354"/>
      <c r="IAN20" s="352"/>
      <c r="IAO20" s="354"/>
      <c r="IAP20" s="354"/>
      <c r="IAQ20" s="355"/>
      <c r="IAT20" s="352"/>
      <c r="IAU20" s="353"/>
      <c r="IAV20" s="354"/>
      <c r="IAX20" s="354"/>
      <c r="IAY20" s="352"/>
      <c r="IAZ20" s="353"/>
      <c r="IBA20" s="354"/>
      <c r="IBB20" s="31"/>
      <c r="IBC20" s="354"/>
      <c r="IBD20" s="352"/>
      <c r="IBE20" s="354"/>
      <c r="IBF20" s="354"/>
      <c r="IBG20" s="355"/>
      <c r="IBJ20" s="352"/>
      <c r="IBK20" s="353"/>
      <c r="IBL20" s="354"/>
      <c r="IBN20" s="354"/>
      <c r="IBO20" s="352"/>
      <c r="IBP20" s="353"/>
      <c r="IBQ20" s="354"/>
      <c r="IBR20" s="31"/>
      <c r="IBS20" s="354"/>
      <c r="IBT20" s="352"/>
      <c r="IBU20" s="354"/>
      <c r="IBV20" s="354"/>
      <c r="IBW20" s="355"/>
      <c r="IBZ20" s="352"/>
      <c r="ICA20" s="353"/>
      <c r="ICB20" s="354"/>
      <c r="ICD20" s="354"/>
      <c r="ICE20" s="352"/>
      <c r="ICF20" s="353"/>
      <c r="ICG20" s="354"/>
      <c r="ICH20" s="31"/>
      <c r="ICI20" s="354"/>
      <c r="ICJ20" s="352"/>
      <c r="ICK20" s="354"/>
      <c r="ICL20" s="354"/>
      <c r="ICM20" s="355"/>
      <c r="ICP20" s="352"/>
      <c r="ICQ20" s="353"/>
      <c r="ICR20" s="354"/>
      <c r="ICT20" s="354"/>
      <c r="ICU20" s="352"/>
      <c r="ICV20" s="353"/>
      <c r="ICW20" s="354"/>
      <c r="ICX20" s="31"/>
      <c r="ICY20" s="354"/>
      <c r="ICZ20" s="352"/>
      <c r="IDA20" s="354"/>
      <c r="IDB20" s="354"/>
      <c r="IDC20" s="355"/>
      <c r="IDF20" s="352"/>
      <c r="IDG20" s="353"/>
      <c r="IDH20" s="354"/>
      <c r="IDJ20" s="354"/>
      <c r="IDK20" s="352"/>
      <c r="IDL20" s="353"/>
      <c r="IDM20" s="354"/>
      <c r="IDN20" s="31"/>
      <c r="IDO20" s="354"/>
      <c r="IDP20" s="352"/>
      <c r="IDQ20" s="354"/>
      <c r="IDR20" s="354"/>
      <c r="IDS20" s="355"/>
      <c r="IDV20" s="352"/>
      <c r="IDW20" s="353"/>
      <c r="IDX20" s="354"/>
      <c r="IDZ20" s="354"/>
      <c r="IEA20" s="352"/>
      <c r="IEB20" s="353"/>
      <c r="IEC20" s="354"/>
      <c r="IED20" s="31"/>
      <c r="IEE20" s="354"/>
      <c r="IEF20" s="352"/>
      <c r="IEG20" s="354"/>
      <c r="IEH20" s="354"/>
      <c r="IEI20" s="355"/>
      <c r="IEL20" s="352"/>
      <c r="IEM20" s="353"/>
      <c r="IEN20" s="354"/>
      <c r="IEP20" s="354"/>
      <c r="IEQ20" s="352"/>
      <c r="IER20" s="353"/>
      <c r="IES20" s="354"/>
      <c r="IET20" s="31"/>
      <c r="IEU20" s="354"/>
      <c r="IEV20" s="352"/>
      <c r="IEW20" s="354"/>
      <c r="IEX20" s="354"/>
      <c r="IEY20" s="355"/>
      <c r="IFB20" s="352"/>
      <c r="IFC20" s="353"/>
      <c r="IFD20" s="354"/>
      <c r="IFF20" s="354"/>
      <c r="IFG20" s="352"/>
      <c r="IFH20" s="353"/>
      <c r="IFI20" s="354"/>
      <c r="IFJ20" s="31"/>
      <c r="IFK20" s="354"/>
      <c r="IFL20" s="352"/>
      <c r="IFM20" s="354"/>
      <c r="IFN20" s="354"/>
      <c r="IFO20" s="355"/>
      <c r="IFR20" s="352"/>
      <c r="IFS20" s="353"/>
      <c r="IFT20" s="354"/>
      <c r="IFV20" s="354"/>
      <c r="IFW20" s="352"/>
      <c r="IFX20" s="353"/>
      <c r="IFY20" s="354"/>
      <c r="IFZ20" s="31"/>
      <c r="IGA20" s="354"/>
      <c r="IGB20" s="352"/>
      <c r="IGC20" s="354"/>
      <c r="IGD20" s="354"/>
      <c r="IGE20" s="355"/>
      <c r="IGH20" s="352"/>
      <c r="IGI20" s="353"/>
      <c r="IGJ20" s="354"/>
      <c r="IGL20" s="354"/>
      <c r="IGM20" s="352"/>
      <c r="IGN20" s="353"/>
      <c r="IGO20" s="354"/>
      <c r="IGP20" s="31"/>
      <c r="IGQ20" s="354"/>
      <c r="IGR20" s="352"/>
      <c r="IGS20" s="354"/>
      <c r="IGT20" s="354"/>
      <c r="IGU20" s="355"/>
      <c r="IGX20" s="352"/>
      <c r="IGY20" s="353"/>
      <c r="IGZ20" s="354"/>
      <c r="IHB20" s="354"/>
      <c r="IHC20" s="352"/>
      <c r="IHD20" s="353"/>
      <c r="IHE20" s="354"/>
      <c r="IHF20" s="31"/>
      <c r="IHG20" s="354"/>
      <c r="IHH20" s="352"/>
      <c r="IHI20" s="354"/>
      <c r="IHJ20" s="354"/>
      <c r="IHK20" s="355"/>
      <c r="IHN20" s="352"/>
      <c r="IHO20" s="353"/>
      <c r="IHP20" s="354"/>
      <c r="IHR20" s="354"/>
      <c r="IHS20" s="352"/>
      <c r="IHT20" s="353"/>
      <c r="IHU20" s="354"/>
      <c r="IHV20" s="31"/>
      <c r="IHW20" s="354"/>
      <c r="IHX20" s="352"/>
      <c r="IHY20" s="354"/>
      <c r="IHZ20" s="354"/>
      <c r="IIA20" s="355"/>
      <c r="IID20" s="352"/>
      <c r="IIE20" s="353"/>
      <c r="IIF20" s="354"/>
      <c r="IIH20" s="354"/>
      <c r="III20" s="352"/>
      <c r="IIJ20" s="353"/>
      <c r="IIK20" s="354"/>
      <c r="IIL20" s="31"/>
      <c r="IIM20" s="354"/>
      <c r="IIN20" s="352"/>
      <c r="IIO20" s="354"/>
      <c r="IIP20" s="354"/>
      <c r="IIQ20" s="355"/>
      <c r="IIT20" s="352"/>
      <c r="IIU20" s="353"/>
      <c r="IIV20" s="354"/>
      <c r="IIX20" s="354"/>
      <c r="IIY20" s="352"/>
      <c r="IIZ20" s="353"/>
      <c r="IJA20" s="354"/>
      <c r="IJB20" s="31"/>
      <c r="IJC20" s="354"/>
      <c r="IJD20" s="352"/>
      <c r="IJE20" s="354"/>
      <c r="IJF20" s="354"/>
      <c r="IJG20" s="355"/>
      <c r="IJJ20" s="352"/>
      <c r="IJK20" s="353"/>
      <c r="IJL20" s="354"/>
      <c r="IJN20" s="354"/>
      <c r="IJO20" s="352"/>
      <c r="IJP20" s="353"/>
      <c r="IJQ20" s="354"/>
      <c r="IJR20" s="31"/>
      <c r="IJS20" s="354"/>
      <c r="IJT20" s="352"/>
      <c r="IJU20" s="354"/>
      <c r="IJV20" s="354"/>
      <c r="IJW20" s="355"/>
      <c r="IJZ20" s="352"/>
      <c r="IKA20" s="353"/>
      <c r="IKB20" s="354"/>
      <c r="IKD20" s="354"/>
      <c r="IKE20" s="352"/>
      <c r="IKF20" s="353"/>
      <c r="IKG20" s="354"/>
      <c r="IKH20" s="31"/>
      <c r="IKI20" s="354"/>
      <c r="IKJ20" s="352"/>
      <c r="IKK20" s="354"/>
      <c r="IKL20" s="354"/>
      <c r="IKM20" s="355"/>
      <c r="IKP20" s="352"/>
      <c r="IKQ20" s="353"/>
      <c r="IKR20" s="354"/>
      <c r="IKT20" s="354"/>
      <c r="IKU20" s="352"/>
      <c r="IKV20" s="353"/>
      <c r="IKW20" s="354"/>
      <c r="IKX20" s="31"/>
      <c r="IKY20" s="354"/>
      <c r="IKZ20" s="352"/>
      <c r="ILA20" s="354"/>
      <c r="ILB20" s="354"/>
      <c r="ILC20" s="355"/>
      <c r="ILF20" s="352"/>
      <c r="ILG20" s="353"/>
      <c r="ILH20" s="354"/>
      <c r="ILJ20" s="354"/>
      <c r="ILK20" s="352"/>
      <c r="ILL20" s="353"/>
      <c r="ILM20" s="354"/>
      <c r="ILN20" s="31"/>
      <c r="ILO20" s="354"/>
      <c r="ILP20" s="352"/>
      <c r="ILQ20" s="354"/>
      <c r="ILR20" s="354"/>
      <c r="ILS20" s="355"/>
      <c r="ILV20" s="352"/>
      <c r="ILW20" s="353"/>
      <c r="ILX20" s="354"/>
      <c r="ILZ20" s="354"/>
      <c r="IMA20" s="352"/>
      <c r="IMB20" s="353"/>
      <c r="IMC20" s="354"/>
      <c r="IMD20" s="31"/>
      <c r="IME20" s="354"/>
      <c r="IMF20" s="352"/>
      <c r="IMG20" s="354"/>
      <c r="IMH20" s="354"/>
      <c r="IMI20" s="355"/>
      <c r="IML20" s="352"/>
      <c r="IMM20" s="353"/>
      <c r="IMN20" s="354"/>
      <c r="IMP20" s="354"/>
      <c r="IMQ20" s="352"/>
      <c r="IMR20" s="353"/>
      <c r="IMS20" s="354"/>
      <c r="IMT20" s="31"/>
      <c r="IMU20" s="354"/>
      <c r="IMV20" s="352"/>
      <c r="IMW20" s="354"/>
      <c r="IMX20" s="354"/>
      <c r="IMY20" s="355"/>
      <c r="INB20" s="352"/>
      <c r="INC20" s="353"/>
      <c r="IND20" s="354"/>
      <c r="INF20" s="354"/>
      <c r="ING20" s="352"/>
      <c r="INH20" s="353"/>
      <c r="INI20" s="354"/>
      <c r="INJ20" s="31"/>
      <c r="INK20" s="354"/>
      <c r="INL20" s="352"/>
      <c r="INM20" s="354"/>
      <c r="INN20" s="354"/>
      <c r="INO20" s="355"/>
      <c r="INR20" s="352"/>
      <c r="INS20" s="353"/>
      <c r="INT20" s="354"/>
      <c r="INV20" s="354"/>
      <c r="INW20" s="352"/>
      <c r="INX20" s="353"/>
      <c r="INY20" s="354"/>
      <c r="INZ20" s="31"/>
      <c r="IOA20" s="354"/>
      <c r="IOB20" s="352"/>
      <c r="IOC20" s="354"/>
      <c r="IOD20" s="354"/>
      <c r="IOE20" s="355"/>
      <c r="IOH20" s="352"/>
      <c r="IOI20" s="353"/>
      <c r="IOJ20" s="354"/>
      <c r="IOL20" s="354"/>
      <c r="IOM20" s="352"/>
      <c r="ION20" s="353"/>
      <c r="IOO20" s="354"/>
      <c r="IOP20" s="31"/>
      <c r="IOQ20" s="354"/>
      <c r="IOR20" s="352"/>
      <c r="IOS20" s="354"/>
      <c r="IOT20" s="354"/>
      <c r="IOU20" s="355"/>
      <c r="IOX20" s="352"/>
      <c r="IOY20" s="353"/>
      <c r="IOZ20" s="354"/>
      <c r="IPB20" s="354"/>
      <c r="IPC20" s="352"/>
      <c r="IPD20" s="353"/>
      <c r="IPE20" s="354"/>
      <c r="IPF20" s="31"/>
      <c r="IPG20" s="354"/>
      <c r="IPH20" s="352"/>
      <c r="IPI20" s="354"/>
      <c r="IPJ20" s="354"/>
      <c r="IPK20" s="355"/>
      <c r="IPN20" s="352"/>
      <c r="IPO20" s="353"/>
      <c r="IPP20" s="354"/>
      <c r="IPR20" s="354"/>
      <c r="IPS20" s="352"/>
      <c r="IPT20" s="353"/>
      <c r="IPU20" s="354"/>
      <c r="IPV20" s="31"/>
      <c r="IPW20" s="354"/>
      <c r="IPX20" s="352"/>
      <c r="IPY20" s="354"/>
      <c r="IPZ20" s="354"/>
      <c r="IQA20" s="355"/>
      <c r="IQD20" s="352"/>
      <c r="IQE20" s="353"/>
      <c r="IQF20" s="354"/>
      <c r="IQH20" s="354"/>
      <c r="IQI20" s="352"/>
      <c r="IQJ20" s="353"/>
      <c r="IQK20" s="354"/>
      <c r="IQL20" s="31"/>
      <c r="IQM20" s="354"/>
      <c r="IQN20" s="352"/>
      <c r="IQO20" s="354"/>
      <c r="IQP20" s="354"/>
      <c r="IQQ20" s="355"/>
      <c r="IQT20" s="352"/>
      <c r="IQU20" s="353"/>
      <c r="IQV20" s="354"/>
      <c r="IQX20" s="354"/>
      <c r="IQY20" s="352"/>
      <c r="IQZ20" s="353"/>
      <c r="IRA20" s="354"/>
      <c r="IRB20" s="31"/>
      <c r="IRC20" s="354"/>
      <c r="IRD20" s="352"/>
      <c r="IRE20" s="354"/>
      <c r="IRF20" s="354"/>
      <c r="IRG20" s="355"/>
      <c r="IRJ20" s="352"/>
      <c r="IRK20" s="353"/>
      <c r="IRL20" s="354"/>
      <c r="IRN20" s="354"/>
      <c r="IRO20" s="352"/>
      <c r="IRP20" s="353"/>
      <c r="IRQ20" s="354"/>
      <c r="IRR20" s="31"/>
      <c r="IRS20" s="354"/>
      <c r="IRT20" s="352"/>
      <c r="IRU20" s="354"/>
      <c r="IRV20" s="354"/>
      <c r="IRW20" s="355"/>
      <c r="IRZ20" s="352"/>
      <c r="ISA20" s="353"/>
      <c r="ISB20" s="354"/>
      <c r="ISD20" s="354"/>
      <c r="ISE20" s="352"/>
      <c r="ISF20" s="353"/>
      <c r="ISG20" s="354"/>
      <c r="ISH20" s="31"/>
      <c r="ISI20" s="354"/>
      <c r="ISJ20" s="352"/>
      <c r="ISK20" s="354"/>
      <c r="ISL20" s="354"/>
      <c r="ISM20" s="355"/>
      <c r="ISP20" s="352"/>
      <c r="ISQ20" s="353"/>
      <c r="ISR20" s="354"/>
      <c r="IST20" s="354"/>
      <c r="ISU20" s="352"/>
      <c r="ISV20" s="353"/>
      <c r="ISW20" s="354"/>
      <c r="ISX20" s="31"/>
      <c r="ISY20" s="354"/>
      <c r="ISZ20" s="352"/>
      <c r="ITA20" s="354"/>
      <c r="ITB20" s="354"/>
      <c r="ITC20" s="355"/>
      <c r="ITF20" s="352"/>
      <c r="ITG20" s="353"/>
      <c r="ITH20" s="354"/>
      <c r="ITJ20" s="354"/>
      <c r="ITK20" s="352"/>
      <c r="ITL20" s="353"/>
      <c r="ITM20" s="354"/>
      <c r="ITN20" s="31"/>
      <c r="ITO20" s="354"/>
      <c r="ITP20" s="352"/>
      <c r="ITQ20" s="354"/>
      <c r="ITR20" s="354"/>
      <c r="ITS20" s="355"/>
      <c r="ITV20" s="352"/>
      <c r="ITW20" s="353"/>
      <c r="ITX20" s="354"/>
      <c r="ITZ20" s="354"/>
      <c r="IUA20" s="352"/>
      <c r="IUB20" s="353"/>
      <c r="IUC20" s="354"/>
      <c r="IUD20" s="31"/>
      <c r="IUE20" s="354"/>
      <c r="IUF20" s="352"/>
      <c r="IUG20" s="354"/>
      <c r="IUH20" s="354"/>
      <c r="IUI20" s="355"/>
      <c r="IUL20" s="352"/>
      <c r="IUM20" s="353"/>
      <c r="IUN20" s="354"/>
      <c r="IUP20" s="354"/>
      <c r="IUQ20" s="352"/>
      <c r="IUR20" s="353"/>
      <c r="IUS20" s="354"/>
      <c r="IUT20" s="31"/>
      <c r="IUU20" s="354"/>
      <c r="IUV20" s="352"/>
      <c r="IUW20" s="354"/>
      <c r="IUX20" s="354"/>
      <c r="IUY20" s="355"/>
      <c r="IVB20" s="352"/>
      <c r="IVC20" s="353"/>
      <c r="IVD20" s="354"/>
      <c r="IVF20" s="354"/>
      <c r="IVG20" s="352"/>
      <c r="IVH20" s="353"/>
      <c r="IVI20" s="354"/>
      <c r="IVJ20" s="31"/>
      <c r="IVK20" s="354"/>
      <c r="IVL20" s="352"/>
      <c r="IVM20" s="354"/>
      <c r="IVN20" s="354"/>
      <c r="IVO20" s="355"/>
      <c r="IVR20" s="352"/>
      <c r="IVS20" s="353"/>
      <c r="IVT20" s="354"/>
      <c r="IVV20" s="354"/>
      <c r="IVW20" s="352"/>
      <c r="IVX20" s="353"/>
      <c r="IVY20" s="354"/>
      <c r="IVZ20" s="31"/>
      <c r="IWA20" s="354"/>
      <c r="IWB20" s="352"/>
      <c r="IWC20" s="354"/>
      <c r="IWD20" s="354"/>
      <c r="IWE20" s="355"/>
      <c r="IWH20" s="352"/>
      <c r="IWI20" s="353"/>
      <c r="IWJ20" s="354"/>
      <c r="IWL20" s="354"/>
      <c r="IWM20" s="352"/>
      <c r="IWN20" s="353"/>
      <c r="IWO20" s="354"/>
      <c r="IWP20" s="31"/>
      <c r="IWQ20" s="354"/>
      <c r="IWR20" s="352"/>
      <c r="IWS20" s="354"/>
      <c r="IWT20" s="354"/>
      <c r="IWU20" s="355"/>
      <c r="IWX20" s="352"/>
      <c r="IWY20" s="353"/>
      <c r="IWZ20" s="354"/>
      <c r="IXB20" s="354"/>
      <c r="IXC20" s="352"/>
      <c r="IXD20" s="353"/>
      <c r="IXE20" s="354"/>
      <c r="IXF20" s="31"/>
      <c r="IXG20" s="354"/>
      <c r="IXH20" s="352"/>
      <c r="IXI20" s="354"/>
      <c r="IXJ20" s="354"/>
      <c r="IXK20" s="355"/>
      <c r="IXN20" s="352"/>
      <c r="IXO20" s="353"/>
      <c r="IXP20" s="354"/>
      <c r="IXR20" s="354"/>
      <c r="IXS20" s="352"/>
      <c r="IXT20" s="353"/>
      <c r="IXU20" s="354"/>
      <c r="IXV20" s="31"/>
      <c r="IXW20" s="354"/>
      <c r="IXX20" s="352"/>
      <c r="IXY20" s="354"/>
      <c r="IXZ20" s="354"/>
      <c r="IYA20" s="355"/>
      <c r="IYD20" s="352"/>
      <c r="IYE20" s="353"/>
      <c r="IYF20" s="354"/>
      <c r="IYH20" s="354"/>
      <c r="IYI20" s="352"/>
      <c r="IYJ20" s="353"/>
      <c r="IYK20" s="354"/>
      <c r="IYL20" s="31"/>
      <c r="IYM20" s="354"/>
      <c r="IYN20" s="352"/>
      <c r="IYO20" s="354"/>
      <c r="IYP20" s="354"/>
      <c r="IYQ20" s="355"/>
      <c r="IYT20" s="352"/>
      <c r="IYU20" s="353"/>
      <c r="IYV20" s="354"/>
      <c r="IYX20" s="354"/>
      <c r="IYY20" s="352"/>
      <c r="IYZ20" s="353"/>
      <c r="IZA20" s="354"/>
      <c r="IZB20" s="31"/>
      <c r="IZC20" s="354"/>
      <c r="IZD20" s="352"/>
      <c r="IZE20" s="354"/>
      <c r="IZF20" s="354"/>
      <c r="IZG20" s="355"/>
      <c r="IZJ20" s="352"/>
      <c r="IZK20" s="353"/>
      <c r="IZL20" s="354"/>
      <c r="IZN20" s="354"/>
      <c r="IZO20" s="352"/>
      <c r="IZP20" s="353"/>
      <c r="IZQ20" s="354"/>
      <c r="IZR20" s="31"/>
      <c r="IZS20" s="354"/>
      <c r="IZT20" s="352"/>
      <c r="IZU20" s="354"/>
      <c r="IZV20" s="354"/>
      <c r="IZW20" s="355"/>
      <c r="IZZ20" s="352"/>
      <c r="JAA20" s="353"/>
      <c r="JAB20" s="354"/>
      <c r="JAD20" s="354"/>
      <c r="JAE20" s="352"/>
      <c r="JAF20" s="353"/>
      <c r="JAG20" s="354"/>
      <c r="JAH20" s="31"/>
      <c r="JAI20" s="354"/>
      <c r="JAJ20" s="352"/>
      <c r="JAK20" s="354"/>
      <c r="JAL20" s="354"/>
      <c r="JAM20" s="355"/>
      <c r="JAP20" s="352"/>
      <c r="JAQ20" s="353"/>
      <c r="JAR20" s="354"/>
      <c r="JAT20" s="354"/>
      <c r="JAU20" s="352"/>
      <c r="JAV20" s="353"/>
      <c r="JAW20" s="354"/>
      <c r="JAX20" s="31"/>
      <c r="JAY20" s="354"/>
      <c r="JAZ20" s="352"/>
      <c r="JBA20" s="354"/>
      <c r="JBB20" s="354"/>
      <c r="JBC20" s="355"/>
      <c r="JBF20" s="352"/>
      <c r="JBG20" s="353"/>
      <c r="JBH20" s="354"/>
      <c r="JBJ20" s="354"/>
      <c r="JBK20" s="352"/>
      <c r="JBL20" s="353"/>
      <c r="JBM20" s="354"/>
      <c r="JBN20" s="31"/>
      <c r="JBO20" s="354"/>
      <c r="JBP20" s="352"/>
      <c r="JBQ20" s="354"/>
      <c r="JBR20" s="354"/>
      <c r="JBS20" s="355"/>
      <c r="JBV20" s="352"/>
      <c r="JBW20" s="353"/>
      <c r="JBX20" s="354"/>
      <c r="JBZ20" s="354"/>
      <c r="JCA20" s="352"/>
      <c r="JCB20" s="353"/>
      <c r="JCC20" s="354"/>
      <c r="JCD20" s="31"/>
      <c r="JCE20" s="354"/>
      <c r="JCF20" s="352"/>
      <c r="JCG20" s="354"/>
      <c r="JCH20" s="354"/>
      <c r="JCI20" s="355"/>
      <c r="JCL20" s="352"/>
      <c r="JCM20" s="353"/>
      <c r="JCN20" s="354"/>
      <c r="JCP20" s="354"/>
      <c r="JCQ20" s="352"/>
      <c r="JCR20" s="353"/>
      <c r="JCS20" s="354"/>
      <c r="JCT20" s="31"/>
      <c r="JCU20" s="354"/>
      <c r="JCV20" s="352"/>
      <c r="JCW20" s="354"/>
      <c r="JCX20" s="354"/>
      <c r="JCY20" s="355"/>
      <c r="JDB20" s="352"/>
      <c r="JDC20" s="353"/>
      <c r="JDD20" s="354"/>
      <c r="JDF20" s="354"/>
      <c r="JDG20" s="352"/>
      <c r="JDH20" s="353"/>
      <c r="JDI20" s="354"/>
      <c r="JDJ20" s="31"/>
      <c r="JDK20" s="354"/>
      <c r="JDL20" s="352"/>
      <c r="JDM20" s="354"/>
      <c r="JDN20" s="354"/>
      <c r="JDO20" s="355"/>
      <c r="JDR20" s="352"/>
      <c r="JDS20" s="353"/>
      <c r="JDT20" s="354"/>
      <c r="JDV20" s="354"/>
      <c r="JDW20" s="352"/>
      <c r="JDX20" s="353"/>
      <c r="JDY20" s="354"/>
      <c r="JDZ20" s="31"/>
      <c r="JEA20" s="354"/>
      <c r="JEB20" s="352"/>
      <c r="JEC20" s="354"/>
      <c r="JED20" s="354"/>
      <c r="JEE20" s="355"/>
      <c r="JEH20" s="352"/>
      <c r="JEI20" s="353"/>
      <c r="JEJ20" s="354"/>
      <c r="JEL20" s="354"/>
      <c r="JEM20" s="352"/>
      <c r="JEN20" s="353"/>
      <c r="JEO20" s="354"/>
      <c r="JEP20" s="31"/>
      <c r="JEQ20" s="354"/>
      <c r="JER20" s="352"/>
      <c r="JES20" s="354"/>
      <c r="JET20" s="354"/>
      <c r="JEU20" s="355"/>
      <c r="JEX20" s="352"/>
      <c r="JEY20" s="353"/>
      <c r="JEZ20" s="354"/>
      <c r="JFB20" s="354"/>
      <c r="JFC20" s="352"/>
      <c r="JFD20" s="353"/>
      <c r="JFE20" s="354"/>
      <c r="JFF20" s="31"/>
      <c r="JFG20" s="354"/>
      <c r="JFH20" s="352"/>
      <c r="JFI20" s="354"/>
      <c r="JFJ20" s="354"/>
      <c r="JFK20" s="355"/>
      <c r="JFN20" s="352"/>
      <c r="JFO20" s="353"/>
      <c r="JFP20" s="354"/>
      <c r="JFR20" s="354"/>
      <c r="JFS20" s="352"/>
      <c r="JFT20" s="353"/>
      <c r="JFU20" s="354"/>
      <c r="JFV20" s="31"/>
      <c r="JFW20" s="354"/>
      <c r="JFX20" s="352"/>
      <c r="JFY20" s="354"/>
      <c r="JFZ20" s="354"/>
      <c r="JGA20" s="355"/>
      <c r="JGD20" s="352"/>
      <c r="JGE20" s="353"/>
      <c r="JGF20" s="354"/>
      <c r="JGH20" s="354"/>
      <c r="JGI20" s="352"/>
      <c r="JGJ20" s="353"/>
      <c r="JGK20" s="354"/>
      <c r="JGL20" s="31"/>
      <c r="JGM20" s="354"/>
      <c r="JGN20" s="352"/>
      <c r="JGO20" s="354"/>
      <c r="JGP20" s="354"/>
      <c r="JGQ20" s="355"/>
      <c r="JGT20" s="352"/>
      <c r="JGU20" s="353"/>
      <c r="JGV20" s="354"/>
      <c r="JGX20" s="354"/>
      <c r="JGY20" s="352"/>
      <c r="JGZ20" s="353"/>
      <c r="JHA20" s="354"/>
      <c r="JHB20" s="31"/>
      <c r="JHC20" s="354"/>
      <c r="JHD20" s="352"/>
      <c r="JHE20" s="354"/>
      <c r="JHF20" s="354"/>
      <c r="JHG20" s="355"/>
      <c r="JHJ20" s="352"/>
      <c r="JHK20" s="353"/>
      <c r="JHL20" s="354"/>
      <c r="JHN20" s="354"/>
      <c r="JHO20" s="352"/>
      <c r="JHP20" s="353"/>
      <c r="JHQ20" s="354"/>
      <c r="JHR20" s="31"/>
      <c r="JHS20" s="354"/>
      <c r="JHT20" s="352"/>
      <c r="JHU20" s="354"/>
      <c r="JHV20" s="354"/>
      <c r="JHW20" s="355"/>
      <c r="JHZ20" s="352"/>
      <c r="JIA20" s="353"/>
      <c r="JIB20" s="354"/>
      <c r="JID20" s="354"/>
      <c r="JIE20" s="352"/>
      <c r="JIF20" s="353"/>
      <c r="JIG20" s="354"/>
      <c r="JIH20" s="31"/>
      <c r="JII20" s="354"/>
      <c r="JIJ20" s="352"/>
      <c r="JIK20" s="354"/>
      <c r="JIL20" s="354"/>
      <c r="JIM20" s="355"/>
      <c r="JIP20" s="352"/>
      <c r="JIQ20" s="353"/>
      <c r="JIR20" s="354"/>
      <c r="JIT20" s="354"/>
      <c r="JIU20" s="352"/>
      <c r="JIV20" s="353"/>
      <c r="JIW20" s="354"/>
      <c r="JIX20" s="31"/>
      <c r="JIY20" s="354"/>
      <c r="JIZ20" s="352"/>
      <c r="JJA20" s="354"/>
      <c r="JJB20" s="354"/>
      <c r="JJC20" s="355"/>
      <c r="JJF20" s="352"/>
      <c r="JJG20" s="353"/>
      <c r="JJH20" s="354"/>
      <c r="JJJ20" s="354"/>
      <c r="JJK20" s="352"/>
      <c r="JJL20" s="353"/>
      <c r="JJM20" s="354"/>
      <c r="JJN20" s="31"/>
      <c r="JJO20" s="354"/>
      <c r="JJP20" s="352"/>
      <c r="JJQ20" s="354"/>
      <c r="JJR20" s="354"/>
      <c r="JJS20" s="355"/>
      <c r="JJV20" s="352"/>
      <c r="JJW20" s="353"/>
      <c r="JJX20" s="354"/>
      <c r="JJZ20" s="354"/>
      <c r="JKA20" s="352"/>
      <c r="JKB20" s="353"/>
      <c r="JKC20" s="354"/>
      <c r="JKD20" s="31"/>
      <c r="JKE20" s="354"/>
      <c r="JKF20" s="352"/>
      <c r="JKG20" s="354"/>
      <c r="JKH20" s="354"/>
      <c r="JKI20" s="355"/>
      <c r="JKL20" s="352"/>
      <c r="JKM20" s="353"/>
      <c r="JKN20" s="354"/>
      <c r="JKP20" s="354"/>
      <c r="JKQ20" s="352"/>
      <c r="JKR20" s="353"/>
      <c r="JKS20" s="354"/>
      <c r="JKT20" s="31"/>
      <c r="JKU20" s="354"/>
      <c r="JKV20" s="352"/>
      <c r="JKW20" s="354"/>
      <c r="JKX20" s="354"/>
      <c r="JKY20" s="355"/>
      <c r="JLB20" s="352"/>
      <c r="JLC20" s="353"/>
      <c r="JLD20" s="354"/>
      <c r="JLF20" s="354"/>
      <c r="JLG20" s="352"/>
      <c r="JLH20" s="353"/>
      <c r="JLI20" s="354"/>
      <c r="JLJ20" s="31"/>
      <c r="JLK20" s="354"/>
      <c r="JLL20" s="352"/>
      <c r="JLM20" s="354"/>
      <c r="JLN20" s="354"/>
      <c r="JLO20" s="355"/>
      <c r="JLR20" s="352"/>
      <c r="JLS20" s="353"/>
      <c r="JLT20" s="354"/>
      <c r="JLV20" s="354"/>
      <c r="JLW20" s="352"/>
      <c r="JLX20" s="353"/>
      <c r="JLY20" s="354"/>
      <c r="JLZ20" s="31"/>
      <c r="JMA20" s="354"/>
      <c r="JMB20" s="352"/>
      <c r="JMC20" s="354"/>
      <c r="JMD20" s="354"/>
      <c r="JME20" s="355"/>
      <c r="JMH20" s="352"/>
      <c r="JMI20" s="353"/>
      <c r="JMJ20" s="354"/>
      <c r="JML20" s="354"/>
      <c r="JMM20" s="352"/>
      <c r="JMN20" s="353"/>
      <c r="JMO20" s="354"/>
      <c r="JMP20" s="31"/>
      <c r="JMQ20" s="354"/>
      <c r="JMR20" s="352"/>
      <c r="JMS20" s="354"/>
      <c r="JMT20" s="354"/>
      <c r="JMU20" s="355"/>
      <c r="JMX20" s="352"/>
      <c r="JMY20" s="353"/>
      <c r="JMZ20" s="354"/>
      <c r="JNB20" s="354"/>
      <c r="JNC20" s="352"/>
      <c r="JND20" s="353"/>
      <c r="JNE20" s="354"/>
      <c r="JNF20" s="31"/>
      <c r="JNG20" s="354"/>
      <c r="JNH20" s="352"/>
      <c r="JNI20" s="354"/>
      <c r="JNJ20" s="354"/>
      <c r="JNK20" s="355"/>
      <c r="JNN20" s="352"/>
      <c r="JNO20" s="353"/>
      <c r="JNP20" s="354"/>
      <c r="JNR20" s="354"/>
      <c r="JNS20" s="352"/>
      <c r="JNT20" s="353"/>
      <c r="JNU20" s="354"/>
      <c r="JNV20" s="31"/>
      <c r="JNW20" s="354"/>
      <c r="JNX20" s="352"/>
      <c r="JNY20" s="354"/>
      <c r="JNZ20" s="354"/>
      <c r="JOA20" s="355"/>
      <c r="JOD20" s="352"/>
      <c r="JOE20" s="353"/>
      <c r="JOF20" s="354"/>
      <c r="JOH20" s="354"/>
      <c r="JOI20" s="352"/>
      <c r="JOJ20" s="353"/>
      <c r="JOK20" s="354"/>
      <c r="JOL20" s="31"/>
      <c r="JOM20" s="354"/>
      <c r="JON20" s="352"/>
      <c r="JOO20" s="354"/>
      <c r="JOP20" s="354"/>
      <c r="JOQ20" s="355"/>
      <c r="JOT20" s="352"/>
      <c r="JOU20" s="353"/>
      <c r="JOV20" s="354"/>
      <c r="JOX20" s="354"/>
      <c r="JOY20" s="352"/>
      <c r="JOZ20" s="353"/>
      <c r="JPA20" s="354"/>
      <c r="JPB20" s="31"/>
      <c r="JPC20" s="354"/>
      <c r="JPD20" s="352"/>
      <c r="JPE20" s="354"/>
      <c r="JPF20" s="354"/>
      <c r="JPG20" s="355"/>
      <c r="JPJ20" s="352"/>
      <c r="JPK20" s="353"/>
      <c r="JPL20" s="354"/>
      <c r="JPN20" s="354"/>
      <c r="JPO20" s="352"/>
      <c r="JPP20" s="353"/>
      <c r="JPQ20" s="354"/>
      <c r="JPR20" s="31"/>
      <c r="JPS20" s="354"/>
      <c r="JPT20" s="352"/>
      <c r="JPU20" s="354"/>
      <c r="JPV20" s="354"/>
      <c r="JPW20" s="355"/>
      <c r="JPZ20" s="352"/>
      <c r="JQA20" s="353"/>
      <c r="JQB20" s="354"/>
      <c r="JQD20" s="354"/>
      <c r="JQE20" s="352"/>
      <c r="JQF20" s="353"/>
      <c r="JQG20" s="354"/>
      <c r="JQH20" s="31"/>
      <c r="JQI20" s="354"/>
      <c r="JQJ20" s="352"/>
      <c r="JQK20" s="354"/>
      <c r="JQL20" s="354"/>
      <c r="JQM20" s="355"/>
      <c r="JQP20" s="352"/>
      <c r="JQQ20" s="353"/>
      <c r="JQR20" s="354"/>
      <c r="JQT20" s="354"/>
      <c r="JQU20" s="352"/>
      <c r="JQV20" s="353"/>
      <c r="JQW20" s="354"/>
      <c r="JQX20" s="31"/>
      <c r="JQY20" s="354"/>
      <c r="JQZ20" s="352"/>
      <c r="JRA20" s="354"/>
      <c r="JRB20" s="354"/>
      <c r="JRC20" s="355"/>
      <c r="JRF20" s="352"/>
      <c r="JRG20" s="353"/>
      <c r="JRH20" s="354"/>
      <c r="JRJ20" s="354"/>
      <c r="JRK20" s="352"/>
      <c r="JRL20" s="353"/>
      <c r="JRM20" s="354"/>
      <c r="JRN20" s="31"/>
      <c r="JRO20" s="354"/>
      <c r="JRP20" s="352"/>
      <c r="JRQ20" s="354"/>
      <c r="JRR20" s="354"/>
      <c r="JRS20" s="355"/>
      <c r="JRV20" s="352"/>
      <c r="JRW20" s="353"/>
      <c r="JRX20" s="354"/>
      <c r="JRZ20" s="354"/>
      <c r="JSA20" s="352"/>
      <c r="JSB20" s="353"/>
      <c r="JSC20" s="354"/>
      <c r="JSD20" s="31"/>
      <c r="JSE20" s="354"/>
      <c r="JSF20" s="352"/>
      <c r="JSG20" s="354"/>
      <c r="JSH20" s="354"/>
      <c r="JSI20" s="355"/>
      <c r="JSL20" s="352"/>
      <c r="JSM20" s="353"/>
      <c r="JSN20" s="354"/>
      <c r="JSP20" s="354"/>
      <c r="JSQ20" s="352"/>
      <c r="JSR20" s="353"/>
      <c r="JSS20" s="354"/>
      <c r="JST20" s="31"/>
      <c r="JSU20" s="354"/>
      <c r="JSV20" s="352"/>
      <c r="JSW20" s="354"/>
      <c r="JSX20" s="354"/>
      <c r="JSY20" s="355"/>
      <c r="JTB20" s="352"/>
      <c r="JTC20" s="353"/>
      <c r="JTD20" s="354"/>
      <c r="JTF20" s="354"/>
      <c r="JTG20" s="352"/>
      <c r="JTH20" s="353"/>
      <c r="JTI20" s="354"/>
      <c r="JTJ20" s="31"/>
      <c r="JTK20" s="354"/>
      <c r="JTL20" s="352"/>
      <c r="JTM20" s="354"/>
      <c r="JTN20" s="354"/>
      <c r="JTO20" s="355"/>
      <c r="JTR20" s="352"/>
      <c r="JTS20" s="353"/>
      <c r="JTT20" s="354"/>
      <c r="JTV20" s="354"/>
      <c r="JTW20" s="352"/>
      <c r="JTX20" s="353"/>
      <c r="JTY20" s="354"/>
      <c r="JTZ20" s="31"/>
      <c r="JUA20" s="354"/>
      <c r="JUB20" s="352"/>
      <c r="JUC20" s="354"/>
      <c r="JUD20" s="354"/>
      <c r="JUE20" s="355"/>
      <c r="JUH20" s="352"/>
      <c r="JUI20" s="353"/>
      <c r="JUJ20" s="354"/>
      <c r="JUL20" s="354"/>
      <c r="JUM20" s="352"/>
      <c r="JUN20" s="353"/>
      <c r="JUO20" s="354"/>
      <c r="JUP20" s="31"/>
      <c r="JUQ20" s="354"/>
      <c r="JUR20" s="352"/>
      <c r="JUS20" s="354"/>
      <c r="JUT20" s="354"/>
      <c r="JUU20" s="355"/>
      <c r="JUX20" s="352"/>
      <c r="JUY20" s="353"/>
      <c r="JUZ20" s="354"/>
      <c r="JVB20" s="354"/>
      <c r="JVC20" s="352"/>
      <c r="JVD20" s="353"/>
      <c r="JVE20" s="354"/>
      <c r="JVF20" s="31"/>
      <c r="JVG20" s="354"/>
      <c r="JVH20" s="352"/>
      <c r="JVI20" s="354"/>
      <c r="JVJ20" s="354"/>
      <c r="JVK20" s="355"/>
      <c r="JVN20" s="352"/>
      <c r="JVO20" s="353"/>
      <c r="JVP20" s="354"/>
      <c r="JVR20" s="354"/>
      <c r="JVS20" s="352"/>
      <c r="JVT20" s="353"/>
      <c r="JVU20" s="354"/>
      <c r="JVV20" s="31"/>
      <c r="JVW20" s="354"/>
      <c r="JVX20" s="352"/>
      <c r="JVY20" s="354"/>
      <c r="JVZ20" s="354"/>
      <c r="JWA20" s="355"/>
      <c r="JWD20" s="352"/>
      <c r="JWE20" s="353"/>
      <c r="JWF20" s="354"/>
      <c r="JWH20" s="354"/>
      <c r="JWI20" s="352"/>
      <c r="JWJ20" s="353"/>
      <c r="JWK20" s="354"/>
      <c r="JWL20" s="31"/>
      <c r="JWM20" s="354"/>
      <c r="JWN20" s="352"/>
      <c r="JWO20" s="354"/>
      <c r="JWP20" s="354"/>
      <c r="JWQ20" s="355"/>
      <c r="JWT20" s="352"/>
      <c r="JWU20" s="353"/>
      <c r="JWV20" s="354"/>
      <c r="JWX20" s="354"/>
      <c r="JWY20" s="352"/>
      <c r="JWZ20" s="353"/>
      <c r="JXA20" s="354"/>
      <c r="JXB20" s="31"/>
      <c r="JXC20" s="354"/>
      <c r="JXD20" s="352"/>
      <c r="JXE20" s="354"/>
      <c r="JXF20" s="354"/>
      <c r="JXG20" s="355"/>
      <c r="JXJ20" s="352"/>
      <c r="JXK20" s="353"/>
      <c r="JXL20" s="354"/>
      <c r="JXN20" s="354"/>
      <c r="JXO20" s="352"/>
      <c r="JXP20" s="353"/>
      <c r="JXQ20" s="354"/>
      <c r="JXR20" s="31"/>
      <c r="JXS20" s="354"/>
      <c r="JXT20" s="352"/>
      <c r="JXU20" s="354"/>
      <c r="JXV20" s="354"/>
      <c r="JXW20" s="355"/>
      <c r="JXZ20" s="352"/>
      <c r="JYA20" s="353"/>
      <c r="JYB20" s="354"/>
      <c r="JYD20" s="354"/>
      <c r="JYE20" s="352"/>
      <c r="JYF20" s="353"/>
      <c r="JYG20" s="354"/>
      <c r="JYH20" s="31"/>
      <c r="JYI20" s="354"/>
      <c r="JYJ20" s="352"/>
      <c r="JYK20" s="354"/>
      <c r="JYL20" s="354"/>
      <c r="JYM20" s="355"/>
      <c r="JYP20" s="352"/>
      <c r="JYQ20" s="353"/>
      <c r="JYR20" s="354"/>
      <c r="JYT20" s="354"/>
      <c r="JYU20" s="352"/>
      <c r="JYV20" s="353"/>
      <c r="JYW20" s="354"/>
      <c r="JYX20" s="31"/>
      <c r="JYY20" s="354"/>
      <c r="JYZ20" s="352"/>
      <c r="JZA20" s="354"/>
      <c r="JZB20" s="354"/>
      <c r="JZC20" s="355"/>
      <c r="JZF20" s="352"/>
      <c r="JZG20" s="353"/>
      <c r="JZH20" s="354"/>
      <c r="JZJ20" s="354"/>
      <c r="JZK20" s="352"/>
      <c r="JZL20" s="353"/>
      <c r="JZM20" s="354"/>
      <c r="JZN20" s="31"/>
      <c r="JZO20" s="354"/>
      <c r="JZP20" s="352"/>
      <c r="JZQ20" s="354"/>
      <c r="JZR20" s="354"/>
      <c r="JZS20" s="355"/>
      <c r="JZV20" s="352"/>
      <c r="JZW20" s="353"/>
      <c r="JZX20" s="354"/>
      <c r="JZZ20" s="354"/>
      <c r="KAA20" s="352"/>
      <c r="KAB20" s="353"/>
      <c r="KAC20" s="354"/>
      <c r="KAD20" s="31"/>
      <c r="KAE20" s="354"/>
      <c r="KAF20" s="352"/>
      <c r="KAG20" s="354"/>
      <c r="KAH20" s="354"/>
      <c r="KAI20" s="355"/>
      <c r="KAL20" s="352"/>
      <c r="KAM20" s="353"/>
      <c r="KAN20" s="354"/>
      <c r="KAP20" s="354"/>
      <c r="KAQ20" s="352"/>
      <c r="KAR20" s="353"/>
      <c r="KAS20" s="354"/>
      <c r="KAT20" s="31"/>
      <c r="KAU20" s="354"/>
      <c r="KAV20" s="352"/>
      <c r="KAW20" s="354"/>
      <c r="KAX20" s="354"/>
      <c r="KAY20" s="355"/>
      <c r="KBB20" s="352"/>
      <c r="KBC20" s="353"/>
      <c r="KBD20" s="354"/>
      <c r="KBF20" s="354"/>
      <c r="KBG20" s="352"/>
      <c r="KBH20" s="353"/>
      <c r="KBI20" s="354"/>
      <c r="KBJ20" s="31"/>
      <c r="KBK20" s="354"/>
      <c r="KBL20" s="352"/>
      <c r="KBM20" s="354"/>
      <c r="KBN20" s="354"/>
      <c r="KBO20" s="355"/>
      <c r="KBR20" s="352"/>
      <c r="KBS20" s="353"/>
      <c r="KBT20" s="354"/>
      <c r="KBV20" s="354"/>
      <c r="KBW20" s="352"/>
      <c r="KBX20" s="353"/>
      <c r="KBY20" s="354"/>
      <c r="KBZ20" s="31"/>
      <c r="KCA20" s="354"/>
      <c r="KCB20" s="352"/>
      <c r="KCC20" s="354"/>
      <c r="KCD20" s="354"/>
      <c r="KCE20" s="355"/>
      <c r="KCH20" s="352"/>
      <c r="KCI20" s="353"/>
      <c r="KCJ20" s="354"/>
      <c r="KCL20" s="354"/>
      <c r="KCM20" s="352"/>
      <c r="KCN20" s="353"/>
      <c r="KCO20" s="354"/>
      <c r="KCP20" s="31"/>
      <c r="KCQ20" s="354"/>
      <c r="KCR20" s="352"/>
      <c r="KCS20" s="354"/>
      <c r="KCT20" s="354"/>
      <c r="KCU20" s="355"/>
      <c r="KCX20" s="352"/>
      <c r="KCY20" s="353"/>
      <c r="KCZ20" s="354"/>
      <c r="KDB20" s="354"/>
      <c r="KDC20" s="352"/>
      <c r="KDD20" s="353"/>
      <c r="KDE20" s="354"/>
      <c r="KDF20" s="31"/>
      <c r="KDG20" s="354"/>
      <c r="KDH20" s="352"/>
      <c r="KDI20" s="354"/>
      <c r="KDJ20" s="354"/>
      <c r="KDK20" s="355"/>
      <c r="KDN20" s="352"/>
      <c r="KDO20" s="353"/>
      <c r="KDP20" s="354"/>
      <c r="KDR20" s="354"/>
      <c r="KDS20" s="352"/>
      <c r="KDT20" s="353"/>
      <c r="KDU20" s="354"/>
      <c r="KDV20" s="31"/>
      <c r="KDW20" s="354"/>
      <c r="KDX20" s="352"/>
      <c r="KDY20" s="354"/>
      <c r="KDZ20" s="354"/>
      <c r="KEA20" s="355"/>
      <c r="KED20" s="352"/>
      <c r="KEE20" s="353"/>
      <c r="KEF20" s="354"/>
      <c r="KEH20" s="354"/>
      <c r="KEI20" s="352"/>
      <c r="KEJ20" s="353"/>
      <c r="KEK20" s="354"/>
      <c r="KEL20" s="31"/>
      <c r="KEM20" s="354"/>
      <c r="KEN20" s="352"/>
      <c r="KEO20" s="354"/>
      <c r="KEP20" s="354"/>
      <c r="KEQ20" s="355"/>
      <c r="KET20" s="352"/>
      <c r="KEU20" s="353"/>
      <c r="KEV20" s="354"/>
      <c r="KEX20" s="354"/>
      <c r="KEY20" s="352"/>
      <c r="KEZ20" s="353"/>
      <c r="KFA20" s="354"/>
      <c r="KFB20" s="31"/>
      <c r="KFC20" s="354"/>
      <c r="KFD20" s="352"/>
      <c r="KFE20" s="354"/>
      <c r="KFF20" s="354"/>
      <c r="KFG20" s="355"/>
      <c r="KFJ20" s="352"/>
      <c r="KFK20" s="353"/>
      <c r="KFL20" s="354"/>
      <c r="KFN20" s="354"/>
      <c r="KFO20" s="352"/>
      <c r="KFP20" s="353"/>
      <c r="KFQ20" s="354"/>
      <c r="KFR20" s="31"/>
      <c r="KFS20" s="354"/>
      <c r="KFT20" s="352"/>
      <c r="KFU20" s="354"/>
      <c r="KFV20" s="354"/>
      <c r="KFW20" s="355"/>
      <c r="KFZ20" s="352"/>
      <c r="KGA20" s="353"/>
      <c r="KGB20" s="354"/>
      <c r="KGD20" s="354"/>
      <c r="KGE20" s="352"/>
      <c r="KGF20" s="353"/>
      <c r="KGG20" s="354"/>
      <c r="KGH20" s="31"/>
      <c r="KGI20" s="354"/>
      <c r="KGJ20" s="352"/>
      <c r="KGK20" s="354"/>
      <c r="KGL20" s="354"/>
      <c r="KGM20" s="355"/>
      <c r="KGP20" s="352"/>
      <c r="KGQ20" s="353"/>
      <c r="KGR20" s="354"/>
      <c r="KGT20" s="354"/>
      <c r="KGU20" s="352"/>
      <c r="KGV20" s="353"/>
      <c r="KGW20" s="354"/>
      <c r="KGX20" s="31"/>
      <c r="KGY20" s="354"/>
      <c r="KGZ20" s="352"/>
      <c r="KHA20" s="354"/>
      <c r="KHB20" s="354"/>
      <c r="KHC20" s="355"/>
      <c r="KHF20" s="352"/>
      <c r="KHG20" s="353"/>
      <c r="KHH20" s="354"/>
      <c r="KHJ20" s="354"/>
      <c r="KHK20" s="352"/>
      <c r="KHL20" s="353"/>
      <c r="KHM20" s="354"/>
      <c r="KHN20" s="31"/>
      <c r="KHO20" s="354"/>
      <c r="KHP20" s="352"/>
      <c r="KHQ20" s="354"/>
      <c r="KHR20" s="354"/>
      <c r="KHS20" s="355"/>
      <c r="KHV20" s="352"/>
      <c r="KHW20" s="353"/>
      <c r="KHX20" s="354"/>
      <c r="KHZ20" s="354"/>
      <c r="KIA20" s="352"/>
      <c r="KIB20" s="353"/>
      <c r="KIC20" s="354"/>
      <c r="KID20" s="31"/>
      <c r="KIE20" s="354"/>
      <c r="KIF20" s="352"/>
      <c r="KIG20" s="354"/>
      <c r="KIH20" s="354"/>
      <c r="KII20" s="355"/>
      <c r="KIL20" s="352"/>
      <c r="KIM20" s="353"/>
      <c r="KIN20" s="354"/>
      <c r="KIP20" s="354"/>
      <c r="KIQ20" s="352"/>
      <c r="KIR20" s="353"/>
      <c r="KIS20" s="354"/>
      <c r="KIT20" s="31"/>
      <c r="KIU20" s="354"/>
      <c r="KIV20" s="352"/>
      <c r="KIW20" s="354"/>
      <c r="KIX20" s="354"/>
      <c r="KIY20" s="355"/>
      <c r="KJB20" s="352"/>
      <c r="KJC20" s="353"/>
      <c r="KJD20" s="354"/>
      <c r="KJF20" s="354"/>
      <c r="KJG20" s="352"/>
      <c r="KJH20" s="353"/>
      <c r="KJI20" s="354"/>
      <c r="KJJ20" s="31"/>
      <c r="KJK20" s="354"/>
      <c r="KJL20" s="352"/>
      <c r="KJM20" s="354"/>
      <c r="KJN20" s="354"/>
      <c r="KJO20" s="355"/>
      <c r="KJR20" s="352"/>
      <c r="KJS20" s="353"/>
      <c r="KJT20" s="354"/>
      <c r="KJV20" s="354"/>
      <c r="KJW20" s="352"/>
      <c r="KJX20" s="353"/>
      <c r="KJY20" s="354"/>
      <c r="KJZ20" s="31"/>
      <c r="KKA20" s="354"/>
      <c r="KKB20" s="352"/>
      <c r="KKC20" s="354"/>
      <c r="KKD20" s="354"/>
      <c r="KKE20" s="355"/>
      <c r="KKH20" s="352"/>
      <c r="KKI20" s="353"/>
      <c r="KKJ20" s="354"/>
      <c r="KKL20" s="354"/>
      <c r="KKM20" s="352"/>
      <c r="KKN20" s="353"/>
      <c r="KKO20" s="354"/>
      <c r="KKP20" s="31"/>
      <c r="KKQ20" s="354"/>
      <c r="KKR20" s="352"/>
      <c r="KKS20" s="354"/>
      <c r="KKT20" s="354"/>
      <c r="KKU20" s="355"/>
      <c r="KKX20" s="352"/>
      <c r="KKY20" s="353"/>
      <c r="KKZ20" s="354"/>
      <c r="KLB20" s="354"/>
      <c r="KLC20" s="352"/>
      <c r="KLD20" s="353"/>
      <c r="KLE20" s="354"/>
      <c r="KLF20" s="31"/>
      <c r="KLG20" s="354"/>
      <c r="KLH20" s="352"/>
      <c r="KLI20" s="354"/>
      <c r="KLJ20" s="354"/>
      <c r="KLK20" s="355"/>
      <c r="KLN20" s="352"/>
      <c r="KLO20" s="353"/>
      <c r="KLP20" s="354"/>
      <c r="KLR20" s="354"/>
      <c r="KLS20" s="352"/>
      <c r="KLT20" s="353"/>
      <c r="KLU20" s="354"/>
      <c r="KLV20" s="31"/>
      <c r="KLW20" s="354"/>
      <c r="KLX20" s="352"/>
      <c r="KLY20" s="354"/>
      <c r="KLZ20" s="354"/>
      <c r="KMA20" s="355"/>
      <c r="KMD20" s="352"/>
      <c r="KME20" s="353"/>
      <c r="KMF20" s="354"/>
      <c r="KMH20" s="354"/>
      <c r="KMI20" s="352"/>
      <c r="KMJ20" s="353"/>
      <c r="KMK20" s="354"/>
      <c r="KML20" s="31"/>
      <c r="KMM20" s="354"/>
      <c r="KMN20" s="352"/>
      <c r="KMO20" s="354"/>
      <c r="KMP20" s="354"/>
      <c r="KMQ20" s="355"/>
      <c r="KMT20" s="352"/>
      <c r="KMU20" s="353"/>
      <c r="KMV20" s="354"/>
      <c r="KMX20" s="354"/>
      <c r="KMY20" s="352"/>
      <c r="KMZ20" s="353"/>
      <c r="KNA20" s="354"/>
      <c r="KNB20" s="31"/>
      <c r="KNC20" s="354"/>
      <c r="KND20" s="352"/>
      <c r="KNE20" s="354"/>
      <c r="KNF20" s="354"/>
      <c r="KNG20" s="355"/>
      <c r="KNJ20" s="352"/>
      <c r="KNK20" s="353"/>
      <c r="KNL20" s="354"/>
      <c r="KNN20" s="354"/>
      <c r="KNO20" s="352"/>
      <c r="KNP20" s="353"/>
      <c r="KNQ20" s="354"/>
      <c r="KNR20" s="31"/>
      <c r="KNS20" s="354"/>
      <c r="KNT20" s="352"/>
      <c r="KNU20" s="354"/>
      <c r="KNV20" s="354"/>
      <c r="KNW20" s="355"/>
      <c r="KNZ20" s="352"/>
      <c r="KOA20" s="353"/>
      <c r="KOB20" s="354"/>
      <c r="KOD20" s="354"/>
      <c r="KOE20" s="352"/>
      <c r="KOF20" s="353"/>
      <c r="KOG20" s="354"/>
      <c r="KOH20" s="31"/>
      <c r="KOI20" s="354"/>
      <c r="KOJ20" s="352"/>
      <c r="KOK20" s="354"/>
      <c r="KOL20" s="354"/>
      <c r="KOM20" s="355"/>
      <c r="KOP20" s="352"/>
      <c r="KOQ20" s="353"/>
      <c r="KOR20" s="354"/>
      <c r="KOT20" s="354"/>
      <c r="KOU20" s="352"/>
      <c r="KOV20" s="353"/>
      <c r="KOW20" s="354"/>
      <c r="KOX20" s="31"/>
      <c r="KOY20" s="354"/>
      <c r="KOZ20" s="352"/>
      <c r="KPA20" s="354"/>
      <c r="KPB20" s="354"/>
      <c r="KPC20" s="355"/>
      <c r="KPF20" s="352"/>
      <c r="KPG20" s="353"/>
      <c r="KPH20" s="354"/>
      <c r="KPJ20" s="354"/>
      <c r="KPK20" s="352"/>
      <c r="KPL20" s="353"/>
      <c r="KPM20" s="354"/>
      <c r="KPN20" s="31"/>
      <c r="KPO20" s="354"/>
      <c r="KPP20" s="352"/>
      <c r="KPQ20" s="354"/>
      <c r="KPR20" s="354"/>
      <c r="KPS20" s="355"/>
      <c r="KPV20" s="352"/>
      <c r="KPW20" s="353"/>
      <c r="KPX20" s="354"/>
      <c r="KPZ20" s="354"/>
      <c r="KQA20" s="352"/>
      <c r="KQB20" s="353"/>
      <c r="KQC20" s="354"/>
      <c r="KQD20" s="31"/>
      <c r="KQE20" s="354"/>
      <c r="KQF20" s="352"/>
      <c r="KQG20" s="354"/>
      <c r="KQH20" s="354"/>
      <c r="KQI20" s="355"/>
      <c r="KQL20" s="352"/>
      <c r="KQM20" s="353"/>
      <c r="KQN20" s="354"/>
      <c r="KQP20" s="354"/>
      <c r="KQQ20" s="352"/>
      <c r="KQR20" s="353"/>
      <c r="KQS20" s="354"/>
      <c r="KQT20" s="31"/>
      <c r="KQU20" s="354"/>
      <c r="KQV20" s="352"/>
      <c r="KQW20" s="354"/>
      <c r="KQX20" s="354"/>
      <c r="KQY20" s="355"/>
      <c r="KRB20" s="352"/>
      <c r="KRC20" s="353"/>
      <c r="KRD20" s="354"/>
      <c r="KRF20" s="354"/>
      <c r="KRG20" s="352"/>
      <c r="KRH20" s="353"/>
      <c r="KRI20" s="354"/>
      <c r="KRJ20" s="31"/>
      <c r="KRK20" s="354"/>
      <c r="KRL20" s="352"/>
      <c r="KRM20" s="354"/>
      <c r="KRN20" s="354"/>
      <c r="KRO20" s="355"/>
      <c r="KRR20" s="352"/>
      <c r="KRS20" s="353"/>
      <c r="KRT20" s="354"/>
      <c r="KRV20" s="354"/>
      <c r="KRW20" s="352"/>
      <c r="KRX20" s="353"/>
      <c r="KRY20" s="354"/>
      <c r="KRZ20" s="31"/>
      <c r="KSA20" s="354"/>
      <c r="KSB20" s="352"/>
      <c r="KSC20" s="354"/>
      <c r="KSD20" s="354"/>
      <c r="KSE20" s="355"/>
      <c r="KSH20" s="352"/>
      <c r="KSI20" s="353"/>
      <c r="KSJ20" s="354"/>
      <c r="KSL20" s="354"/>
      <c r="KSM20" s="352"/>
      <c r="KSN20" s="353"/>
      <c r="KSO20" s="354"/>
      <c r="KSP20" s="31"/>
      <c r="KSQ20" s="354"/>
      <c r="KSR20" s="352"/>
      <c r="KSS20" s="354"/>
      <c r="KST20" s="354"/>
      <c r="KSU20" s="355"/>
      <c r="KSX20" s="352"/>
      <c r="KSY20" s="353"/>
      <c r="KSZ20" s="354"/>
      <c r="KTB20" s="354"/>
      <c r="KTC20" s="352"/>
      <c r="KTD20" s="353"/>
      <c r="KTE20" s="354"/>
      <c r="KTF20" s="31"/>
      <c r="KTG20" s="354"/>
      <c r="KTH20" s="352"/>
      <c r="KTI20" s="354"/>
      <c r="KTJ20" s="354"/>
      <c r="KTK20" s="355"/>
      <c r="KTN20" s="352"/>
      <c r="KTO20" s="353"/>
      <c r="KTP20" s="354"/>
      <c r="KTR20" s="354"/>
      <c r="KTS20" s="352"/>
      <c r="KTT20" s="353"/>
      <c r="KTU20" s="354"/>
      <c r="KTV20" s="31"/>
      <c r="KTW20" s="354"/>
      <c r="KTX20" s="352"/>
      <c r="KTY20" s="354"/>
      <c r="KTZ20" s="354"/>
      <c r="KUA20" s="355"/>
      <c r="KUD20" s="352"/>
      <c r="KUE20" s="353"/>
      <c r="KUF20" s="354"/>
      <c r="KUH20" s="354"/>
      <c r="KUI20" s="352"/>
      <c r="KUJ20" s="353"/>
      <c r="KUK20" s="354"/>
      <c r="KUL20" s="31"/>
      <c r="KUM20" s="354"/>
      <c r="KUN20" s="352"/>
      <c r="KUO20" s="354"/>
      <c r="KUP20" s="354"/>
      <c r="KUQ20" s="355"/>
      <c r="KUT20" s="352"/>
      <c r="KUU20" s="353"/>
      <c r="KUV20" s="354"/>
      <c r="KUX20" s="354"/>
      <c r="KUY20" s="352"/>
      <c r="KUZ20" s="353"/>
      <c r="KVA20" s="354"/>
      <c r="KVB20" s="31"/>
      <c r="KVC20" s="354"/>
      <c r="KVD20" s="352"/>
      <c r="KVE20" s="354"/>
      <c r="KVF20" s="354"/>
      <c r="KVG20" s="355"/>
      <c r="KVJ20" s="352"/>
      <c r="KVK20" s="353"/>
      <c r="KVL20" s="354"/>
      <c r="KVN20" s="354"/>
      <c r="KVO20" s="352"/>
      <c r="KVP20" s="353"/>
      <c r="KVQ20" s="354"/>
      <c r="KVR20" s="31"/>
      <c r="KVS20" s="354"/>
      <c r="KVT20" s="352"/>
      <c r="KVU20" s="354"/>
      <c r="KVV20" s="354"/>
      <c r="KVW20" s="355"/>
      <c r="KVZ20" s="352"/>
      <c r="KWA20" s="353"/>
      <c r="KWB20" s="354"/>
      <c r="KWD20" s="354"/>
      <c r="KWE20" s="352"/>
      <c r="KWF20" s="353"/>
      <c r="KWG20" s="354"/>
      <c r="KWH20" s="31"/>
      <c r="KWI20" s="354"/>
      <c r="KWJ20" s="352"/>
      <c r="KWK20" s="354"/>
      <c r="KWL20" s="354"/>
      <c r="KWM20" s="355"/>
      <c r="KWP20" s="352"/>
      <c r="KWQ20" s="353"/>
      <c r="KWR20" s="354"/>
      <c r="KWT20" s="354"/>
      <c r="KWU20" s="352"/>
      <c r="KWV20" s="353"/>
      <c r="KWW20" s="354"/>
      <c r="KWX20" s="31"/>
      <c r="KWY20" s="354"/>
      <c r="KWZ20" s="352"/>
      <c r="KXA20" s="354"/>
      <c r="KXB20" s="354"/>
      <c r="KXC20" s="355"/>
      <c r="KXF20" s="352"/>
      <c r="KXG20" s="353"/>
      <c r="KXH20" s="354"/>
      <c r="KXJ20" s="354"/>
      <c r="KXK20" s="352"/>
      <c r="KXL20" s="353"/>
      <c r="KXM20" s="354"/>
      <c r="KXN20" s="31"/>
      <c r="KXO20" s="354"/>
      <c r="KXP20" s="352"/>
      <c r="KXQ20" s="354"/>
      <c r="KXR20" s="354"/>
      <c r="KXS20" s="355"/>
      <c r="KXV20" s="352"/>
      <c r="KXW20" s="353"/>
      <c r="KXX20" s="354"/>
      <c r="KXZ20" s="354"/>
      <c r="KYA20" s="352"/>
      <c r="KYB20" s="353"/>
      <c r="KYC20" s="354"/>
      <c r="KYD20" s="31"/>
      <c r="KYE20" s="354"/>
      <c r="KYF20" s="352"/>
      <c r="KYG20" s="354"/>
      <c r="KYH20" s="354"/>
      <c r="KYI20" s="355"/>
      <c r="KYL20" s="352"/>
      <c r="KYM20" s="353"/>
      <c r="KYN20" s="354"/>
      <c r="KYP20" s="354"/>
      <c r="KYQ20" s="352"/>
      <c r="KYR20" s="353"/>
      <c r="KYS20" s="354"/>
      <c r="KYT20" s="31"/>
      <c r="KYU20" s="354"/>
      <c r="KYV20" s="352"/>
      <c r="KYW20" s="354"/>
      <c r="KYX20" s="354"/>
      <c r="KYY20" s="355"/>
      <c r="KZB20" s="352"/>
      <c r="KZC20" s="353"/>
      <c r="KZD20" s="354"/>
      <c r="KZF20" s="354"/>
      <c r="KZG20" s="352"/>
      <c r="KZH20" s="353"/>
      <c r="KZI20" s="354"/>
      <c r="KZJ20" s="31"/>
      <c r="KZK20" s="354"/>
      <c r="KZL20" s="352"/>
      <c r="KZM20" s="354"/>
      <c r="KZN20" s="354"/>
      <c r="KZO20" s="355"/>
      <c r="KZR20" s="352"/>
      <c r="KZS20" s="353"/>
      <c r="KZT20" s="354"/>
      <c r="KZV20" s="354"/>
      <c r="KZW20" s="352"/>
      <c r="KZX20" s="353"/>
      <c r="KZY20" s="354"/>
      <c r="KZZ20" s="31"/>
      <c r="LAA20" s="354"/>
      <c r="LAB20" s="352"/>
      <c r="LAC20" s="354"/>
      <c r="LAD20" s="354"/>
      <c r="LAE20" s="355"/>
      <c r="LAH20" s="352"/>
      <c r="LAI20" s="353"/>
      <c r="LAJ20" s="354"/>
      <c r="LAL20" s="354"/>
      <c r="LAM20" s="352"/>
      <c r="LAN20" s="353"/>
      <c r="LAO20" s="354"/>
      <c r="LAP20" s="31"/>
      <c r="LAQ20" s="354"/>
      <c r="LAR20" s="352"/>
      <c r="LAS20" s="354"/>
      <c r="LAT20" s="354"/>
      <c r="LAU20" s="355"/>
      <c r="LAX20" s="352"/>
      <c r="LAY20" s="353"/>
      <c r="LAZ20" s="354"/>
      <c r="LBB20" s="354"/>
      <c r="LBC20" s="352"/>
      <c r="LBD20" s="353"/>
      <c r="LBE20" s="354"/>
      <c r="LBF20" s="31"/>
      <c r="LBG20" s="354"/>
      <c r="LBH20" s="352"/>
      <c r="LBI20" s="354"/>
      <c r="LBJ20" s="354"/>
      <c r="LBK20" s="355"/>
      <c r="LBN20" s="352"/>
      <c r="LBO20" s="353"/>
      <c r="LBP20" s="354"/>
      <c r="LBR20" s="354"/>
      <c r="LBS20" s="352"/>
      <c r="LBT20" s="353"/>
      <c r="LBU20" s="354"/>
      <c r="LBV20" s="31"/>
      <c r="LBW20" s="354"/>
      <c r="LBX20" s="352"/>
      <c r="LBY20" s="354"/>
      <c r="LBZ20" s="354"/>
      <c r="LCA20" s="355"/>
      <c r="LCD20" s="352"/>
      <c r="LCE20" s="353"/>
      <c r="LCF20" s="354"/>
      <c r="LCH20" s="354"/>
      <c r="LCI20" s="352"/>
      <c r="LCJ20" s="353"/>
      <c r="LCK20" s="354"/>
      <c r="LCL20" s="31"/>
      <c r="LCM20" s="354"/>
      <c r="LCN20" s="352"/>
      <c r="LCO20" s="354"/>
      <c r="LCP20" s="354"/>
      <c r="LCQ20" s="355"/>
      <c r="LCT20" s="352"/>
      <c r="LCU20" s="353"/>
      <c r="LCV20" s="354"/>
      <c r="LCX20" s="354"/>
      <c r="LCY20" s="352"/>
      <c r="LCZ20" s="353"/>
      <c r="LDA20" s="354"/>
      <c r="LDB20" s="31"/>
      <c r="LDC20" s="354"/>
      <c r="LDD20" s="352"/>
      <c r="LDE20" s="354"/>
      <c r="LDF20" s="354"/>
      <c r="LDG20" s="355"/>
      <c r="LDJ20" s="352"/>
      <c r="LDK20" s="353"/>
      <c r="LDL20" s="354"/>
      <c r="LDN20" s="354"/>
      <c r="LDO20" s="352"/>
      <c r="LDP20" s="353"/>
      <c r="LDQ20" s="354"/>
      <c r="LDR20" s="31"/>
      <c r="LDS20" s="354"/>
      <c r="LDT20" s="352"/>
      <c r="LDU20" s="354"/>
      <c r="LDV20" s="354"/>
      <c r="LDW20" s="355"/>
      <c r="LDZ20" s="352"/>
      <c r="LEA20" s="353"/>
      <c r="LEB20" s="354"/>
      <c r="LED20" s="354"/>
      <c r="LEE20" s="352"/>
      <c r="LEF20" s="353"/>
      <c r="LEG20" s="354"/>
      <c r="LEH20" s="31"/>
      <c r="LEI20" s="354"/>
      <c r="LEJ20" s="352"/>
      <c r="LEK20" s="354"/>
      <c r="LEL20" s="354"/>
      <c r="LEM20" s="355"/>
      <c r="LEP20" s="352"/>
      <c r="LEQ20" s="353"/>
      <c r="LER20" s="354"/>
      <c r="LET20" s="354"/>
      <c r="LEU20" s="352"/>
      <c r="LEV20" s="353"/>
      <c r="LEW20" s="354"/>
      <c r="LEX20" s="31"/>
      <c r="LEY20" s="354"/>
      <c r="LEZ20" s="352"/>
      <c r="LFA20" s="354"/>
      <c r="LFB20" s="354"/>
      <c r="LFC20" s="355"/>
      <c r="LFF20" s="352"/>
      <c r="LFG20" s="353"/>
      <c r="LFH20" s="354"/>
      <c r="LFJ20" s="354"/>
      <c r="LFK20" s="352"/>
      <c r="LFL20" s="353"/>
      <c r="LFM20" s="354"/>
      <c r="LFN20" s="31"/>
      <c r="LFO20" s="354"/>
      <c r="LFP20" s="352"/>
      <c r="LFQ20" s="354"/>
      <c r="LFR20" s="354"/>
      <c r="LFS20" s="355"/>
      <c r="LFV20" s="352"/>
      <c r="LFW20" s="353"/>
      <c r="LFX20" s="354"/>
      <c r="LFZ20" s="354"/>
      <c r="LGA20" s="352"/>
      <c r="LGB20" s="353"/>
      <c r="LGC20" s="354"/>
      <c r="LGD20" s="31"/>
      <c r="LGE20" s="354"/>
      <c r="LGF20" s="352"/>
      <c r="LGG20" s="354"/>
      <c r="LGH20" s="354"/>
      <c r="LGI20" s="355"/>
      <c r="LGL20" s="352"/>
      <c r="LGM20" s="353"/>
      <c r="LGN20" s="354"/>
      <c r="LGP20" s="354"/>
      <c r="LGQ20" s="352"/>
      <c r="LGR20" s="353"/>
      <c r="LGS20" s="354"/>
      <c r="LGT20" s="31"/>
      <c r="LGU20" s="354"/>
      <c r="LGV20" s="352"/>
      <c r="LGW20" s="354"/>
      <c r="LGX20" s="354"/>
      <c r="LGY20" s="355"/>
      <c r="LHB20" s="352"/>
      <c r="LHC20" s="353"/>
      <c r="LHD20" s="354"/>
      <c r="LHF20" s="354"/>
      <c r="LHG20" s="352"/>
      <c r="LHH20" s="353"/>
      <c r="LHI20" s="354"/>
      <c r="LHJ20" s="31"/>
      <c r="LHK20" s="354"/>
      <c r="LHL20" s="352"/>
      <c r="LHM20" s="354"/>
      <c r="LHN20" s="354"/>
      <c r="LHO20" s="355"/>
      <c r="LHR20" s="352"/>
      <c r="LHS20" s="353"/>
      <c r="LHT20" s="354"/>
      <c r="LHV20" s="354"/>
      <c r="LHW20" s="352"/>
      <c r="LHX20" s="353"/>
      <c r="LHY20" s="354"/>
      <c r="LHZ20" s="31"/>
      <c r="LIA20" s="354"/>
      <c r="LIB20" s="352"/>
      <c r="LIC20" s="354"/>
      <c r="LID20" s="354"/>
      <c r="LIE20" s="355"/>
      <c r="LIH20" s="352"/>
      <c r="LII20" s="353"/>
      <c r="LIJ20" s="354"/>
      <c r="LIL20" s="354"/>
      <c r="LIM20" s="352"/>
      <c r="LIN20" s="353"/>
      <c r="LIO20" s="354"/>
      <c r="LIP20" s="31"/>
      <c r="LIQ20" s="354"/>
      <c r="LIR20" s="352"/>
      <c r="LIS20" s="354"/>
      <c r="LIT20" s="354"/>
      <c r="LIU20" s="355"/>
      <c r="LIX20" s="352"/>
      <c r="LIY20" s="353"/>
      <c r="LIZ20" s="354"/>
      <c r="LJB20" s="354"/>
      <c r="LJC20" s="352"/>
      <c r="LJD20" s="353"/>
      <c r="LJE20" s="354"/>
      <c r="LJF20" s="31"/>
      <c r="LJG20" s="354"/>
      <c r="LJH20" s="352"/>
      <c r="LJI20" s="354"/>
      <c r="LJJ20" s="354"/>
      <c r="LJK20" s="355"/>
      <c r="LJN20" s="352"/>
      <c r="LJO20" s="353"/>
      <c r="LJP20" s="354"/>
      <c r="LJR20" s="354"/>
      <c r="LJS20" s="352"/>
      <c r="LJT20" s="353"/>
      <c r="LJU20" s="354"/>
      <c r="LJV20" s="31"/>
      <c r="LJW20" s="354"/>
      <c r="LJX20" s="352"/>
      <c r="LJY20" s="354"/>
      <c r="LJZ20" s="354"/>
      <c r="LKA20" s="355"/>
      <c r="LKD20" s="352"/>
      <c r="LKE20" s="353"/>
      <c r="LKF20" s="354"/>
      <c r="LKH20" s="354"/>
      <c r="LKI20" s="352"/>
      <c r="LKJ20" s="353"/>
      <c r="LKK20" s="354"/>
      <c r="LKL20" s="31"/>
      <c r="LKM20" s="354"/>
      <c r="LKN20" s="352"/>
      <c r="LKO20" s="354"/>
      <c r="LKP20" s="354"/>
      <c r="LKQ20" s="355"/>
      <c r="LKT20" s="352"/>
      <c r="LKU20" s="353"/>
      <c r="LKV20" s="354"/>
      <c r="LKX20" s="354"/>
      <c r="LKY20" s="352"/>
      <c r="LKZ20" s="353"/>
      <c r="LLA20" s="354"/>
      <c r="LLB20" s="31"/>
      <c r="LLC20" s="354"/>
      <c r="LLD20" s="352"/>
      <c r="LLE20" s="354"/>
      <c r="LLF20" s="354"/>
      <c r="LLG20" s="355"/>
      <c r="LLJ20" s="352"/>
      <c r="LLK20" s="353"/>
      <c r="LLL20" s="354"/>
      <c r="LLN20" s="354"/>
      <c r="LLO20" s="352"/>
      <c r="LLP20" s="353"/>
      <c r="LLQ20" s="354"/>
      <c r="LLR20" s="31"/>
      <c r="LLS20" s="354"/>
      <c r="LLT20" s="352"/>
      <c r="LLU20" s="354"/>
      <c r="LLV20" s="354"/>
      <c r="LLW20" s="355"/>
      <c r="LLZ20" s="352"/>
      <c r="LMA20" s="353"/>
      <c r="LMB20" s="354"/>
      <c r="LMD20" s="354"/>
      <c r="LME20" s="352"/>
      <c r="LMF20" s="353"/>
      <c r="LMG20" s="354"/>
      <c r="LMH20" s="31"/>
      <c r="LMI20" s="354"/>
      <c r="LMJ20" s="352"/>
      <c r="LMK20" s="354"/>
      <c r="LML20" s="354"/>
      <c r="LMM20" s="355"/>
      <c r="LMP20" s="352"/>
      <c r="LMQ20" s="353"/>
      <c r="LMR20" s="354"/>
      <c r="LMT20" s="354"/>
      <c r="LMU20" s="352"/>
      <c r="LMV20" s="353"/>
      <c r="LMW20" s="354"/>
      <c r="LMX20" s="31"/>
      <c r="LMY20" s="354"/>
      <c r="LMZ20" s="352"/>
      <c r="LNA20" s="354"/>
      <c r="LNB20" s="354"/>
      <c r="LNC20" s="355"/>
      <c r="LNF20" s="352"/>
      <c r="LNG20" s="353"/>
      <c r="LNH20" s="354"/>
      <c r="LNJ20" s="354"/>
      <c r="LNK20" s="352"/>
      <c r="LNL20" s="353"/>
      <c r="LNM20" s="354"/>
      <c r="LNN20" s="31"/>
      <c r="LNO20" s="354"/>
      <c r="LNP20" s="352"/>
      <c r="LNQ20" s="354"/>
      <c r="LNR20" s="354"/>
      <c r="LNS20" s="355"/>
      <c r="LNV20" s="352"/>
      <c r="LNW20" s="353"/>
      <c r="LNX20" s="354"/>
      <c r="LNZ20" s="354"/>
      <c r="LOA20" s="352"/>
      <c r="LOB20" s="353"/>
      <c r="LOC20" s="354"/>
      <c r="LOD20" s="31"/>
      <c r="LOE20" s="354"/>
      <c r="LOF20" s="352"/>
      <c r="LOG20" s="354"/>
      <c r="LOH20" s="354"/>
      <c r="LOI20" s="355"/>
      <c r="LOL20" s="352"/>
      <c r="LOM20" s="353"/>
      <c r="LON20" s="354"/>
      <c r="LOP20" s="354"/>
      <c r="LOQ20" s="352"/>
      <c r="LOR20" s="353"/>
      <c r="LOS20" s="354"/>
      <c r="LOT20" s="31"/>
      <c r="LOU20" s="354"/>
      <c r="LOV20" s="352"/>
      <c r="LOW20" s="354"/>
      <c r="LOX20" s="354"/>
      <c r="LOY20" s="355"/>
      <c r="LPB20" s="352"/>
      <c r="LPC20" s="353"/>
      <c r="LPD20" s="354"/>
      <c r="LPF20" s="354"/>
      <c r="LPG20" s="352"/>
      <c r="LPH20" s="353"/>
      <c r="LPI20" s="354"/>
      <c r="LPJ20" s="31"/>
      <c r="LPK20" s="354"/>
      <c r="LPL20" s="352"/>
      <c r="LPM20" s="354"/>
      <c r="LPN20" s="354"/>
      <c r="LPO20" s="355"/>
      <c r="LPR20" s="352"/>
      <c r="LPS20" s="353"/>
      <c r="LPT20" s="354"/>
      <c r="LPV20" s="354"/>
      <c r="LPW20" s="352"/>
      <c r="LPX20" s="353"/>
      <c r="LPY20" s="354"/>
      <c r="LPZ20" s="31"/>
      <c r="LQA20" s="354"/>
      <c r="LQB20" s="352"/>
      <c r="LQC20" s="354"/>
      <c r="LQD20" s="354"/>
      <c r="LQE20" s="355"/>
      <c r="LQH20" s="352"/>
      <c r="LQI20" s="353"/>
      <c r="LQJ20" s="354"/>
      <c r="LQL20" s="354"/>
      <c r="LQM20" s="352"/>
      <c r="LQN20" s="353"/>
      <c r="LQO20" s="354"/>
      <c r="LQP20" s="31"/>
      <c r="LQQ20" s="354"/>
      <c r="LQR20" s="352"/>
      <c r="LQS20" s="354"/>
      <c r="LQT20" s="354"/>
      <c r="LQU20" s="355"/>
      <c r="LQX20" s="352"/>
      <c r="LQY20" s="353"/>
      <c r="LQZ20" s="354"/>
      <c r="LRB20" s="354"/>
      <c r="LRC20" s="352"/>
      <c r="LRD20" s="353"/>
      <c r="LRE20" s="354"/>
      <c r="LRF20" s="31"/>
      <c r="LRG20" s="354"/>
      <c r="LRH20" s="352"/>
      <c r="LRI20" s="354"/>
      <c r="LRJ20" s="354"/>
      <c r="LRK20" s="355"/>
      <c r="LRN20" s="352"/>
      <c r="LRO20" s="353"/>
      <c r="LRP20" s="354"/>
      <c r="LRR20" s="354"/>
      <c r="LRS20" s="352"/>
      <c r="LRT20" s="353"/>
      <c r="LRU20" s="354"/>
      <c r="LRV20" s="31"/>
      <c r="LRW20" s="354"/>
      <c r="LRX20" s="352"/>
      <c r="LRY20" s="354"/>
      <c r="LRZ20" s="354"/>
      <c r="LSA20" s="355"/>
      <c r="LSD20" s="352"/>
      <c r="LSE20" s="353"/>
      <c r="LSF20" s="354"/>
      <c r="LSH20" s="354"/>
      <c r="LSI20" s="352"/>
      <c r="LSJ20" s="353"/>
      <c r="LSK20" s="354"/>
      <c r="LSL20" s="31"/>
      <c r="LSM20" s="354"/>
      <c r="LSN20" s="352"/>
      <c r="LSO20" s="354"/>
      <c r="LSP20" s="354"/>
      <c r="LSQ20" s="355"/>
      <c r="LST20" s="352"/>
      <c r="LSU20" s="353"/>
      <c r="LSV20" s="354"/>
      <c r="LSX20" s="354"/>
      <c r="LSY20" s="352"/>
      <c r="LSZ20" s="353"/>
      <c r="LTA20" s="354"/>
      <c r="LTB20" s="31"/>
      <c r="LTC20" s="354"/>
      <c r="LTD20" s="352"/>
      <c r="LTE20" s="354"/>
      <c r="LTF20" s="354"/>
      <c r="LTG20" s="355"/>
      <c r="LTJ20" s="352"/>
      <c r="LTK20" s="353"/>
      <c r="LTL20" s="354"/>
      <c r="LTN20" s="354"/>
      <c r="LTO20" s="352"/>
      <c r="LTP20" s="353"/>
      <c r="LTQ20" s="354"/>
      <c r="LTR20" s="31"/>
      <c r="LTS20" s="354"/>
      <c r="LTT20" s="352"/>
      <c r="LTU20" s="354"/>
      <c r="LTV20" s="354"/>
      <c r="LTW20" s="355"/>
      <c r="LTZ20" s="352"/>
      <c r="LUA20" s="353"/>
      <c r="LUB20" s="354"/>
      <c r="LUD20" s="354"/>
      <c r="LUE20" s="352"/>
      <c r="LUF20" s="353"/>
      <c r="LUG20" s="354"/>
      <c r="LUH20" s="31"/>
      <c r="LUI20" s="354"/>
      <c r="LUJ20" s="352"/>
      <c r="LUK20" s="354"/>
      <c r="LUL20" s="354"/>
      <c r="LUM20" s="355"/>
      <c r="LUP20" s="352"/>
      <c r="LUQ20" s="353"/>
      <c r="LUR20" s="354"/>
      <c r="LUT20" s="354"/>
      <c r="LUU20" s="352"/>
      <c r="LUV20" s="353"/>
      <c r="LUW20" s="354"/>
      <c r="LUX20" s="31"/>
      <c r="LUY20" s="354"/>
      <c r="LUZ20" s="352"/>
      <c r="LVA20" s="354"/>
      <c r="LVB20" s="354"/>
      <c r="LVC20" s="355"/>
      <c r="LVF20" s="352"/>
      <c r="LVG20" s="353"/>
      <c r="LVH20" s="354"/>
      <c r="LVJ20" s="354"/>
      <c r="LVK20" s="352"/>
      <c r="LVL20" s="353"/>
      <c r="LVM20" s="354"/>
      <c r="LVN20" s="31"/>
      <c r="LVO20" s="354"/>
      <c r="LVP20" s="352"/>
      <c r="LVQ20" s="354"/>
      <c r="LVR20" s="354"/>
      <c r="LVS20" s="355"/>
      <c r="LVV20" s="352"/>
      <c r="LVW20" s="353"/>
      <c r="LVX20" s="354"/>
      <c r="LVZ20" s="354"/>
      <c r="LWA20" s="352"/>
      <c r="LWB20" s="353"/>
      <c r="LWC20" s="354"/>
      <c r="LWD20" s="31"/>
      <c r="LWE20" s="354"/>
      <c r="LWF20" s="352"/>
      <c r="LWG20" s="354"/>
      <c r="LWH20" s="354"/>
      <c r="LWI20" s="355"/>
      <c r="LWL20" s="352"/>
      <c r="LWM20" s="353"/>
      <c r="LWN20" s="354"/>
      <c r="LWP20" s="354"/>
      <c r="LWQ20" s="352"/>
      <c r="LWR20" s="353"/>
      <c r="LWS20" s="354"/>
      <c r="LWT20" s="31"/>
      <c r="LWU20" s="354"/>
      <c r="LWV20" s="352"/>
      <c r="LWW20" s="354"/>
      <c r="LWX20" s="354"/>
      <c r="LWY20" s="355"/>
      <c r="LXB20" s="352"/>
      <c r="LXC20" s="353"/>
      <c r="LXD20" s="354"/>
      <c r="LXF20" s="354"/>
      <c r="LXG20" s="352"/>
      <c r="LXH20" s="353"/>
      <c r="LXI20" s="354"/>
      <c r="LXJ20" s="31"/>
      <c r="LXK20" s="354"/>
      <c r="LXL20" s="352"/>
      <c r="LXM20" s="354"/>
      <c r="LXN20" s="354"/>
      <c r="LXO20" s="355"/>
      <c r="LXR20" s="352"/>
      <c r="LXS20" s="353"/>
      <c r="LXT20" s="354"/>
      <c r="LXV20" s="354"/>
      <c r="LXW20" s="352"/>
      <c r="LXX20" s="353"/>
      <c r="LXY20" s="354"/>
      <c r="LXZ20" s="31"/>
      <c r="LYA20" s="354"/>
      <c r="LYB20" s="352"/>
      <c r="LYC20" s="354"/>
      <c r="LYD20" s="354"/>
      <c r="LYE20" s="355"/>
      <c r="LYH20" s="352"/>
      <c r="LYI20" s="353"/>
      <c r="LYJ20" s="354"/>
      <c r="LYL20" s="354"/>
      <c r="LYM20" s="352"/>
      <c r="LYN20" s="353"/>
      <c r="LYO20" s="354"/>
      <c r="LYP20" s="31"/>
      <c r="LYQ20" s="354"/>
      <c r="LYR20" s="352"/>
      <c r="LYS20" s="354"/>
      <c r="LYT20" s="354"/>
      <c r="LYU20" s="355"/>
      <c r="LYX20" s="352"/>
      <c r="LYY20" s="353"/>
      <c r="LYZ20" s="354"/>
      <c r="LZB20" s="354"/>
      <c r="LZC20" s="352"/>
      <c r="LZD20" s="353"/>
      <c r="LZE20" s="354"/>
      <c r="LZF20" s="31"/>
      <c r="LZG20" s="354"/>
      <c r="LZH20" s="352"/>
      <c r="LZI20" s="354"/>
      <c r="LZJ20" s="354"/>
      <c r="LZK20" s="355"/>
      <c r="LZN20" s="352"/>
      <c r="LZO20" s="353"/>
      <c r="LZP20" s="354"/>
      <c r="LZR20" s="354"/>
      <c r="LZS20" s="352"/>
      <c r="LZT20" s="353"/>
      <c r="LZU20" s="354"/>
      <c r="LZV20" s="31"/>
      <c r="LZW20" s="354"/>
      <c r="LZX20" s="352"/>
      <c r="LZY20" s="354"/>
      <c r="LZZ20" s="354"/>
      <c r="MAA20" s="355"/>
      <c r="MAD20" s="352"/>
      <c r="MAE20" s="353"/>
      <c r="MAF20" s="354"/>
      <c r="MAH20" s="354"/>
      <c r="MAI20" s="352"/>
      <c r="MAJ20" s="353"/>
      <c r="MAK20" s="354"/>
      <c r="MAL20" s="31"/>
      <c r="MAM20" s="354"/>
      <c r="MAN20" s="352"/>
      <c r="MAO20" s="354"/>
      <c r="MAP20" s="354"/>
      <c r="MAQ20" s="355"/>
      <c r="MAT20" s="352"/>
      <c r="MAU20" s="353"/>
      <c r="MAV20" s="354"/>
      <c r="MAX20" s="354"/>
      <c r="MAY20" s="352"/>
      <c r="MAZ20" s="353"/>
      <c r="MBA20" s="354"/>
      <c r="MBB20" s="31"/>
      <c r="MBC20" s="354"/>
      <c r="MBD20" s="352"/>
      <c r="MBE20" s="354"/>
      <c r="MBF20" s="354"/>
      <c r="MBG20" s="355"/>
      <c r="MBJ20" s="352"/>
      <c r="MBK20" s="353"/>
      <c r="MBL20" s="354"/>
      <c r="MBN20" s="354"/>
      <c r="MBO20" s="352"/>
      <c r="MBP20" s="353"/>
      <c r="MBQ20" s="354"/>
      <c r="MBR20" s="31"/>
      <c r="MBS20" s="354"/>
      <c r="MBT20" s="352"/>
      <c r="MBU20" s="354"/>
      <c r="MBV20" s="354"/>
      <c r="MBW20" s="355"/>
      <c r="MBZ20" s="352"/>
      <c r="MCA20" s="353"/>
      <c r="MCB20" s="354"/>
      <c r="MCD20" s="354"/>
      <c r="MCE20" s="352"/>
      <c r="MCF20" s="353"/>
      <c r="MCG20" s="354"/>
      <c r="MCH20" s="31"/>
      <c r="MCI20" s="354"/>
      <c r="MCJ20" s="352"/>
      <c r="MCK20" s="354"/>
      <c r="MCL20" s="354"/>
      <c r="MCM20" s="355"/>
      <c r="MCP20" s="352"/>
      <c r="MCQ20" s="353"/>
      <c r="MCR20" s="354"/>
      <c r="MCT20" s="354"/>
      <c r="MCU20" s="352"/>
      <c r="MCV20" s="353"/>
      <c r="MCW20" s="354"/>
      <c r="MCX20" s="31"/>
      <c r="MCY20" s="354"/>
      <c r="MCZ20" s="352"/>
      <c r="MDA20" s="354"/>
      <c r="MDB20" s="354"/>
      <c r="MDC20" s="355"/>
      <c r="MDF20" s="352"/>
      <c r="MDG20" s="353"/>
      <c r="MDH20" s="354"/>
      <c r="MDJ20" s="354"/>
      <c r="MDK20" s="352"/>
      <c r="MDL20" s="353"/>
      <c r="MDM20" s="354"/>
      <c r="MDN20" s="31"/>
      <c r="MDO20" s="354"/>
      <c r="MDP20" s="352"/>
      <c r="MDQ20" s="354"/>
      <c r="MDR20" s="354"/>
      <c r="MDS20" s="355"/>
      <c r="MDV20" s="352"/>
      <c r="MDW20" s="353"/>
      <c r="MDX20" s="354"/>
      <c r="MDZ20" s="354"/>
      <c r="MEA20" s="352"/>
      <c r="MEB20" s="353"/>
      <c r="MEC20" s="354"/>
      <c r="MED20" s="31"/>
      <c r="MEE20" s="354"/>
      <c r="MEF20" s="352"/>
      <c r="MEG20" s="354"/>
      <c r="MEH20" s="354"/>
      <c r="MEI20" s="355"/>
      <c r="MEL20" s="352"/>
      <c r="MEM20" s="353"/>
      <c r="MEN20" s="354"/>
      <c r="MEP20" s="354"/>
      <c r="MEQ20" s="352"/>
      <c r="MER20" s="353"/>
      <c r="MES20" s="354"/>
      <c r="MET20" s="31"/>
      <c r="MEU20" s="354"/>
      <c r="MEV20" s="352"/>
      <c r="MEW20" s="354"/>
      <c r="MEX20" s="354"/>
      <c r="MEY20" s="355"/>
      <c r="MFB20" s="352"/>
      <c r="MFC20" s="353"/>
      <c r="MFD20" s="354"/>
      <c r="MFF20" s="354"/>
      <c r="MFG20" s="352"/>
      <c r="MFH20" s="353"/>
      <c r="MFI20" s="354"/>
      <c r="MFJ20" s="31"/>
      <c r="MFK20" s="354"/>
      <c r="MFL20" s="352"/>
      <c r="MFM20" s="354"/>
      <c r="MFN20" s="354"/>
      <c r="MFO20" s="355"/>
      <c r="MFR20" s="352"/>
      <c r="MFS20" s="353"/>
      <c r="MFT20" s="354"/>
      <c r="MFV20" s="354"/>
      <c r="MFW20" s="352"/>
      <c r="MFX20" s="353"/>
      <c r="MFY20" s="354"/>
      <c r="MFZ20" s="31"/>
      <c r="MGA20" s="354"/>
      <c r="MGB20" s="352"/>
      <c r="MGC20" s="354"/>
      <c r="MGD20" s="354"/>
      <c r="MGE20" s="355"/>
      <c r="MGH20" s="352"/>
      <c r="MGI20" s="353"/>
      <c r="MGJ20" s="354"/>
      <c r="MGL20" s="354"/>
      <c r="MGM20" s="352"/>
      <c r="MGN20" s="353"/>
      <c r="MGO20" s="354"/>
      <c r="MGP20" s="31"/>
      <c r="MGQ20" s="354"/>
      <c r="MGR20" s="352"/>
      <c r="MGS20" s="354"/>
      <c r="MGT20" s="354"/>
      <c r="MGU20" s="355"/>
      <c r="MGX20" s="352"/>
      <c r="MGY20" s="353"/>
      <c r="MGZ20" s="354"/>
      <c r="MHB20" s="354"/>
      <c r="MHC20" s="352"/>
      <c r="MHD20" s="353"/>
      <c r="MHE20" s="354"/>
      <c r="MHF20" s="31"/>
      <c r="MHG20" s="354"/>
      <c r="MHH20" s="352"/>
      <c r="MHI20" s="354"/>
      <c r="MHJ20" s="354"/>
      <c r="MHK20" s="355"/>
      <c r="MHN20" s="352"/>
      <c r="MHO20" s="353"/>
      <c r="MHP20" s="354"/>
      <c r="MHR20" s="354"/>
      <c r="MHS20" s="352"/>
      <c r="MHT20" s="353"/>
      <c r="MHU20" s="354"/>
      <c r="MHV20" s="31"/>
      <c r="MHW20" s="354"/>
      <c r="MHX20" s="352"/>
      <c r="MHY20" s="354"/>
      <c r="MHZ20" s="354"/>
      <c r="MIA20" s="355"/>
      <c r="MID20" s="352"/>
      <c r="MIE20" s="353"/>
      <c r="MIF20" s="354"/>
      <c r="MIH20" s="354"/>
      <c r="MII20" s="352"/>
      <c r="MIJ20" s="353"/>
      <c r="MIK20" s="354"/>
      <c r="MIL20" s="31"/>
      <c r="MIM20" s="354"/>
      <c r="MIN20" s="352"/>
      <c r="MIO20" s="354"/>
      <c r="MIP20" s="354"/>
      <c r="MIQ20" s="355"/>
      <c r="MIT20" s="352"/>
      <c r="MIU20" s="353"/>
      <c r="MIV20" s="354"/>
      <c r="MIX20" s="354"/>
      <c r="MIY20" s="352"/>
      <c r="MIZ20" s="353"/>
      <c r="MJA20" s="354"/>
      <c r="MJB20" s="31"/>
      <c r="MJC20" s="354"/>
      <c r="MJD20" s="352"/>
      <c r="MJE20" s="354"/>
      <c r="MJF20" s="354"/>
      <c r="MJG20" s="355"/>
      <c r="MJJ20" s="352"/>
      <c r="MJK20" s="353"/>
      <c r="MJL20" s="354"/>
      <c r="MJN20" s="354"/>
      <c r="MJO20" s="352"/>
      <c r="MJP20" s="353"/>
      <c r="MJQ20" s="354"/>
      <c r="MJR20" s="31"/>
      <c r="MJS20" s="354"/>
      <c r="MJT20" s="352"/>
      <c r="MJU20" s="354"/>
      <c r="MJV20" s="354"/>
      <c r="MJW20" s="355"/>
      <c r="MJZ20" s="352"/>
      <c r="MKA20" s="353"/>
      <c r="MKB20" s="354"/>
      <c r="MKD20" s="354"/>
      <c r="MKE20" s="352"/>
      <c r="MKF20" s="353"/>
      <c r="MKG20" s="354"/>
      <c r="MKH20" s="31"/>
      <c r="MKI20" s="354"/>
      <c r="MKJ20" s="352"/>
      <c r="MKK20" s="354"/>
      <c r="MKL20" s="354"/>
      <c r="MKM20" s="355"/>
      <c r="MKP20" s="352"/>
      <c r="MKQ20" s="353"/>
      <c r="MKR20" s="354"/>
      <c r="MKT20" s="354"/>
      <c r="MKU20" s="352"/>
      <c r="MKV20" s="353"/>
      <c r="MKW20" s="354"/>
      <c r="MKX20" s="31"/>
      <c r="MKY20" s="354"/>
      <c r="MKZ20" s="352"/>
      <c r="MLA20" s="354"/>
      <c r="MLB20" s="354"/>
      <c r="MLC20" s="355"/>
      <c r="MLF20" s="352"/>
      <c r="MLG20" s="353"/>
      <c r="MLH20" s="354"/>
      <c r="MLJ20" s="354"/>
      <c r="MLK20" s="352"/>
      <c r="MLL20" s="353"/>
      <c r="MLM20" s="354"/>
      <c r="MLN20" s="31"/>
      <c r="MLO20" s="354"/>
      <c r="MLP20" s="352"/>
      <c r="MLQ20" s="354"/>
      <c r="MLR20" s="354"/>
      <c r="MLS20" s="355"/>
      <c r="MLV20" s="352"/>
      <c r="MLW20" s="353"/>
      <c r="MLX20" s="354"/>
      <c r="MLZ20" s="354"/>
      <c r="MMA20" s="352"/>
      <c r="MMB20" s="353"/>
      <c r="MMC20" s="354"/>
      <c r="MMD20" s="31"/>
      <c r="MME20" s="354"/>
      <c r="MMF20" s="352"/>
      <c r="MMG20" s="354"/>
      <c r="MMH20" s="354"/>
      <c r="MMI20" s="355"/>
      <c r="MML20" s="352"/>
      <c r="MMM20" s="353"/>
      <c r="MMN20" s="354"/>
      <c r="MMP20" s="354"/>
      <c r="MMQ20" s="352"/>
      <c r="MMR20" s="353"/>
      <c r="MMS20" s="354"/>
      <c r="MMT20" s="31"/>
      <c r="MMU20" s="354"/>
      <c r="MMV20" s="352"/>
      <c r="MMW20" s="354"/>
      <c r="MMX20" s="354"/>
      <c r="MMY20" s="355"/>
      <c r="MNB20" s="352"/>
      <c r="MNC20" s="353"/>
      <c r="MND20" s="354"/>
      <c r="MNF20" s="354"/>
      <c r="MNG20" s="352"/>
      <c r="MNH20" s="353"/>
      <c r="MNI20" s="354"/>
      <c r="MNJ20" s="31"/>
      <c r="MNK20" s="354"/>
      <c r="MNL20" s="352"/>
      <c r="MNM20" s="354"/>
      <c r="MNN20" s="354"/>
      <c r="MNO20" s="355"/>
      <c r="MNR20" s="352"/>
      <c r="MNS20" s="353"/>
      <c r="MNT20" s="354"/>
      <c r="MNV20" s="354"/>
      <c r="MNW20" s="352"/>
      <c r="MNX20" s="353"/>
      <c r="MNY20" s="354"/>
      <c r="MNZ20" s="31"/>
      <c r="MOA20" s="354"/>
      <c r="MOB20" s="352"/>
      <c r="MOC20" s="354"/>
      <c r="MOD20" s="354"/>
      <c r="MOE20" s="355"/>
      <c r="MOH20" s="352"/>
      <c r="MOI20" s="353"/>
      <c r="MOJ20" s="354"/>
      <c r="MOL20" s="354"/>
      <c r="MOM20" s="352"/>
      <c r="MON20" s="353"/>
      <c r="MOO20" s="354"/>
      <c r="MOP20" s="31"/>
      <c r="MOQ20" s="354"/>
      <c r="MOR20" s="352"/>
      <c r="MOS20" s="354"/>
      <c r="MOT20" s="354"/>
      <c r="MOU20" s="355"/>
      <c r="MOX20" s="352"/>
      <c r="MOY20" s="353"/>
      <c r="MOZ20" s="354"/>
      <c r="MPB20" s="354"/>
      <c r="MPC20" s="352"/>
      <c r="MPD20" s="353"/>
      <c r="MPE20" s="354"/>
      <c r="MPF20" s="31"/>
      <c r="MPG20" s="354"/>
      <c r="MPH20" s="352"/>
      <c r="MPI20" s="354"/>
      <c r="MPJ20" s="354"/>
      <c r="MPK20" s="355"/>
      <c r="MPN20" s="352"/>
      <c r="MPO20" s="353"/>
      <c r="MPP20" s="354"/>
      <c r="MPR20" s="354"/>
      <c r="MPS20" s="352"/>
      <c r="MPT20" s="353"/>
      <c r="MPU20" s="354"/>
      <c r="MPV20" s="31"/>
      <c r="MPW20" s="354"/>
      <c r="MPX20" s="352"/>
      <c r="MPY20" s="354"/>
      <c r="MPZ20" s="354"/>
      <c r="MQA20" s="355"/>
      <c r="MQD20" s="352"/>
      <c r="MQE20" s="353"/>
      <c r="MQF20" s="354"/>
      <c r="MQH20" s="354"/>
      <c r="MQI20" s="352"/>
      <c r="MQJ20" s="353"/>
      <c r="MQK20" s="354"/>
      <c r="MQL20" s="31"/>
      <c r="MQM20" s="354"/>
      <c r="MQN20" s="352"/>
      <c r="MQO20" s="354"/>
      <c r="MQP20" s="354"/>
      <c r="MQQ20" s="355"/>
      <c r="MQT20" s="352"/>
      <c r="MQU20" s="353"/>
      <c r="MQV20" s="354"/>
      <c r="MQX20" s="354"/>
      <c r="MQY20" s="352"/>
      <c r="MQZ20" s="353"/>
      <c r="MRA20" s="354"/>
      <c r="MRB20" s="31"/>
      <c r="MRC20" s="354"/>
      <c r="MRD20" s="352"/>
      <c r="MRE20" s="354"/>
      <c r="MRF20" s="354"/>
      <c r="MRG20" s="355"/>
      <c r="MRJ20" s="352"/>
      <c r="MRK20" s="353"/>
      <c r="MRL20" s="354"/>
      <c r="MRN20" s="354"/>
      <c r="MRO20" s="352"/>
      <c r="MRP20" s="353"/>
      <c r="MRQ20" s="354"/>
      <c r="MRR20" s="31"/>
      <c r="MRS20" s="354"/>
      <c r="MRT20" s="352"/>
      <c r="MRU20" s="354"/>
      <c r="MRV20" s="354"/>
      <c r="MRW20" s="355"/>
      <c r="MRZ20" s="352"/>
      <c r="MSA20" s="353"/>
      <c r="MSB20" s="354"/>
      <c r="MSD20" s="354"/>
      <c r="MSE20" s="352"/>
      <c r="MSF20" s="353"/>
      <c r="MSG20" s="354"/>
      <c r="MSH20" s="31"/>
      <c r="MSI20" s="354"/>
      <c r="MSJ20" s="352"/>
      <c r="MSK20" s="354"/>
      <c r="MSL20" s="354"/>
      <c r="MSM20" s="355"/>
      <c r="MSP20" s="352"/>
      <c r="MSQ20" s="353"/>
      <c r="MSR20" s="354"/>
      <c r="MST20" s="354"/>
      <c r="MSU20" s="352"/>
      <c r="MSV20" s="353"/>
      <c r="MSW20" s="354"/>
      <c r="MSX20" s="31"/>
      <c r="MSY20" s="354"/>
      <c r="MSZ20" s="352"/>
      <c r="MTA20" s="354"/>
      <c r="MTB20" s="354"/>
      <c r="MTC20" s="355"/>
      <c r="MTF20" s="352"/>
      <c r="MTG20" s="353"/>
      <c r="MTH20" s="354"/>
      <c r="MTJ20" s="354"/>
      <c r="MTK20" s="352"/>
      <c r="MTL20" s="353"/>
      <c r="MTM20" s="354"/>
      <c r="MTN20" s="31"/>
      <c r="MTO20" s="354"/>
      <c r="MTP20" s="352"/>
      <c r="MTQ20" s="354"/>
      <c r="MTR20" s="354"/>
      <c r="MTS20" s="355"/>
      <c r="MTV20" s="352"/>
      <c r="MTW20" s="353"/>
      <c r="MTX20" s="354"/>
      <c r="MTZ20" s="354"/>
      <c r="MUA20" s="352"/>
      <c r="MUB20" s="353"/>
      <c r="MUC20" s="354"/>
      <c r="MUD20" s="31"/>
      <c r="MUE20" s="354"/>
      <c r="MUF20" s="352"/>
      <c r="MUG20" s="354"/>
      <c r="MUH20" s="354"/>
      <c r="MUI20" s="355"/>
      <c r="MUL20" s="352"/>
      <c r="MUM20" s="353"/>
      <c r="MUN20" s="354"/>
      <c r="MUP20" s="354"/>
      <c r="MUQ20" s="352"/>
      <c r="MUR20" s="353"/>
      <c r="MUS20" s="354"/>
      <c r="MUT20" s="31"/>
      <c r="MUU20" s="354"/>
      <c r="MUV20" s="352"/>
      <c r="MUW20" s="354"/>
      <c r="MUX20" s="354"/>
      <c r="MUY20" s="355"/>
      <c r="MVB20" s="352"/>
      <c r="MVC20" s="353"/>
      <c r="MVD20" s="354"/>
      <c r="MVF20" s="354"/>
      <c r="MVG20" s="352"/>
      <c r="MVH20" s="353"/>
      <c r="MVI20" s="354"/>
      <c r="MVJ20" s="31"/>
      <c r="MVK20" s="354"/>
      <c r="MVL20" s="352"/>
      <c r="MVM20" s="354"/>
      <c r="MVN20" s="354"/>
      <c r="MVO20" s="355"/>
      <c r="MVR20" s="352"/>
      <c r="MVS20" s="353"/>
      <c r="MVT20" s="354"/>
      <c r="MVV20" s="354"/>
      <c r="MVW20" s="352"/>
      <c r="MVX20" s="353"/>
      <c r="MVY20" s="354"/>
      <c r="MVZ20" s="31"/>
      <c r="MWA20" s="354"/>
      <c r="MWB20" s="352"/>
      <c r="MWC20" s="354"/>
      <c r="MWD20" s="354"/>
      <c r="MWE20" s="355"/>
      <c r="MWH20" s="352"/>
      <c r="MWI20" s="353"/>
      <c r="MWJ20" s="354"/>
      <c r="MWL20" s="354"/>
      <c r="MWM20" s="352"/>
      <c r="MWN20" s="353"/>
      <c r="MWO20" s="354"/>
      <c r="MWP20" s="31"/>
      <c r="MWQ20" s="354"/>
      <c r="MWR20" s="352"/>
      <c r="MWS20" s="354"/>
      <c r="MWT20" s="354"/>
      <c r="MWU20" s="355"/>
      <c r="MWX20" s="352"/>
      <c r="MWY20" s="353"/>
      <c r="MWZ20" s="354"/>
      <c r="MXB20" s="354"/>
      <c r="MXC20" s="352"/>
      <c r="MXD20" s="353"/>
      <c r="MXE20" s="354"/>
      <c r="MXF20" s="31"/>
      <c r="MXG20" s="354"/>
      <c r="MXH20" s="352"/>
      <c r="MXI20" s="354"/>
      <c r="MXJ20" s="354"/>
      <c r="MXK20" s="355"/>
      <c r="MXN20" s="352"/>
      <c r="MXO20" s="353"/>
      <c r="MXP20" s="354"/>
      <c r="MXR20" s="354"/>
      <c r="MXS20" s="352"/>
      <c r="MXT20" s="353"/>
      <c r="MXU20" s="354"/>
      <c r="MXV20" s="31"/>
      <c r="MXW20" s="354"/>
      <c r="MXX20" s="352"/>
      <c r="MXY20" s="354"/>
      <c r="MXZ20" s="354"/>
      <c r="MYA20" s="355"/>
      <c r="MYD20" s="352"/>
      <c r="MYE20" s="353"/>
      <c r="MYF20" s="354"/>
      <c r="MYH20" s="354"/>
      <c r="MYI20" s="352"/>
      <c r="MYJ20" s="353"/>
      <c r="MYK20" s="354"/>
      <c r="MYL20" s="31"/>
      <c r="MYM20" s="354"/>
      <c r="MYN20" s="352"/>
      <c r="MYO20" s="354"/>
      <c r="MYP20" s="354"/>
      <c r="MYQ20" s="355"/>
      <c r="MYT20" s="352"/>
      <c r="MYU20" s="353"/>
      <c r="MYV20" s="354"/>
      <c r="MYX20" s="354"/>
      <c r="MYY20" s="352"/>
      <c r="MYZ20" s="353"/>
      <c r="MZA20" s="354"/>
      <c r="MZB20" s="31"/>
      <c r="MZC20" s="354"/>
      <c r="MZD20" s="352"/>
      <c r="MZE20" s="354"/>
      <c r="MZF20" s="354"/>
      <c r="MZG20" s="355"/>
      <c r="MZJ20" s="352"/>
      <c r="MZK20" s="353"/>
      <c r="MZL20" s="354"/>
      <c r="MZN20" s="354"/>
      <c r="MZO20" s="352"/>
      <c r="MZP20" s="353"/>
      <c r="MZQ20" s="354"/>
      <c r="MZR20" s="31"/>
      <c r="MZS20" s="354"/>
      <c r="MZT20" s="352"/>
      <c r="MZU20" s="354"/>
      <c r="MZV20" s="354"/>
      <c r="MZW20" s="355"/>
      <c r="MZZ20" s="352"/>
      <c r="NAA20" s="353"/>
      <c r="NAB20" s="354"/>
      <c r="NAD20" s="354"/>
      <c r="NAE20" s="352"/>
      <c r="NAF20" s="353"/>
      <c r="NAG20" s="354"/>
      <c r="NAH20" s="31"/>
      <c r="NAI20" s="354"/>
      <c r="NAJ20" s="352"/>
      <c r="NAK20" s="354"/>
      <c r="NAL20" s="354"/>
      <c r="NAM20" s="355"/>
      <c r="NAP20" s="352"/>
      <c r="NAQ20" s="353"/>
      <c r="NAR20" s="354"/>
      <c r="NAT20" s="354"/>
      <c r="NAU20" s="352"/>
      <c r="NAV20" s="353"/>
      <c r="NAW20" s="354"/>
      <c r="NAX20" s="31"/>
      <c r="NAY20" s="354"/>
      <c r="NAZ20" s="352"/>
      <c r="NBA20" s="354"/>
      <c r="NBB20" s="354"/>
      <c r="NBC20" s="355"/>
      <c r="NBF20" s="352"/>
      <c r="NBG20" s="353"/>
      <c r="NBH20" s="354"/>
      <c r="NBJ20" s="354"/>
      <c r="NBK20" s="352"/>
      <c r="NBL20" s="353"/>
      <c r="NBM20" s="354"/>
      <c r="NBN20" s="31"/>
      <c r="NBO20" s="354"/>
      <c r="NBP20" s="352"/>
      <c r="NBQ20" s="354"/>
      <c r="NBR20" s="354"/>
      <c r="NBS20" s="355"/>
      <c r="NBV20" s="352"/>
      <c r="NBW20" s="353"/>
      <c r="NBX20" s="354"/>
      <c r="NBZ20" s="354"/>
      <c r="NCA20" s="352"/>
      <c r="NCB20" s="353"/>
      <c r="NCC20" s="354"/>
      <c r="NCD20" s="31"/>
      <c r="NCE20" s="354"/>
      <c r="NCF20" s="352"/>
      <c r="NCG20" s="354"/>
      <c r="NCH20" s="354"/>
      <c r="NCI20" s="355"/>
      <c r="NCL20" s="352"/>
      <c r="NCM20" s="353"/>
      <c r="NCN20" s="354"/>
      <c r="NCP20" s="354"/>
      <c r="NCQ20" s="352"/>
      <c r="NCR20" s="353"/>
      <c r="NCS20" s="354"/>
      <c r="NCT20" s="31"/>
      <c r="NCU20" s="354"/>
      <c r="NCV20" s="352"/>
      <c r="NCW20" s="354"/>
      <c r="NCX20" s="354"/>
      <c r="NCY20" s="355"/>
      <c r="NDB20" s="352"/>
      <c r="NDC20" s="353"/>
      <c r="NDD20" s="354"/>
      <c r="NDF20" s="354"/>
      <c r="NDG20" s="352"/>
      <c r="NDH20" s="353"/>
      <c r="NDI20" s="354"/>
      <c r="NDJ20" s="31"/>
      <c r="NDK20" s="354"/>
      <c r="NDL20" s="352"/>
      <c r="NDM20" s="354"/>
      <c r="NDN20" s="354"/>
      <c r="NDO20" s="355"/>
      <c r="NDR20" s="352"/>
      <c r="NDS20" s="353"/>
      <c r="NDT20" s="354"/>
      <c r="NDV20" s="354"/>
      <c r="NDW20" s="352"/>
      <c r="NDX20" s="353"/>
      <c r="NDY20" s="354"/>
      <c r="NDZ20" s="31"/>
      <c r="NEA20" s="354"/>
      <c r="NEB20" s="352"/>
      <c r="NEC20" s="354"/>
      <c r="NED20" s="354"/>
      <c r="NEE20" s="355"/>
      <c r="NEH20" s="352"/>
      <c r="NEI20" s="353"/>
      <c r="NEJ20" s="354"/>
      <c r="NEL20" s="354"/>
      <c r="NEM20" s="352"/>
      <c r="NEN20" s="353"/>
      <c r="NEO20" s="354"/>
      <c r="NEP20" s="31"/>
      <c r="NEQ20" s="354"/>
      <c r="NER20" s="352"/>
      <c r="NES20" s="354"/>
      <c r="NET20" s="354"/>
      <c r="NEU20" s="355"/>
      <c r="NEX20" s="352"/>
      <c r="NEY20" s="353"/>
      <c r="NEZ20" s="354"/>
      <c r="NFB20" s="354"/>
      <c r="NFC20" s="352"/>
      <c r="NFD20" s="353"/>
      <c r="NFE20" s="354"/>
      <c r="NFF20" s="31"/>
      <c r="NFG20" s="354"/>
      <c r="NFH20" s="352"/>
      <c r="NFI20" s="354"/>
      <c r="NFJ20" s="354"/>
      <c r="NFK20" s="355"/>
      <c r="NFN20" s="352"/>
      <c r="NFO20" s="353"/>
      <c r="NFP20" s="354"/>
      <c r="NFR20" s="354"/>
      <c r="NFS20" s="352"/>
      <c r="NFT20" s="353"/>
      <c r="NFU20" s="354"/>
      <c r="NFV20" s="31"/>
      <c r="NFW20" s="354"/>
      <c r="NFX20" s="352"/>
      <c r="NFY20" s="354"/>
      <c r="NFZ20" s="354"/>
      <c r="NGA20" s="355"/>
      <c r="NGD20" s="352"/>
      <c r="NGE20" s="353"/>
      <c r="NGF20" s="354"/>
      <c r="NGH20" s="354"/>
      <c r="NGI20" s="352"/>
      <c r="NGJ20" s="353"/>
      <c r="NGK20" s="354"/>
      <c r="NGL20" s="31"/>
      <c r="NGM20" s="354"/>
      <c r="NGN20" s="352"/>
      <c r="NGO20" s="354"/>
      <c r="NGP20" s="354"/>
      <c r="NGQ20" s="355"/>
      <c r="NGT20" s="352"/>
      <c r="NGU20" s="353"/>
      <c r="NGV20" s="354"/>
      <c r="NGX20" s="354"/>
      <c r="NGY20" s="352"/>
      <c r="NGZ20" s="353"/>
      <c r="NHA20" s="354"/>
      <c r="NHB20" s="31"/>
      <c r="NHC20" s="354"/>
      <c r="NHD20" s="352"/>
      <c r="NHE20" s="354"/>
      <c r="NHF20" s="354"/>
      <c r="NHG20" s="355"/>
      <c r="NHJ20" s="352"/>
      <c r="NHK20" s="353"/>
      <c r="NHL20" s="354"/>
      <c r="NHN20" s="354"/>
      <c r="NHO20" s="352"/>
      <c r="NHP20" s="353"/>
      <c r="NHQ20" s="354"/>
      <c r="NHR20" s="31"/>
      <c r="NHS20" s="354"/>
      <c r="NHT20" s="352"/>
      <c r="NHU20" s="354"/>
      <c r="NHV20" s="354"/>
      <c r="NHW20" s="355"/>
      <c r="NHZ20" s="352"/>
      <c r="NIA20" s="353"/>
      <c r="NIB20" s="354"/>
      <c r="NID20" s="354"/>
      <c r="NIE20" s="352"/>
      <c r="NIF20" s="353"/>
      <c r="NIG20" s="354"/>
      <c r="NIH20" s="31"/>
      <c r="NII20" s="354"/>
      <c r="NIJ20" s="352"/>
      <c r="NIK20" s="354"/>
      <c r="NIL20" s="354"/>
      <c r="NIM20" s="355"/>
      <c r="NIP20" s="352"/>
      <c r="NIQ20" s="353"/>
      <c r="NIR20" s="354"/>
      <c r="NIT20" s="354"/>
      <c r="NIU20" s="352"/>
      <c r="NIV20" s="353"/>
      <c r="NIW20" s="354"/>
      <c r="NIX20" s="31"/>
      <c r="NIY20" s="354"/>
      <c r="NIZ20" s="352"/>
      <c r="NJA20" s="354"/>
      <c r="NJB20" s="354"/>
      <c r="NJC20" s="355"/>
      <c r="NJF20" s="352"/>
      <c r="NJG20" s="353"/>
      <c r="NJH20" s="354"/>
      <c r="NJJ20" s="354"/>
      <c r="NJK20" s="352"/>
      <c r="NJL20" s="353"/>
      <c r="NJM20" s="354"/>
      <c r="NJN20" s="31"/>
      <c r="NJO20" s="354"/>
      <c r="NJP20" s="352"/>
      <c r="NJQ20" s="354"/>
      <c r="NJR20" s="354"/>
      <c r="NJS20" s="355"/>
      <c r="NJV20" s="352"/>
      <c r="NJW20" s="353"/>
      <c r="NJX20" s="354"/>
      <c r="NJZ20" s="354"/>
      <c r="NKA20" s="352"/>
      <c r="NKB20" s="353"/>
      <c r="NKC20" s="354"/>
      <c r="NKD20" s="31"/>
      <c r="NKE20" s="354"/>
      <c r="NKF20" s="352"/>
      <c r="NKG20" s="354"/>
      <c r="NKH20" s="354"/>
      <c r="NKI20" s="355"/>
      <c r="NKL20" s="352"/>
      <c r="NKM20" s="353"/>
      <c r="NKN20" s="354"/>
      <c r="NKP20" s="354"/>
      <c r="NKQ20" s="352"/>
      <c r="NKR20" s="353"/>
      <c r="NKS20" s="354"/>
      <c r="NKT20" s="31"/>
      <c r="NKU20" s="354"/>
      <c r="NKV20" s="352"/>
      <c r="NKW20" s="354"/>
      <c r="NKX20" s="354"/>
      <c r="NKY20" s="355"/>
      <c r="NLB20" s="352"/>
      <c r="NLC20" s="353"/>
      <c r="NLD20" s="354"/>
      <c r="NLF20" s="354"/>
      <c r="NLG20" s="352"/>
      <c r="NLH20" s="353"/>
      <c r="NLI20" s="354"/>
      <c r="NLJ20" s="31"/>
      <c r="NLK20" s="354"/>
      <c r="NLL20" s="352"/>
      <c r="NLM20" s="354"/>
      <c r="NLN20" s="354"/>
      <c r="NLO20" s="355"/>
      <c r="NLR20" s="352"/>
      <c r="NLS20" s="353"/>
      <c r="NLT20" s="354"/>
      <c r="NLV20" s="354"/>
      <c r="NLW20" s="352"/>
      <c r="NLX20" s="353"/>
      <c r="NLY20" s="354"/>
      <c r="NLZ20" s="31"/>
      <c r="NMA20" s="354"/>
      <c r="NMB20" s="352"/>
      <c r="NMC20" s="354"/>
      <c r="NMD20" s="354"/>
      <c r="NME20" s="355"/>
      <c r="NMH20" s="352"/>
      <c r="NMI20" s="353"/>
      <c r="NMJ20" s="354"/>
      <c r="NML20" s="354"/>
      <c r="NMM20" s="352"/>
      <c r="NMN20" s="353"/>
      <c r="NMO20" s="354"/>
      <c r="NMP20" s="31"/>
      <c r="NMQ20" s="354"/>
      <c r="NMR20" s="352"/>
      <c r="NMS20" s="354"/>
      <c r="NMT20" s="354"/>
      <c r="NMU20" s="355"/>
      <c r="NMX20" s="352"/>
      <c r="NMY20" s="353"/>
      <c r="NMZ20" s="354"/>
      <c r="NNB20" s="354"/>
      <c r="NNC20" s="352"/>
      <c r="NND20" s="353"/>
      <c r="NNE20" s="354"/>
      <c r="NNF20" s="31"/>
      <c r="NNG20" s="354"/>
      <c r="NNH20" s="352"/>
      <c r="NNI20" s="354"/>
      <c r="NNJ20" s="354"/>
      <c r="NNK20" s="355"/>
      <c r="NNN20" s="352"/>
      <c r="NNO20" s="353"/>
      <c r="NNP20" s="354"/>
      <c r="NNR20" s="354"/>
      <c r="NNS20" s="352"/>
      <c r="NNT20" s="353"/>
      <c r="NNU20" s="354"/>
      <c r="NNV20" s="31"/>
      <c r="NNW20" s="354"/>
      <c r="NNX20" s="352"/>
      <c r="NNY20" s="354"/>
      <c r="NNZ20" s="354"/>
      <c r="NOA20" s="355"/>
      <c r="NOD20" s="352"/>
      <c r="NOE20" s="353"/>
      <c r="NOF20" s="354"/>
      <c r="NOH20" s="354"/>
      <c r="NOI20" s="352"/>
      <c r="NOJ20" s="353"/>
      <c r="NOK20" s="354"/>
      <c r="NOL20" s="31"/>
      <c r="NOM20" s="354"/>
      <c r="NON20" s="352"/>
      <c r="NOO20" s="354"/>
      <c r="NOP20" s="354"/>
      <c r="NOQ20" s="355"/>
      <c r="NOT20" s="352"/>
      <c r="NOU20" s="353"/>
      <c r="NOV20" s="354"/>
      <c r="NOX20" s="354"/>
      <c r="NOY20" s="352"/>
      <c r="NOZ20" s="353"/>
      <c r="NPA20" s="354"/>
      <c r="NPB20" s="31"/>
      <c r="NPC20" s="354"/>
      <c r="NPD20" s="352"/>
      <c r="NPE20" s="354"/>
      <c r="NPF20" s="354"/>
      <c r="NPG20" s="355"/>
      <c r="NPJ20" s="352"/>
      <c r="NPK20" s="353"/>
      <c r="NPL20" s="354"/>
      <c r="NPN20" s="354"/>
      <c r="NPO20" s="352"/>
      <c r="NPP20" s="353"/>
      <c r="NPQ20" s="354"/>
      <c r="NPR20" s="31"/>
      <c r="NPS20" s="354"/>
      <c r="NPT20" s="352"/>
      <c r="NPU20" s="354"/>
      <c r="NPV20" s="354"/>
      <c r="NPW20" s="355"/>
      <c r="NPZ20" s="352"/>
      <c r="NQA20" s="353"/>
      <c r="NQB20" s="354"/>
      <c r="NQD20" s="354"/>
      <c r="NQE20" s="352"/>
      <c r="NQF20" s="353"/>
      <c r="NQG20" s="354"/>
      <c r="NQH20" s="31"/>
      <c r="NQI20" s="354"/>
      <c r="NQJ20" s="352"/>
      <c r="NQK20" s="354"/>
      <c r="NQL20" s="354"/>
      <c r="NQM20" s="355"/>
      <c r="NQP20" s="352"/>
      <c r="NQQ20" s="353"/>
      <c r="NQR20" s="354"/>
      <c r="NQT20" s="354"/>
      <c r="NQU20" s="352"/>
      <c r="NQV20" s="353"/>
      <c r="NQW20" s="354"/>
      <c r="NQX20" s="31"/>
      <c r="NQY20" s="354"/>
      <c r="NQZ20" s="352"/>
      <c r="NRA20" s="354"/>
      <c r="NRB20" s="354"/>
      <c r="NRC20" s="355"/>
      <c r="NRF20" s="352"/>
      <c r="NRG20" s="353"/>
      <c r="NRH20" s="354"/>
      <c r="NRJ20" s="354"/>
      <c r="NRK20" s="352"/>
      <c r="NRL20" s="353"/>
      <c r="NRM20" s="354"/>
      <c r="NRN20" s="31"/>
      <c r="NRO20" s="354"/>
      <c r="NRP20" s="352"/>
      <c r="NRQ20" s="354"/>
      <c r="NRR20" s="354"/>
      <c r="NRS20" s="355"/>
      <c r="NRV20" s="352"/>
      <c r="NRW20" s="353"/>
      <c r="NRX20" s="354"/>
      <c r="NRZ20" s="354"/>
      <c r="NSA20" s="352"/>
      <c r="NSB20" s="353"/>
      <c r="NSC20" s="354"/>
      <c r="NSD20" s="31"/>
      <c r="NSE20" s="354"/>
      <c r="NSF20" s="352"/>
      <c r="NSG20" s="354"/>
      <c r="NSH20" s="354"/>
      <c r="NSI20" s="355"/>
      <c r="NSL20" s="352"/>
      <c r="NSM20" s="353"/>
      <c r="NSN20" s="354"/>
      <c r="NSP20" s="354"/>
      <c r="NSQ20" s="352"/>
      <c r="NSR20" s="353"/>
      <c r="NSS20" s="354"/>
      <c r="NST20" s="31"/>
      <c r="NSU20" s="354"/>
      <c r="NSV20" s="352"/>
      <c r="NSW20" s="354"/>
      <c r="NSX20" s="354"/>
      <c r="NSY20" s="355"/>
      <c r="NTB20" s="352"/>
      <c r="NTC20" s="353"/>
      <c r="NTD20" s="354"/>
      <c r="NTF20" s="354"/>
      <c r="NTG20" s="352"/>
      <c r="NTH20" s="353"/>
      <c r="NTI20" s="354"/>
      <c r="NTJ20" s="31"/>
      <c r="NTK20" s="354"/>
      <c r="NTL20" s="352"/>
      <c r="NTM20" s="354"/>
      <c r="NTN20" s="354"/>
      <c r="NTO20" s="355"/>
      <c r="NTR20" s="352"/>
      <c r="NTS20" s="353"/>
      <c r="NTT20" s="354"/>
      <c r="NTV20" s="354"/>
      <c r="NTW20" s="352"/>
      <c r="NTX20" s="353"/>
      <c r="NTY20" s="354"/>
      <c r="NTZ20" s="31"/>
      <c r="NUA20" s="354"/>
      <c r="NUB20" s="352"/>
      <c r="NUC20" s="354"/>
      <c r="NUD20" s="354"/>
      <c r="NUE20" s="355"/>
      <c r="NUH20" s="352"/>
      <c r="NUI20" s="353"/>
      <c r="NUJ20" s="354"/>
      <c r="NUL20" s="354"/>
      <c r="NUM20" s="352"/>
      <c r="NUN20" s="353"/>
      <c r="NUO20" s="354"/>
      <c r="NUP20" s="31"/>
      <c r="NUQ20" s="354"/>
      <c r="NUR20" s="352"/>
      <c r="NUS20" s="354"/>
      <c r="NUT20" s="354"/>
      <c r="NUU20" s="355"/>
      <c r="NUX20" s="352"/>
      <c r="NUY20" s="353"/>
      <c r="NUZ20" s="354"/>
      <c r="NVB20" s="354"/>
      <c r="NVC20" s="352"/>
      <c r="NVD20" s="353"/>
      <c r="NVE20" s="354"/>
      <c r="NVF20" s="31"/>
      <c r="NVG20" s="354"/>
      <c r="NVH20" s="352"/>
      <c r="NVI20" s="354"/>
      <c r="NVJ20" s="354"/>
      <c r="NVK20" s="355"/>
      <c r="NVN20" s="352"/>
      <c r="NVO20" s="353"/>
      <c r="NVP20" s="354"/>
      <c r="NVR20" s="354"/>
      <c r="NVS20" s="352"/>
      <c r="NVT20" s="353"/>
      <c r="NVU20" s="354"/>
      <c r="NVV20" s="31"/>
      <c r="NVW20" s="354"/>
      <c r="NVX20" s="352"/>
      <c r="NVY20" s="354"/>
      <c r="NVZ20" s="354"/>
      <c r="NWA20" s="355"/>
      <c r="NWD20" s="352"/>
      <c r="NWE20" s="353"/>
      <c r="NWF20" s="354"/>
      <c r="NWH20" s="354"/>
      <c r="NWI20" s="352"/>
      <c r="NWJ20" s="353"/>
      <c r="NWK20" s="354"/>
      <c r="NWL20" s="31"/>
      <c r="NWM20" s="354"/>
      <c r="NWN20" s="352"/>
      <c r="NWO20" s="354"/>
      <c r="NWP20" s="354"/>
      <c r="NWQ20" s="355"/>
      <c r="NWT20" s="352"/>
      <c r="NWU20" s="353"/>
      <c r="NWV20" s="354"/>
      <c r="NWX20" s="354"/>
      <c r="NWY20" s="352"/>
      <c r="NWZ20" s="353"/>
      <c r="NXA20" s="354"/>
      <c r="NXB20" s="31"/>
      <c r="NXC20" s="354"/>
      <c r="NXD20" s="352"/>
      <c r="NXE20" s="354"/>
      <c r="NXF20" s="354"/>
      <c r="NXG20" s="355"/>
      <c r="NXJ20" s="352"/>
      <c r="NXK20" s="353"/>
      <c r="NXL20" s="354"/>
      <c r="NXN20" s="354"/>
      <c r="NXO20" s="352"/>
      <c r="NXP20" s="353"/>
      <c r="NXQ20" s="354"/>
      <c r="NXR20" s="31"/>
      <c r="NXS20" s="354"/>
      <c r="NXT20" s="352"/>
      <c r="NXU20" s="354"/>
      <c r="NXV20" s="354"/>
      <c r="NXW20" s="355"/>
      <c r="NXZ20" s="352"/>
      <c r="NYA20" s="353"/>
      <c r="NYB20" s="354"/>
      <c r="NYD20" s="354"/>
      <c r="NYE20" s="352"/>
      <c r="NYF20" s="353"/>
      <c r="NYG20" s="354"/>
      <c r="NYH20" s="31"/>
      <c r="NYI20" s="354"/>
      <c r="NYJ20" s="352"/>
      <c r="NYK20" s="354"/>
      <c r="NYL20" s="354"/>
      <c r="NYM20" s="355"/>
      <c r="NYP20" s="352"/>
      <c r="NYQ20" s="353"/>
      <c r="NYR20" s="354"/>
      <c r="NYT20" s="354"/>
      <c r="NYU20" s="352"/>
      <c r="NYV20" s="353"/>
      <c r="NYW20" s="354"/>
      <c r="NYX20" s="31"/>
      <c r="NYY20" s="354"/>
      <c r="NYZ20" s="352"/>
      <c r="NZA20" s="354"/>
      <c r="NZB20" s="354"/>
      <c r="NZC20" s="355"/>
      <c r="NZF20" s="352"/>
      <c r="NZG20" s="353"/>
      <c r="NZH20" s="354"/>
      <c r="NZJ20" s="354"/>
      <c r="NZK20" s="352"/>
      <c r="NZL20" s="353"/>
      <c r="NZM20" s="354"/>
      <c r="NZN20" s="31"/>
      <c r="NZO20" s="354"/>
      <c r="NZP20" s="352"/>
      <c r="NZQ20" s="354"/>
      <c r="NZR20" s="354"/>
      <c r="NZS20" s="355"/>
      <c r="NZV20" s="352"/>
      <c r="NZW20" s="353"/>
      <c r="NZX20" s="354"/>
      <c r="NZZ20" s="354"/>
      <c r="OAA20" s="352"/>
      <c r="OAB20" s="353"/>
      <c r="OAC20" s="354"/>
      <c r="OAD20" s="31"/>
      <c r="OAE20" s="354"/>
      <c r="OAF20" s="352"/>
      <c r="OAG20" s="354"/>
      <c r="OAH20" s="354"/>
      <c r="OAI20" s="355"/>
      <c r="OAL20" s="352"/>
      <c r="OAM20" s="353"/>
      <c r="OAN20" s="354"/>
      <c r="OAP20" s="354"/>
      <c r="OAQ20" s="352"/>
      <c r="OAR20" s="353"/>
      <c r="OAS20" s="354"/>
      <c r="OAT20" s="31"/>
      <c r="OAU20" s="354"/>
      <c r="OAV20" s="352"/>
      <c r="OAW20" s="354"/>
      <c r="OAX20" s="354"/>
      <c r="OAY20" s="355"/>
      <c r="OBB20" s="352"/>
      <c r="OBC20" s="353"/>
      <c r="OBD20" s="354"/>
      <c r="OBF20" s="354"/>
      <c r="OBG20" s="352"/>
      <c r="OBH20" s="353"/>
      <c r="OBI20" s="354"/>
      <c r="OBJ20" s="31"/>
      <c r="OBK20" s="354"/>
      <c r="OBL20" s="352"/>
      <c r="OBM20" s="354"/>
      <c r="OBN20" s="354"/>
      <c r="OBO20" s="355"/>
      <c r="OBR20" s="352"/>
      <c r="OBS20" s="353"/>
      <c r="OBT20" s="354"/>
      <c r="OBV20" s="354"/>
      <c r="OBW20" s="352"/>
      <c r="OBX20" s="353"/>
      <c r="OBY20" s="354"/>
      <c r="OBZ20" s="31"/>
      <c r="OCA20" s="354"/>
      <c r="OCB20" s="352"/>
      <c r="OCC20" s="354"/>
      <c r="OCD20" s="354"/>
      <c r="OCE20" s="355"/>
      <c r="OCH20" s="352"/>
      <c r="OCI20" s="353"/>
      <c r="OCJ20" s="354"/>
      <c r="OCL20" s="354"/>
      <c r="OCM20" s="352"/>
      <c r="OCN20" s="353"/>
      <c r="OCO20" s="354"/>
      <c r="OCP20" s="31"/>
      <c r="OCQ20" s="354"/>
      <c r="OCR20" s="352"/>
      <c r="OCS20" s="354"/>
      <c r="OCT20" s="354"/>
      <c r="OCU20" s="355"/>
      <c r="OCX20" s="352"/>
      <c r="OCY20" s="353"/>
      <c r="OCZ20" s="354"/>
      <c r="ODB20" s="354"/>
      <c r="ODC20" s="352"/>
      <c r="ODD20" s="353"/>
      <c r="ODE20" s="354"/>
      <c r="ODF20" s="31"/>
      <c r="ODG20" s="354"/>
      <c r="ODH20" s="352"/>
      <c r="ODI20" s="354"/>
      <c r="ODJ20" s="354"/>
      <c r="ODK20" s="355"/>
      <c r="ODN20" s="352"/>
      <c r="ODO20" s="353"/>
      <c r="ODP20" s="354"/>
      <c r="ODR20" s="354"/>
      <c r="ODS20" s="352"/>
      <c r="ODT20" s="353"/>
      <c r="ODU20" s="354"/>
      <c r="ODV20" s="31"/>
      <c r="ODW20" s="354"/>
      <c r="ODX20" s="352"/>
      <c r="ODY20" s="354"/>
      <c r="ODZ20" s="354"/>
      <c r="OEA20" s="355"/>
      <c r="OED20" s="352"/>
      <c r="OEE20" s="353"/>
      <c r="OEF20" s="354"/>
      <c r="OEH20" s="354"/>
      <c r="OEI20" s="352"/>
      <c r="OEJ20" s="353"/>
      <c r="OEK20" s="354"/>
      <c r="OEL20" s="31"/>
      <c r="OEM20" s="354"/>
      <c r="OEN20" s="352"/>
      <c r="OEO20" s="354"/>
      <c r="OEP20" s="354"/>
      <c r="OEQ20" s="355"/>
      <c r="OET20" s="352"/>
      <c r="OEU20" s="353"/>
      <c r="OEV20" s="354"/>
      <c r="OEX20" s="354"/>
      <c r="OEY20" s="352"/>
      <c r="OEZ20" s="353"/>
      <c r="OFA20" s="354"/>
      <c r="OFB20" s="31"/>
      <c r="OFC20" s="354"/>
      <c r="OFD20" s="352"/>
      <c r="OFE20" s="354"/>
      <c r="OFF20" s="354"/>
      <c r="OFG20" s="355"/>
      <c r="OFJ20" s="352"/>
      <c r="OFK20" s="353"/>
      <c r="OFL20" s="354"/>
      <c r="OFN20" s="354"/>
      <c r="OFO20" s="352"/>
      <c r="OFP20" s="353"/>
      <c r="OFQ20" s="354"/>
      <c r="OFR20" s="31"/>
      <c r="OFS20" s="354"/>
      <c r="OFT20" s="352"/>
      <c r="OFU20" s="354"/>
      <c r="OFV20" s="354"/>
      <c r="OFW20" s="355"/>
      <c r="OFZ20" s="352"/>
      <c r="OGA20" s="353"/>
      <c r="OGB20" s="354"/>
      <c r="OGD20" s="354"/>
      <c r="OGE20" s="352"/>
      <c r="OGF20" s="353"/>
      <c r="OGG20" s="354"/>
      <c r="OGH20" s="31"/>
      <c r="OGI20" s="354"/>
      <c r="OGJ20" s="352"/>
      <c r="OGK20" s="354"/>
      <c r="OGL20" s="354"/>
      <c r="OGM20" s="355"/>
      <c r="OGP20" s="352"/>
      <c r="OGQ20" s="353"/>
      <c r="OGR20" s="354"/>
      <c r="OGT20" s="354"/>
      <c r="OGU20" s="352"/>
      <c r="OGV20" s="353"/>
      <c r="OGW20" s="354"/>
      <c r="OGX20" s="31"/>
      <c r="OGY20" s="354"/>
      <c r="OGZ20" s="352"/>
      <c r="OHA20" s="354"/>
      <c r="OHB20" s="354"/>
      <c r="OHC20" s="355"/>
      <c r="OHF20" s="352"/>
      <c r="OHG20" s="353"/>
      <c r="OHH20" s="354"/>
      <c r="OHJ20" s="354"/>
      <c r="OHK20" s="352"/>
      <c r="OHL20" s="353"/>
      <c r="OHM20" s="354"/>
      <c r="OHN20" s="31"/>
      <c r="OHO20" s="354"/>
      <c r="OHP20" s="352"/>
      <c r="OHQ20" s="354"/>
      <c r="OHR20" s="354"/>
      <c r="OHS20" s="355"/>
      <c r="OHV20" s="352"/>
      <c r="OHW20" s="353"/>
      <c r="OHX20" s="354"/>
      <c r="OHZ20" s="354"/>
      <c r="OIA20" s="352"/>
      <c r="OIB20" s="353"/>
      <c r="OIC20" s="354"/>
      <c r="OID20" s="31"/>
      <c r="OIE20" s="354"/>
      <c r="OIF20" s="352"/>
      <c r="OIG20" s="354"/>
      <c r="OIH20" s="354"/>
      <c r="OII20" s="355"/>
      <c r="OIL20" s="352"/>
      <c r="OIM20" s="353"/>
      <c r="OIN20" s="354"/>
      <c r="OIP20" s="354"/>
      <c r="OIQ20" s="352"/>
      <c r="OIR20" s="353"/>
      <c r="OIS20" s="354"/>
      <c r="OIT20" s="31"/>
      <c r="OIU20" s="354"/>
      <c r="OIV20" s="352"/>
      <c r="OIW20" s="354"/>
      <c r="OIX20" s="354"/>
      <c r="OIY20" s="355"/>
      <c r="OJB20" s="352"/>
      <c r="OJC20" s="353"/>
      <c r="OJD20" s="354"/>
      <c r="OJF20" s="354"/>
      <c r="OJG20" s="352"/>
      <c r="OJH20" s="353"/>
      <c r="OJI20" s="354"/>
      <c r="OJJ20" s="31"/>
      <c r="OJK20" s="354"/>
      <c r="OJL20" s="352"/>
      <c r="OJM20" s="354"/>
      <c r="OJN20" s="354"/>
      <c r="OJO20" s="355"/>
      <c r="OJR20" s="352"/>
      <c r="OJS20" s="353"/>
      <c r="OJT20" s="354"/>
      <c r="OJV20" s="354"/>
      <c r="OJW20" s="352"/>
      <c r="OJX20" s="353"/>
      <c r="OJY20" s="354"/>
      <c r="OJZ20" s="31"/>
      <c r="OKA20" s="354"/>
      <c r="OKB20" s="352"/>
      <c r="OKC20" s="354"/>
      <c r="OKD20" s="354"/>
      <c r="OKE20" s="355"/>
      <c r="OKH20" s="352"/>
      <c r="OKI20" s="353"/>
      <c r="OKJ20" s="354"/>
      <c r="OKL20" s="354"/>
      <c r="OKM20" s="352"/>
      <c r="OKN20" s="353"/>
      <c r="OKO20" s="354"/>
      <c r="OKP20" s="31"/>
      <c r="OKQ20" s="354"/>
      <c r="OKR20" s="352"/>
      <c r="OKS20" s="354"/>
      <c r="OKT20" s="354"/>
      <c r="OKU20" s="355"/>
      <c r="OKX20" s="352"/>
      <c r="OKY20" s="353"/>
      <c r="OKZ20" s="354"/>
      <c r="OLB20" s="354"/>
      <c r="OLC20" s="352"/>
      <c r="OLD20" s="353"/>
      <c r="OLE20" s="354"/>
      <c r="OLF20" s="31"/>
      <c r="OLG20" s="354"/>
      <c r="OLH20" s="352"/>
      <c r="OLI20" s="354"/>
      <c r="OLJ20" s="354"/>
      <c r="OLK20" s="355"/>
      <c r="OLN20" s="352"/>
      <c r="OLO20" s="353"/>
      <c r="OLP20" s="354"/>
      <c r="OLR20" s="354"/>
      <c r="OLS20" s="352"/>
      <c r="OLT20" s="353"/>
      <c r="OLU20" s="354"/>
      <c r="OLV20" s="31"/>
      <c r="OLW20" s="354"/>
      <c r="OLX20" s="352"/>
      <c r="OLY20" s="354"/>
      <c r="OLZ20" s="354"/>
      <c r="OMA20" s="355"/>
      <c r="OMD20" s="352"/>
      <c r="OME20" s="353"/>
      <c r="OMF20" s="354"/>
      <c r="OMH20" s="354"/>
      <c r="OMI20" s="352"/>
      <c r="OMJ20" s="353"/>
      <c r="OMK20" s="354"/>
      <c r="OML20" s="31"/>
      <c r="OMM20" s="354"/>
      <c r="OMN20" s="352"/>
      <c r="OMO20" s="354"/>
      <c r="OMP20" s="354"/>
      <c r="OMQ20" s="355"/>
      <c r="OMT20" s="352"/>
      <c r="OMU20" s="353"/>
      <c r="OMV20" s="354"/>
      <c r="OMX20" s="354"/>
      <c r="OMY20" s="352"/>
      <c r="OMZ20" s="353"/>
      <c r="ONA20" s="354"/>
      <c r="ONB20" s="31"/>
      <c r="ONC20" s="354"/>
      <c r="OND20" s="352"/>
      <c r="ONE20" s="354"/>
      <c r="ONF20" s="354"/>
      <c r="ONG20" s="355"/>
      <c r="ONJ20" s="352"/>
      <c r="ONK20" s="353"/>
      <c r="ONL20" s="354"/>
      <c r="ONN20" s="354"/>
      <c r="ONO20" s="352"/>
      <c r="ONP20" s="353"/>
      <c r="ONQ20" s="354"/>
      <c r="ONR20" s="31"/>
      <c r="ONS20" s="354"/>
      <c r="ONT20" s="352"/>
      <c r="ONU20" s="354"/>
      <c r="ONV20" s="354"/>
      <c r="ONW20" s="355"/>
      <c r="ONZ20" s="352"/>
      <c r="OOA20" s="353"/>
      <c r="OOB20" s="354"/>
      <c r="OOD20" s="354"/>
      <c r="OOE20" s="352"/>
      <c r="OOF20" s="353"/>
      <c r="OOG20" s="354"/>
      <c r="OOH20" s="31"/>
      <c r="OOI20" s="354"/>
      <c r="OOJ20" s="352"/>
      <c r="OOK20" s="354"/>
      <c r="OOL20" s="354"/>
      <c r="OOM20" s="355"/>
      <c r="OOP20" s="352"/>
      <c r="OOQ20" s="353"/>
      <c r="OOR20" s="354"/>
      <c r="OOT20" s="354"/>
      <c r="OOU20" s="352"/>
      <c r="OOV20" s="353"/>
      <c r="OOW20" s="354"/>
      <c r="OOX20" s="31"/>
      <c r="OOY20" s="354"/>
      <c r="OOZ20" s="352"/>
      <c r="OPA20" s="354"/>
      <c r="OPB20" s="354"/>
      <c r="OPC20" s="355"/>
      <c r="OPF20" s="352"/>
      <c r="OPG20" s="353"/>
      <c r="OPH20" s="354"/>
      <c r="OPJ20" s="354"/>
      <c r="OPK20" s="352"/>
      <c r="OPL20" s="353"/>
      <c r="OPM20" s="354"/>
      <c r="OPN20" s="31"/>
      <c r="OPO20" s="354"/>
      <c r="OPP20" s="352"/>
      <c r="OPQ20" s="354"/>
      <c r="OPR20" s="354"/>
      <c r="OPS20" s="355"/>
      <c r="OPV20" s="352"/>
      <c r="OPW20" s="353"/>
      <c r="OPX20" s="354"/>
      <c r="OPZ20" s="354"/>
      <c r="OQA20" s="352"/>
      <c r="OQB20" s="353"/>
      <c r="OQC20" s="354"/>
      <c r="OQD20" s="31"/>
      <c r="OQE20" s="354"/>
      <c r="OQF20" s="352"/>
      <c r="OQG20" s="354"/>
      <c r="OQH20" s="354"/>
      <c r="OQI20" s="355"/>
      <c r="OQL20" s="352"/>
      <c r="OQM20" s="353"/>
      <c r="OQN20" s="354"/>
      <c r="OQP20" s="354"/>
      <c r="OQQ20" s="352"/>
      <c r="OQR20" s="353"/>
      <c r="OQS20" s="354"/>
      <c r="OQT20" s="31"/>
      <c r="OQU20" s="354"/>
      <c r="OQV20" s="352"/>
      <c r="OQW20" s="354"/>
      <c r="OQX20" s="354"/>
      <c r="OQY20" s="355"/>
      <c r="ORB20" s="352"/>
      <c r="ORC20" s="353"/>
      <c r="ORD20" s="354"/>
      <c r="ORF20" s="354"/>
      <c r="ORG20" s="352"/>
      <c r="ORH20" s="353"/>
      <c r="ORI20" s="354"/>
      <c r="ORJ20" s="31"/>
      <c r="ORK20" s="354"/>
      <c r="ORL20" s="352"/>
      <c r="ORM20" s="354"/>
      <c r="ORN20" s="354"/>
      <c r="ORO20" s="355"/>
      <c r="ORR20" s="352"/>
      <c r="ORS20" s="353"/>
      <c r="ORT20" s="354"/>
      <c r="ORV20" s="354"/>
      <c r="ORW20" s="352"/>
      <c r="ORX20" s="353"/>
      <c r="ORY20" s="354"/>
      <c r="ORZ20" s="31"/>
      <c r="OSA20" s="354"/>
      <c r="OSB20" s="352"/>
      <c r="OSC20" s="354"/>
      <c r="OSD20" s="354"/>
      <c r="OSE20" s="355"/>
      <c r="OSH20" s="352"/>
      <c r="OSI20" s="353"/>
      <c r="OSJ20" s="354"/>
      <c r="OSL20" s="354"/>
      <c r="OSM20" s="352"/>
      <c r="OSN20" s="353"/>
      <c r="OSO20" s="354"/>
      <c r="OSP20" s="31"/>
      <c r="OSQ20" s="354"/>
      <c r="OSR20" s="352"/>
      <c r="OSS20" s="354"/>
      <c r="OST20" s="354"/>
      <c r="OSU20" s="355"/>
      <c r="OSX20" s="352"/>
      <c r="OSY20" s="353"/>
      <c r="OSZ20" s="354"/>
      <c r="OTB20" s="354"/>
      <c r="OTC20" s="352"/>
      <c r="OTD20" s="353"/>
      <c r="OTE20" s="354"/>
      <c r="OTF20" s="31"/>
      <c r="OTG20" s="354"/>
      <c r="OTH20" s="352"/>
      <c r="OTI20" s="354"/>
      <c r="OTJ20" s="354"/>
      <c r="OTK20" s="355"/>
      <c r="OTN20" s="352"/>
      <c r="OTO20" s="353"/>
      <c r="OTP20" s="354"/>
      <c r="OTR20" s="354"/>
      <c r="OTS20" s="352"/>
      <c r="OTT20" s="353"/>
      <c r="OTU20" s="354"/>
      <c r="OTV20" s="31"/>
      <c r="OTW20" s="354"/>
      <c r="OTX20" s="352"/>
      <c r="OTY20" s="354"/>
      <c r="OTZ20" s="354"/>
      <c r="OUA20" s="355"/>
      <c r="OUD20" s="352"/>
      <c r="OUE20" s="353"/>
      <c r="OUF20" s="354"/>
      <c r="OUH20" s="354"/>
      <c r="OUI20" s="352"/>
      <c r="OUJ20" s="353"/>
      <c r="OUK20" s="354"/>
      <c r="OUL20" s="31"/>
      <c r="OUM20" s="354"/>
      <c r="OUN20" s="352"/>
      <c r="OUO20" s="354"/>
      <c r="OUP20" s="354"/>
      <c r="OUQ20" s="355"/>
      <c r="OUT20" s="352"/>
      <c r="OUU20" s="353"/>
      <c r="OUV20" s="354"/>
      <c r="OUX20" s="354"/>
      <c r="OUY20" s="352"/>
      <c r="OUZ20" s="353"/>
      <c r="OVA20" s="354"/>
      <c r="OVB20" s="31"/>
      <c r="OVC20" s="354"/>
      <c r="OVD20" s="352"/>
      <c r="OVE20" s="354"/>
      <c r="OVF20" s="354"/>
      <c r="OVG20" s="355"/>
      <c r="OVJ20" s="352"/>
      <c r="OVK20" s="353"/>
      <c r="OVL20" s="354"/>
      <c r="OVN20" s="354"/>
      <c r="OVO20" s="352"/>
      <c r="OVP20" s="353"/>
      <c r="OVQ20" s="354"/>
      <c r="OVR20" s="31"/>
      <c r="OVS20" s="354"/>
      <c r="OVT20" s="352"/>
      <c r="OVU20" s="354"/>
      <c r="OVV20" s="354"/>
      <c r="OVW20" s="355"/>
      <c r="OVZ20" s="352"/>
      <c r="OWA20" s="353"/>
      <c r="OWB20" s="354"/>
      <c r="OWD20" s="354"/>
      <c r="OWE20" s="352"/>
      <c r="OWF20" s="353"/>
      <c r="OWG20" s="354"/>
      <c r="OWH20" s="31"/>
      <c r="OWI20" s="354"/>
      <c r="OWJ20" s="352"/>
      <c r="OWK20" s="354"/>
      <c r="OWL20" s="354"/>
      <c r="OWM20" s="355"/>
      <c r="OWP20" s="352"/>
      <c r="OWQ20" s="353"/>
      <c r="OWR20" s="354"/>
      <c r="OWT20" s="354"/>
      <c r="OWU20" s="352"/>
      <c r="OWV20" s="353"/>
      <c r="OWW20" s="354"/>
      <c r="OWX20" s="31"/>
      <c r="OWY20" s="354"/>
      <c r="OWZ20" s="352"/>
      <c r="OXA20" s="354"/>
      <c r="OXB20" s="354"/>
      <c r="OXC20" s="355"/>
      <c r="OXF20" s="352"/>
      <c r="OXG20" s="353"/>
      <c r="OXH20" s="354"/>
      <c r="OXJ20" s="354"/>
      <c r="OXK20" s="352"/>
      <c r="OXL20" s="353"/>
      <c r="OXM20" s="354"/>
      <c r="OXN20" s="31"/>
      <c r="OXO20" s="354"/>
      <c r="OXP20" s="352"/>
      <c r="OXQ20" s="354"/>
      <c r="OXR20" s="354"/>
      <c r="OXS20" s="355"/>
      <c r="OXV20" s="352"/>
      <c r="OXW20" s="353"/>
      <c r="OXX20" s="354"/>
      <c r="OXZ20" s="354"/>
      <c r="OYA20" s="352"/>
      <c r="OYB20" s="353"/>
      <c r="OYC20" s="354"/>
      <c r="OYD20" s="31"/>
      <c r="OYE20" s="354"/>
      <c r="OYF20" s="352"/>
      <c r="OYG20" s="354"/>
      <c r="OYH20" s="354"/>
      <c r="OYI20" s="355"/>
      <c r="OYL20" s="352"/>
      <c r="OYM20" s="353"/>
      <c r="OYN20" s="354"/>
      <c r="OYP20" s="354"/>
      <c r="OYQ20" s="352"/>
      <c r="OYR20" s="353"/>
      <c r="OYS20" s="354"/>
      <c r="OYT20" s="31"/>
      <c r="OYU20" s="354"/>
      <c r="OYV20" s="352"/>
      <c r="OYW20" s="354"/>
      <c r="OYX20" s="354"/>
      <c r="OYY20" s="355"/>
      <c r="OZB20" s="352"/>
      <c r="OZC20" s="353"/>
      <c r="OZD20" s="354"/>
      <c r="OZF20" s="354"/>
      <c r="OZG20" s="352"/>
      <c r="OZH20" s="353"/>
      <c r="OZI20" s="354"/>
      <c r="OZJ20" s="31"/>
      <c r="OZK20" s="354"/>
      <c r="OZL20" s="352"/>
      <c r="OZM20" s="354"/>
      <c r="OZN20" s="354"/>
      <c r="OZO20" s="355"/>
      <c r="OZR20" s="352"/>
      <c r="OZS20" s="353"/>
      <c r="OZT20" s="354"/>
      <c r="OZV20" s="354"/>
      <c r="OZW20" s="352"/>
      <c r="OZX20" s="353"/>
      <c r="OZY20" s="354"/>
      <c r="OZZ20" s="31"/>
      <c r="PAA20" s="354"/>
      <c r="PAB20" s="352"/>
      <c r="PAC20" s="354"/>
      <c r="PAD20" s="354"/>
      <c r="PAE20" s="355"/>
      <c r="PAH20" s="352"/>
      <c r="PAI20" s="353"/>
      <c r="PAJ20" s="354"/>
      <c r="PAL20" s="354"/>
      <c r="PAM20" s="352"/>
      <c r="PAN20" s="353"/>
      <c r="PAO20" s="354"/>
      <c r="PAP20" s="31"/>
      <c r="PAQ20" s="354"/>
      <c r="PAR20" s="352"/>
      <c r="PAS20" s="354"/>
      <c r="PAT20" s="354"/>
      <c r="PAU20" s="355"/>
      <c r="PAX20" s="352"/>
      <c r="PAY20" s="353"/>
      <c r="PAZ20" s="354"/>
      <c r="PBB20" s="354"/>
      <c r="PBC20" s="352"/>
      <c r="PBD20" s="353"/>
      <c r="PBE20" s="354"/>
      <c r="PBF20" s="31"/>
      <c r="PBG20" s="354"/>
      <c r="PBH20" s="352"/>
      <c r="PBI20" s="354"/>
      <c r="PBJ20" s="354"/>
      <c r="PBK20" s="355"/>
      <c r="PBN20" s="352"/>
      <c r="PBO20" s="353"/>
      <c r="PBP20" s="354"/>
      <c r="PBR20" s="354"/>
      <c r="PBS20" s="352"/>
      <c r="PBT20" s="353"/>
      <c r="PBU20" s="354"/>
      <c r="PBV20" s="31"/>
      <c r="PBW20" s="354"/>
      <c r="PBX20" s="352"/>
      <c r="PBY20" s="354"/>
      <c r="PBZ20" s="354"/>
      <c r="PCA20" s="355"/>
      <c r="PCD20" s="352"/>
      <c r="PCE20" s="353"/>
      <c r="PCF20" s="354"/>
      <c r="PCH20" s="354"/>
      <c r="PCI20" s="352"/>
      <c r="PCJ20" s="353"/>
      <c r="PCK20" s="354"/>
      <c r="PCL20" s="31"/>
      <c r="PCM20" s="354"/>
      <c r="PCN20" s="352"/>
      <c r="PCO20" s="354"/>
      <c r="PCP20" s="354"/>
      <c r="PCQ20" s="355"/>
      <c r="PCT20" s="352"/>
      <c r="PCU20" s="353"/>
      <c r="PCV20" s="354"/>
      <c r="PCX20" s="354"/>
      <c r="PCY20" s="352"/>
      <c r="PCZ20" s="353"/>
      <c r="PDA20" s="354"/>
      <c r="PDB20" s="31"/>
      <c r="PDC20" s="354"/>
      <c r="PDD20" s="352"/>
      <c r="PDE20" s="354"/>
      <c r="PDF20" s="354"/>
      <c r="PDG20" s="355"/>
      <c r="PDJ20" s="352"/>
      <c r="PDK20" s="353"/>
      <c r="PDL20" s="354"/>
      <c r="PDN20" s="354"/>
      <c r="PDO20" s="352"/>
      <c r="PDP20" s="353"/>
      <c r="PDQ20" s="354"/>
      <c r="PDR20" s="31"/>
      <c r="PDS20" s="354"/>
      <c r="PDT20" s="352"/>
      <c r="PDU20" s="354"/>
      <c r="PDV20" s="354"/>
      <c r="PDW20" s="355"/>
      <c r="PDZ20" s="352"/>
      <c r="PEA20" s="353"/>
      <c r="PEB20" s="354"/>
      <c r="PED20" s="354"/>
      <c r="PEE20" s="352"/>
      <c r="PEF20" s="353"/>
      <c r="PEG20" s="354"/>
      <c r="PEH20" s="31"/>
      <c r="PEI20" s="354"/>
      <c r="PEJ20" s="352"/>
      <c r="PEK20" s="354"/>
      <c r="PEL20" s="354"/>
      <c r="PEM20" s="355"/>
      <c r="PEP20" s="352"/>
      <c r="PEQ20" s="353"/>
      <c r="PER20" s="354"/>
      <c r="PET20" s="354"/>
      <c r="PEU20" s="352"/>
      <c r="PEV20" s="353"/>
      <c r="PEW20" s="354"/>
      <c r="PEX20" s="31"/>
      <c r="PEY20" s="354"/>
      <c r="PEZ20" s="352"/>
      <c r="PFA20" s="354"/>
      <c r="PFB20" s="354"/>
      <c r="PFC20" s="355"/>
      <c r="PFF20" s="352"/>
      <c r="PFG20" s="353"/>
      <c r="PFH20" s="354"/>
      <c r="PFJ20" s="354"/>
      <c r="PFK20" s="352"/>
      <c r="PFL20" s="353"/>
      <c r="PFM20" s="354"/>
      <c r="PFN20" s="31"/>
      <c r="PFO20" s="354"/>
      <c r="PFP20" s="352"/>
      <c r="PFQ20" s="354"/>
      <c r="PFR20" s="354"/>
      <c r="PFS20" s="355"/>
      <c r="PFV20" s="352"/>
      <c r="PFW20" s="353"/>
      <c r="PFX20" s="354"/>
      <c r="PFZ20" s="354"/>
      <c r="PGA20" s="352"/>
      <c r="PGB20" s="353"/>
      <c r="PGC20" s="354"/>
      <c r="PGD20" s="31"/>
      <c r="PGE20" s="354"/>
      <c r="PGF20" s="352"/>
      <c r="PGG20" s="354"/>
      <c r="PGH20" s="354"/>
      <c r="PGI20" s="355"/>
      <c r="PGL20" s="352"/>
      <c r="PGM20" s="353"/>
      <c r="PGN20" s="354"/>
      <c r="PGP20" s="354"/>
      <c r="PGQ20" s="352"/>
      <c r="PGR20" s="353"/>
      <c r="PGS20" s="354"/>
      <c r="PGT20" s="31"/>
      <c r="PGU20" s="354"/>
      <c r="PGV20" s="352"/>
      <c r="PGW20" s="354"/>
      <c r="PGX20" s="354"/>
      <c r="PGY20" s="355"/>
      <c r="PHB20" s="352"/>
      <c r="PHC20" s="353"/>
      <c r="PHD20" s="354"/>
      <c r="PHF20" s="354"/>
      <c r="PHG20" s="352"/>
      <c r="PHH20" s="353"/>
      <c r="PHI20" s="354"/>
      <c r="PHJ20" s="31"/>
      <c r="PHK20" s="354"/>
      <c r="PHL20" s="352"/>
      <c r="PHM20" s="354"/>
      <c r="PHN20" s="354"/>
      <c r="PHO20" s="355"/>
      <c r="PHR20" s="352"/>
      <c r="PHS20" s="353"/>
      <c r="PHT20" s="354"/>
      <c r="PHV20" s="354"/>
      <c r="PHW20" s="352"/>
      <c r="PHX20" s="353"/>
      <c r="PHY20" s="354"/>
      <c r="PHZ20" s="31"/>
      <c r="PIA20" s="354"/>
      <c r="PIB20" s="352"/>
      <c r="PIC20" s="354"/>
      <c r="PID20" s="354"/>
      <c r="PIE20" s="355"/>
      <c r="PIH20" s="352"/>
      <c r="PII20" s="353"/>
      <c r="PIJ20" s="354"/>
      <c r="PIL20" s="354"/>
      <c r="PIM20" s="352"/>
      <c r="PIN20" s="353"/>
      <c r="PIO20" s="354"/>
      <c r="PIP20" s="31"/>
      <c r="PIQ20" s="354"/>
      <c r="PIR20" s="352"/>
      <c r="PIS20" s="354"/>
      <c r="PIT20" s="354"/>
      <c r="PIU20" s="355"/>
      <c r="PIX20" s="352"/>
      <c r="PIY20" s="353"/>
      <c r="PIZ20" s="354"/>
      <c r="PJB20" s="354"/>
      <c r="PJC20" s="352"/>
      <c r="PJD20" s="353"/>
      <c r="PJE20" s="354"/>
      <c r="PJF20" s="31"/>
      <c r="PJG20" s="354"/>
      <c r="PJH20" s="352"/>
      <c r="PJI20" s="354"/>
      <c r="PJJ20" s="354"/>
      <c r="PJK20" s="355"/>
      <c r="PJN20" s="352"/>
      <c r="PJO20" s="353"/>
      <c r="PJP20" s="354"/>
      <c r="PJR20" s="354"/>
      <c r="PJS20" s="352"/>
      <c r="PJT20" s="353"/>
      <c r="PJU20" s="354"/>
      <c r="PJV20" s="31"/>
      <c r="PJW20" s="354"/>
      <c r="PJX20" s="352"/>
      <c r="PJY20" s="354"/>
      <c r="PJZ20" s="354"/>
      <c r="PKA20" s="355"/>
      <c r="PKD20" s="352"/>
      <c r="PKE20" s="353"/>
      <c r="PKF20" s="354"/>
      <c r="PKH20" s="354"/>
      <c r="PKI20" s="352"/>
      <c r="PKJ20" s="353"/>
      <c r="PKK20" s="354"/>
      <c r="PKL20" s="31"/>
      <c r="PKM20" s="354"/>
      <c r="PKN20" s="352"/>
      <c r="PKO20" s="354"/>
      <c r="PKP20" s="354"/>
      <c r="PKQ20" s="355"/>
      <c r="PKT20" s="352"/>
      <c r="PKU20" s="353"/>
      <c r="PKV20" s="354"/>
      <c r="PKX20" s="354"/>
      <c r="PKY20" s="352"/>
      <c r="PKZ20" s="353"/>
      <c r="PLA20" s="354"/>
      <c r="PLB20" s="31"/>
      <c r="PLC20" s="354"/>
      <c r="PLD20" s="352"/>
      <c r="PLE20" s="354"/>
      <c r="PLF20" s="354"/>
      <c r="PLG20" s="355"/>
      <c r="PLJ20" s="352"/>
      <c r="PLK20" s="353"/>
      <c r="PLL20" s="354"/>
      <c r="PLN20" s="354"/>
      <c r="PLO20" s="352"/>
      <c r="PLP20" s="353"/>
      <c r="PLQ20" s="354"/>
      <c r="PLR20" s="31"/>
      <c r="PLS20" s="354"/>
      <c r="PLT20" s="352"/>
      <c r="PLU20" s="354"/>
      <c r="PLV20" s="354"/>
      <c r="PLW20" s="355"/>
      <c r="PLZ20" s="352"/>
      <c r="PMA20" s="353"/>
      <c r="PMB20" s="354"/>
      <c r="PMD20" s="354"/>
      <c r="PME20" s="352"/>
      <c r="PMF20" s="353"/>
      <c r="PMG20" s="354"/>
      <c r="PMH20" s="31"/>
      <c r="PMI20" s="354"/>
      <c r="PMJ20" s="352"/>
      <c r="PMK20" s="354"/>
      <c r="PML20" s="354"/>
      <c r="PMM20" s="355"/>
      <c r="PMP20" s="352"/>
      <c r="PMQ20" s="353"/>
      <c r="PMR20" s="354"/>
      <c r="PMT20" s="354"/>
      <c r="PMU20" s="352"/>
      <c r="PMV20" s="353"/>
      <c r="PMW20" s="354"/>
      <c r="PMX20" s="31"/>
      <c r="PMY20" s="354"/>
      <c r="PMZ20" s="352"/>
      <c r="PNA20" s="354"/>
      <c r="PNB20" s="354"/>
      <c r="PNC20" s="355"/>
      <c r="PNF20" s="352"/>
      <c r="PNG20" s="353"/>
      <c r="PNH20" s="354"/>
      <c r="PNJ20" s="354"/>
      <c r="PNK20" s="352"/>
      <c r="PNL20" s="353"/>
      <c r="PNM20" s="354"/>
      <c r="PNN20" s="31"/>
      <c r="PNO20" s="354"/>
      <c r="PNP20" s="352"/>
      <c r="PNQ20" s="354"/>
      <c r="PNR20" s="354"/>
      <c r="PNS20" s="355"/>
      <c r="PNV20" s="352"/>
      <c r="PNW20" s="353"/>
      <c r="PNX20" s="354"/>
      <c r="PNZ20" s="354"/>
      <c r="POA20" s="352"/>
      <c r="POB20" s="353"/>
      <c r="POC20" s="354"/>
      <c r="POD20" s="31"/>
      <c r="POE20" s="354"/>
      <c r="POF20" s="352"/>
      <c r="POG20" s="354"/>
      <c r="POH20" s="354"/>
      <c r="POI20" s="355"/>
      <c r="POL20" s="352"/>
      <c r="POM20" s="353"/>
      <c r="PON20" s="354"/>
      <c r="POP20" s="354"/>
      <c r="POQ20" s="352"/>
      <c r="POR20" s="353"/>
      <c r="POS20" s="354"/>
      <c r="POT20" s="31"/>
      <c r="POU20" s="354"/>
      <c r="POV20" s="352"/>
      <c r="POW20" s="354"/>
      <c r="POX20" s="354"/>
      <c r="POY20" s="355"/>
      <c r="PPB20" s="352"/>
      <c r="PPC20" s="353"/>
      <c r="PPD20" s="354"/>
      <c r="PPF20" s="354"/>
      <c r="PPG20" s="352"/>
      <c r="PPH20" s="353"/>
      <c r="PPI20" s="354"/>
      <c r="PPJ20" s="31"/>
      <c r="PPK20" s="354"/>
      <c r="PPL20" s="352"/>
      <c r="PPM20" s="354"/>
      <c r="PPN20" s="354"/>
      <c r="PPO20" s="355"/>
      <c r="PPR20" s="352"/>
      <c r="PPS20" s="353"/>
      <c r="PPT20" s="354"/>
      <c r="PPV20" s="354"/>
      <c r="PPW20" s="352"/>
      <c r="PPX20" s="353"/>
      <c r="PPY20" s="354"/>
      <c r="PPZ20" s="31"/>
      <c r="PQA20" s="354"/>
      <c r="PQB20" s="352"/>
      <c r="PQC20" s="354"/>
      <c r="PQD20" s="354"/>
      <c r="PQE20" s="355"/>
      <c r="PQH20" s="352"/>
      <c r="PQI20" s="353"/>
      <c r="PQJ20" s="354"/>
      <c r="PQL20" s="354"/>
      <c r="PQM20" s="352"/>
      <c r="PQN20" s="353"/>
      <c r="PQO20" s="354"/>
      <c r="PQP20" s="31"/>
      <c r="PQQ20" s="354"/>
      <c r="PQR20" s="352"/>
      <c r="PQS20" s="354"/>
      <c r="PQT20" s="354"/>
      <c r="PQU20" s="355"/>
      <c r="PQX20" s="352"/>
      <c r="PQY20" s="353"/>
      <c r="PQZ20" s="354"/>
      <c r="PRB20" s="354"/>
      <c r="PRC20" s="352"/>
      <c r="PRD20" s="353"/>
      <c r="PRE20" s="354"/>
      <c r="PRF20" s="31"/>
      <c r="PRG20" s="354"/>
      <c r="PRH20" s="352"/>
      <c r="PRI20" s="354"/>
      <c r="PRJ20" s="354"/>
      <c r="PRK20" s="355"/>
      <c r="PRN20" s="352"/>
      <c r="PRO20" s="353"/>
      <c r="PRP20" s="354"/>
      <c r="PRR20" s="354"/>
      <c r="PRS20" s="352"/>
      <c r="PRT20" s="353"/>
      <c r="PRU20" s="354"/>
      <c r="PRV20" s="31"/>
      <c r="PRW20" s="354"/>
      <c r="PRX20" s="352"/>
      <c r="PRY20" s="354"/>
      <c r="PRZ20" s="354"/>
      <c r="PSA20" s="355"/>
      <c r="PSD20" s="352"/>
      <c r="PSE20" s="353"/>
      <c r="PSF20" s="354"/>
      <c r="PSH20" s="354"/>
      <c r="PSI20" s="352"/>
      <c r="PSJ20" s="353"/>
      <c r="PSK20" s="354"/>
      <c r="PSL20" s="31"/>
      <c r="PSM20" s="354"/>
      <c r="PSN20" s="352"/>
      <c r="PSO20" s="354"/>
      <c r="PSP20" s="354"/>
      <c r="PSQ20" s="355"/>
      <c r="PST20" s="352"/>
      <c r="PSU20" s="353"/>
      <c r="PSV20" s="354"/>
      <c r="PSX20" s="354"/>
      <c r="PSY20" s="352"/>
      <c r="PSZ20" s="353"/>
      <c r="PTA20" s="354"/>
      <c r="PTB20" s="31"/>
      <c r="PTC20" s="354"/>
      <c r="PTD20" s="352"/>
      <c r="PTE20" s="354"/>
      <c r="PTF20" s="354"/>
      <c r="PTG20" s="355"/>
      <c r="PTJ20" s="352"/>
      <c r="PTK20" s="353"/>
      <c r="PTL20" s="354"/>
      <c r="PTN20" s="354"/>
      <c r="PTO20" s="352"/>
      <c r="PTP20" s="353"/>
      <c r="PTQ20" s="354"/>
      <c r="PTR20" s="31"/>
      <c r="PTS20" s="354"/>
      <c r="PTT20" s="352"/>
      <c r="PTU20" s="354"/>
      <c r="PTV20" s="354"/>
      <c r="PTW20" s="355"/>
      <c r="PTZ20" s="352"/>
      <c r="PUA20" s="353"/>
      <c r="PUB20" s="354"/>
      <c r="PUD20" s="354"/>
      <c r="PUE20" s="352"/>
      <c r="PUF20" s="353"/>
      <c r="PUG20" s="354"/>
      <c r="PUH20" s="31"/>
      <c r="PUI20" s="354"/>
      <c r="PUJ20" s="352"/>
      <c r="PUK20" s="354"/>
      <c r="PUL20" s="354"/>
      <c r="PUM20" s="355"/>
      <c r="PUP20" s="352"/>
      <c r="PUQ20" s="353"/>
      <c r="PUR20" s="354"/>
      <c r="PUT20" s="354"/>
      <c r="PUU20" s="352"/>
      <c r="PUV20" s="353"/>
      <c r="PUW20" s="354"/>
      <c r="PUX20" s="31"/>
      <c r="PUY20" s="354"/>
      <c r="PUZ20" s="352"/>
      <c r="PVA20" s="354"/>
      <c r="PVB20" s="354"/>
      <c r="PVC20" s="355"/>
      <c r="PVF20" s="352"/>
      <c r="PVG20" s="353"/>
      <c r="PVH20" s="354"/>
      <c r="PVJ20" s="354"/>
      <c r="PVK20" s="352"/>
      <c r="PVL20" s="353"/>
      <c r="PVM20" s="354"/>
      <c r="PVN20" s="31"/>
      <c r="PVO20" s="354"/>
      <c r="PVP20" s="352"/>
      <c r="PVQ20" s="354"/>
      <c r="PVR20" s="354"/>
      <c r="PVS20" s="355"/>
      <c r="PVV20" s="352"/>
      <c r="PVW20" s="353"/>
      <c r="PVX20" s="354"/>
      <c r="PVZ20" s="354"/>
      <c r="PWA20" s="352"/>
      <c r="PWB20" s="353"/>
      <c r="PWC20" s="354"/>
      <c r="PWD20" s="31"/>
      <c r="PWE20" s="354"/>
      <c r="PWF20" s="352"/>
      <c r="PWG20" s="354"/>
      <c r="PWH20" s="354"/>
      <c r="PWI20" s="355"/>
      <c r="PWL20" s="352"/>
      <c r="PWM20" s="353"/>
      <c r="PWN20" s="354"/>
      <c r="PWP20" s="354"/>
      <c r="PWQ20" s="352"/>
      <c r="PWR20" s="353"/>
      <c r="PWS20" s="354"/>
      <c r="PWT20" s="31"/>
      <c r="PWU20" s="354"/>
      <c r="PWV20" s="352"/>
      <c r="PWW20" s="354"/>
      <c r="PWX20" s="354"/>
      <c r="PWY20" s="355"/>
      <c r="PXB20" s="352"/>
      <c r="PXC20" s="353"/>
      <c r="PXD20" s="354"/>
      <c r="PXF20" s="354"/>
      <c r="PXG20" s="352"/>
      <c r="PXH20" s="353"/>
      <c r="PXI20" s="354"/>
      <c r="PXJ20" s="31"/>
      <c r="PXK20" s="354"/>
      <c r="PXL20" s="352"/>
      <c r="PXM20" s="354"/>
      <c r="PXN20" s="354"/>
      <c r="PXO20" s="355"/>
      <c r="PXR20" s="352"/>
      <c r="PXS20" s="353"/>
      <c r="PXT20" s="354"/>
      <c r="PXV20" s="354"/>
      <c r="PXW20" s="352"/>
      <c r="PXX20" s="353"/>
      <c r="PXY20" s="354"/>
      <c r="PXZ20" s="31"/>
      <c r="PYA20" s="354"/>
      <c r="PYB20" s="352"/>
      <c r="PYC20" s="354"/>
      <c r="PYD20" s="354"/>
      <c r="PYE20" s="355"/>
      <c r="PYH20" s="352"/>
      <c r="PYI20" s="353"/>
      <c r="PYJ20" s="354"/>
      <c r="PYL20" s="354"/>
      <c r="PYM20" s="352"/>
      <c r="PYN20" s="353"/>
      <c r="PYO20" s="354"/>
      <c r="PYP20" s="31"/>
      <c r="PYQ20" s="354"/>
      <c r="PYR20" s="352"/>
      <c r="PYS20" s="354"/>
      <c r="PYT20" s="354"/>
      <c r="PYU20" s="355"/>
      <c r="PYX20" s="352"/>
      <c r="PYY20" s="353"/>
      <c r="PYZ20" s="354"/>
      <c r="PZB20" s="354"/>
      <c r="PZC20" s="352"/>
      <c r="PZD20" s="353"/>
      <c r="PZE20" s="354"/>
      <c r="PZF20" s="31"/>
      <c r="PZG20" s="354"/>
      <c r="PZH20" s="352"/>
      <c r="PZI20" s="354"/>
      <c r="PZJ20" s="354"/>
      <c r="PZK20" s="355"/>
      <c r="PZN20" s="352"/>
      <c r="PZO20" s="353"/>
      <c r="PZP20" s="354"/>
      <c r="PZR20" s="354"/>
      <c r="PZS20" s="352"/>
      <c r="PZT20" s="353"/>
      <c r="PZU20" s="354"/>
      <c r="PZV20" s="31"/>
      <c r="PZW20" s="354"/>
      <c r="PZX20" s="352"/>
      <c r="PZY20" s="354"/>
      <c r="PZZ20" s="354"/>
      <c r="QAA20" s="355"/>
      <c r="QAD20" s="352"/>
      <c r="QAE20" s="353"/>
      <c r="QAF20" s="354"/>
      <c r="QAH20" s="354"/>
      <c r="QAI20" s="352"/>
      <c r="QAJ20" s="353"/>
      <c r="QAK20" s="354"/>
      <c r="QAL20" s="31"/>
      <c r="QAM20" s="354"/>
      <c r="QAN20" s="352"/>
      <c r="QAO20" s="354"/>
      <c r="QAP20" s="354"/>
      <c r="QAQ20" s="355"/>
      <c r="QAT20" s="352"/>
      <c r="QAU20" s="353"/>
      <c r="QAV20" s="354"/>
      <c r="QAX20" s="354"/>
      <c r="QAY20" s="352"/>
      <c r="QAZ20" s="353"/>
      <c r="QBA20" s="354"/>
      <c r="QBB20" s="31"/>
      <c r="QBC20" s="354"/>
      <c r="QBD20" s="352"/>
      <c r="QBE20" s="354"/>
      <c r="QBF20" s="354"/>
      <c r="QBG20" s="355"/>
      <c r="QBJ20" s="352"/>
      <c r="QBK20" s="353"/>
      <c r="QBL20" s="354"/>
      <c r="QBN20" s="354"/>
      <c r="QBO20" s="352"/>
      <c r="QBP20" s="353"/>
      <c r="QBQ20" s="354"/>
      <c r="QBR20" s="31"/>
      <c r="QBS20" s="354"/>
      <c r="QBT20" s="352"/>
      <c r="QBU20" s="354"/>
      <c r="QBV20" s="354"/>
      <c r="QBW20" s="355"/>
      <c r="QBZ20" s="352"/>
      <c r="QCA20" s="353"/>
      <c r="QCB20" s="354"/>
      <c r="QCD20" s="354"/>
      <c r="QCE20" s="352"/>
      <c r="QCF20" s="353"/>
      <c r="QCG20" s="354"/>
      <c r="QCH20" s="31"/>
      <c r="QCI20" s="354"/>
      <c r="QCJ20" s="352"/>
      <c r="QCK20" s="354"/>
      <c r="QCL20" s="354"/>
      <c r="QCM20" s="355"/>
      <c r="QCP20" s="352"/>
      <c r="QCQ20" s="353"/>
      <c r="QCR20" s="354"/>
      <c r="QCT20" s="354"/>
      <c r="QCU20" s="352"/>
      <c r="QCV20" s="353"/>
      <c r="QCW20" s="354"/>
      <c r="QCX20" s="31"/>
      <c r="QCY20" s="354"/>
      <c r="QCZ20" s="352"/>
      <c r="QDA20" s="354"/>
      <c r="QDB20" s="354"/>
      <c r="QDC20" s="355"/>
      <c r="QDF20" s="352"/>
      <c r="QDG20" s="353"/>
      <c r="QDH20" s="354"/>
      <c r="QDJ20" s="354"/>
      <c r="QDK20" s="352"/>
      <c r="QDL20" s="353"/>
      <c r="QDM20" s="354"/>
      <c r="QDN20" s="31"/>
      <c r="QDO20" s="354"/>
      <c r="QDP20" s="352"/>
      <c r="QDQ20" s="354"/>
      <c r="QDR20" s="354"/>
      <c r="QDS20" s="355"/>
      <c r="QDV20" s="352"/>
      <c r="QDW20" s="353"/>
      <c r="QDX20" s="354"/>
      <c r="QDZ20" s="354"/>
      <c r="QEA20" s="352"/>
      <c r="QEB20" s="353"/>
      <c r="QEC20" s="354"/>
      <c r="QED20" s="31"/>
      <c r="QEE20" s="354"/>
      <c r="QEF20" s="352"/>
      <c r="QEG20" s="354"/>
      <c r="QEH20" s="354"/>
      <c r="QEI20" s="355"/>
      <c r="QEL20" s="352"/>
      <c r="QEM20" s="353"/>
      <c r="QEN20" s="354"/>
      <c r="QEP20" s="354"/>
      <c r="QEQ20" s="352"/>
      <c r="QER20" s="353"/>
      <c r="QES20" s="354"/>
      <c r="QET20" s="31"/>
      <c r="QEU20" s="354"/>
      <c r="QEV20" s="352"/>
      <c r="QEW20" s="354"/>
      <c r="QEX20" s="354"/>
      <c r="QEY20" s="355"/>
      <c r="QFB20" s="352"/>
      <c r="QFC20" s="353"/>
      <c r="QFD20" s="354"/>
      <c r="QFF20" s="354"/>
      <c r="QFG20" s="352"/>
      <c r="QFH20" s="353"/>
      <c r="QFI20" s="354"/>
      <c r="QFJ20" s="31"/>
      <c r="QFK20" s="354"/>
      <c r="QFL20" s="352"/>
      <c r="QFM20" s="354"/>
      <c r="QFN20" s="354"/>
      <c r="QFO20" s="355"/>
      <c r="QFR20" s="352"/>
      <c r="QFS20" s="353"/>
      <c r="QFT20" s="354"/>
      <c r="QFV20" s="354"/>
      <c r="QFW20" s="352"/>
      <c r="QFX20" s="353"/>
      <c r="QFY20" s="354"/>
      <c r="QFZ20" s="31"/>
      <c r="QGA20" s="354"/>
      <c r="QGB20" s="352"/>
      <c r="QGC20" s="354"/>
      <c r="QGD20" s="354"/>
      <c r="QGE20" s="355"/>
      <c r="QGH20" s="352"/>
      <c r="QGI20" s="353"/>
      <c r="QGJ20" s="354"/>
      <c r="QGL20" s="354"/>
      <c r="QGM20" s="352"/>
      <c r="QGN20" s="353"/>
      <c r="QGO20" s="354"/>
      <c r="QGP20" s="31"/>
      <c r="QGQ20" s="354"/>
      <c r="QGR20" s="352"/>
      <c r="QGS20" s="354"/>
      <c r="QGT20" s="354"/>
      <c r="QGU20" s="355"/>
      <c r="QGX20" s="352"/>
      <c r="QGY20" s="353"/>
      <c r="QGZ20" s="354"/>
      <c r="QHB20" s="354"/>
      <c r="QHC20" s="352"/>
      <c r="QHD20" s="353"/>
      <c r="QHE20" s="354"/>
      <c r="QHF20" s="31"/>
      <c r="QHG20" s="354"/>
      <c r="QHH20" s="352"/>
      <c r="QHI20" s="354"/>
      <c r="QHJ20" s="354"/>
      <c r="QHK20" s="355"/>
      <c r="QHN20" s="352"/>
      <c r="QHO20" s="353"/>
      <c r="QHP20" s="354"/>
      <c r="QHR20" s="354"/>
      <c r="QHS20" s="352"/>
      <c r="QHT20" s="353"/>
      <c r="QHU20" s="354"/>
      <c r="QHV20" s="31"/>
      <c r="QHW20" s="354"/>
      <c r="QHX20" s="352"/>
      <c r="QHY20" s="354"/>
      <c r="QHZ20" s="354"/>
      <c r="QIA20" s="355"/>
      <c r="QID20" s="352"/>
      <c r="QIE20" s="353"/>
      <c r="QIF20" s="354"/>
      <c r="QIH20" s="354"/>
      <c r="QII20" s="352"/>
      <c r="QIJ20" s="353"/>
      <c r="QIK20" s="354"/>
      <c r="QIL20" s="31"/>
      <c r="QIM20" s="354"/>
      <c r="QIN20" s="352"/>
      <c r="QIO20" s="354"/>
      <c r="QIP20" s="354"/>
      <c r="QIQ20" s="355"/>
      <c r="QIT20" s="352"/>
      <c r="QIU20" s="353"/>
      <c r="QIV20" s="354"/>
      <c r="QIX20" s="354"/>
      <c r="QIY20" s="352"/>
      <c r="QIZ20" s="353"/>
      <c r="QJA20" s="354"/>
      <c r="QJB20" s="31"/>
      <c r="QJC20" s="354"/>
      <c r="QJD20" s="352"/>
      <c r="QJE20" s="354"/>
      <c r="QJF20" s="354"/>
      <c r="QJG20" s="355"/>
      <c r="QJJ20" s="352"/>
      <c r="QJK20" s="353"/>
      <c r="QJL20" s="354"/>
      <c r="QJN20" s="354"/>
      <c r="QJO20" s="352"/>
      <c r="QJP20" s="353"/>
      <c r="QJQ20" s="354"/>
      <c r="QJR20" s="31"/>
      <c r="QJS20" s="354"/>
      <c r="QJT20" s="352"/>
      <c r="QJU20" s="354"/>
      <c r="QJV20" s="354"/>
      <c r="QJW20" s="355"/>
      <c r="QJZ20" s="352"/>
      <c r="QKA20" s="353"/>
      <c r="QKB20" s="354"/>
      <c r="QKD20" s="354"/>
      <c r="QKE20" s="352"/>
      <c r="QKF20" s="353"/>
      <c r="QKG20" s="354"/>
      <c r="QKH20" s="31"/>
      <c r="QKI20" s="354"/>
      <c r="QKJ20" s="352"/>
      <c r="QKK20" s="354"/>
      <c r="QKL20" s="354"/>
      <c r="QKM20" s="355"/>
      <c r="QKP20" s="352"/>
      <c r="QKQ20" s="353"/>
      <c r="QKR20" s="354"/>
      <c r="QKT20" s="354"/>
      <c r="QKU20" s="352"/>
      <c r="QKV20" s="353"/>
      <c r="QKW20" s="354"/>
      <c r="QKX20" s="31"/>
      <c r="QKY20" s="354"/>
      <c r="QKZ20" s="352"/>
      <c r="QLA20" s="354"/>
      <c r="QLB20" s="354"/>
      <c r="QLC20" s="355"/>
      <c r="QLF20" s="352"/>
      <c r="QLG20" s="353"/>
      <c r="QLH20" s="354"/>
      <c r="QLJ20" s="354"/>
      <c r="QLK20" s="352"/>
      <c r="QLL20" s="353"/>
      <c r="QLM20" s="354"/>
      <c r="QLN20" s="31"/>
      <c r="QLO20" s="354"/>
      <c r="QLP20" s="352"/>
      <c r="QLQ20" s="354"/>
      <c r="QLR20" s="354"/>
      <c r="QLS20" s="355"/>
      <c r="QLV20" s="352"/>
      <c r="QLW20" s="353"/>
      <c r="QLX20" s="354"/>
      <c r="QLZ20" s="354"/>
      <c r="QMA20" s="352"/>
      <c r="QMB20" s="353"/>
      <c r="QMC20" s="354"/>
      <c r="QMD20" s="31"/>
      <c r="QME20" s="354"/>
      <c r="QMF20" s="352"/>
      <c r="QMG20" s="354"/>
      <c r="QMH20" s="354"/>
      <c r="QMI20" s="355"/>
      <c r="QML20" s="352"/>
      <c r="QMM20" s="353"/>
      <c r="QMN20" s="354"/>
      <c r="QMP20" s="354"/>
      <c r="QMQ20" s="352"/>
      <c r="QMR20" s="353"/>
      <c r="QMS20" s="354"/>
      <c r="QMT20" s="31"/>
      <c r="QMU20" s="354"/>
      <c r="QMV20" s="352"/>
      <c r="QMW20" s="354"/>
      <c r="QMX20" s="354"/>
      <c r="QMY20" s="355"/>
      <c r="QNB20" s="352"/>
      <c r="QNC20" s="353"/>
      <c r="QND20" s="354"/>
      <c r="QNF20" s="354"/>
      <c r="QNG20" s="352"/>
      <c r="QNH20" s="353"/>
      <c r="QNI20" s="354"/>
      <c r="QNJ20" s="31"/>
      <c r="QNK20" s="354"/>
      <c r="QNL20" s="352"/>
      <c r="QNM20" s="354"/>
      <c r="QNN20" s="354"/>
      <c r="QNO20" s="355"/>
      <c r="QNR20" s="352"/>
      <c r="QNS20" s="353"/>
      <c r="QNT20" s="354"/>
      <c r="QNV20" s="354"/>
      <c r="QNW20" s="352"/>
      <c r="QNX20" s="353"/>
      <c r="QNY20" s="354"/>
      <c r="QNZ20" s="31"/>
      <c r="QOA20" s="354"/>
      <c r="QOB20" s="352"/>
      <c r="QOC20" s="354"/>
      <c r="QOD20" s="354"/>
      <c r="QOE20" s="355"/>
      <c r="QOH20" s="352"/>
      <c r="QOI20" s="353"/>
      <c r="QOJ20" s="354"/>
      <c r="QOL20" s="354"/>
      <c r="QOM20" s="352"/>
      <c r="QON20" s="353"/>
      <c r="QOO20" s="354"/>
      <c r="QOP20" s="31"/>
      <c r="QOQ20" s="354"/>
      <c r="QOR20" s="352"/>
      <c r="QOS20" s="354"/>
      <c r="QOT20" s="354"/>
      <c r="QOU20" s="355"/>
      <c r="QOX20" s="352"/>
      <c r="QOY20" s="353"/>
      <c r="QOZ20" s="354"/>
      <c r="QPB20" s="354"/>
      <c r="QPC20" s="352"/>
      <c r="QPD20" s="353"/>
      <c r="QPE20" s="354"/>
      <c r="QPF20" s="31"/>
      <c r="QPG20" s="354"/>
      <c r="QPH20" s="352"/>
      <c r="QPI20" s="354"/>
      <c r="QPJ20" s="354"/>
      <c r="QPK20" s="355"/>
      <c r="QPN20" s="352"/>
      <c r="QPO20" s="353"/>
      <c r="QPP20" s="354"/>
      <c r="QPR20" s="354"/>
      <c r="QPS20" s="352"/>
      <c r="QPT20" s="353"/>
      <c r="QPU20" s="354"/>
      <c r="QPV20" s="31"/>
      <c r="QPW20" s="354"/>
      <c r="QPX20" s="352"/>
      <c r="QPY20" s="354"/>
      <c r="QPZ20" s="354"/>
      <c r="QQA20" s="355"/>
      <c r="QQD20" s="352"/>
      <c r="QQE20" s="353"/>
      <c r="QQF20" s="354"/>
      <c r="QQH20" s="354"/>
      <c r="QQI20" s="352"/>
      <c r="QQJ20" s="353"/>
      <c r="QQK20" s="354"/>
      <c r="QQL20" s="31"/>
      <c r="QQM20" s="354"/>
      <c r="QQN20" s="352"/>
      <c r="QQO20" s="354"/>
      <c r="QQP20" s="354"/>
      <c r="QQQ20" s="355"/>
      <c r="QQT20" s="352"/>
      <c r="QQU20" s="353"/>
      <c r="QQV20" s="354"/>
      <c r="QQX20" s="354"/>
      <c r="QQY20" s="352"/>
      <c r="QQZ20" s="353"/>
      <c r="QRA20" s="354"/>
      <c r="QRB20" s="31"/>
      <c r="QRC20" s="354"/>
      <c r="QRD20" s="352"/>
      <c r="QRE20" s="354"/>
      <c r="QRF20" s="354"/>
      <c r="QRG20" s="355"/>
      <c r="QRJ20" s="352"/>
      <c r="QRK20" s="353"/>
      <c r="QRL20" s="354"/>
      <c r="QRN20" s="354"/>
      <c r="QRO20" s="352"/>
      <c r="QRP20" s="353"/>
      <c r="QRQ20" s="354"/>
      <c r="QRR20" s="31"/>
      <c r="QRS20" s="354"/>
      <c r="QRT20" s="352"/>
      <c r="QRU20" s="354"/>
      <c r="QRV20" s="354"/>
      <c r="QRW20" s="355"/>
      <c r="QRZ20" s="352"/>
      <c r="QSA20" s="353"/>
      <c r="QSB20" s="354"/>
      <c r="QSD20" s="354"/>
      <c r="QSE20" s="352"/>
      <c r="QSF20" s="353"/>
      <c r="QSG20" s="354"/>
      <c r="QSH20" s="31"/>
      <c r="QSI20" s="354"/>
      <c r="QSJ20" s="352"/>
      <c r="QSK20" s="354"/>
      <c r="QSL20" s="354"/>
      <c r="QSM20" s="355"/>
      <c r="QSP20" s="352"/>
      <c r="QSQ20" s="353"/>
      <c r="QSR20" s="354"/>
      <c r="QST20" s="354"/>
      <c r="QSU20" s="352"/>
      <c r="QSV20" s="353"/>
      <c r="QSW20" s="354"/>
      <c r="QSX20" s="31"/>
      <c r="QSY20" s="354"/>
      <c r="QSZ20" s="352"/>
      <c r="QTA20" s="354"/>
      <c r="QTB20" s="354"/>
      <c r="QTC20" s="355"/>
      <c r="QTF20" s="352"/>
      <c r="QTG20" s="353"/>
      <c r="QTH20" s="354"/>
      <c r="QTJ20" s="354"/>
      <c r="QTK20" s="352"/>
      <c r="QTL20" s="353"/>
      <c r="QTM20" s="354"/>
      <c r="QTN20" s="31"/>
      <c r="QTO20" s="354"/>
      <c r="QTP20" s="352"/>
      <c r="QTQ20" s="354"/>
      <c r="QTR20" s="354"/>
      <c r="QTS20" s="355"/>
      <c r="QTV20" s="352"/>
      <c r="QTW20" s="353"/>
      <c r="QTX20" s="354"/>
      <c r="QTZ20" s="354"/>
      <c r="QUA20" s="352"/>
      <c r="QUB20" s="353"/>
      <c r="QUC20" s="354"/>
      <c r="QUD20" s="31"/>
      <c r="QUE20" s="354"/>
      <c r="QUF20" s="352"/>
      <c r="QUG20" s="354"/>
      <c r="QUH20" s="354"/>
      <c r="QUI20" s="355"/>
      <c r="QUL20" s="352"/>
      <c r="QUM20" s="353"/>
      <c r="QUN20" s="354"/>
      <c r="QUP20" s="354"/>
      <c r="QUQ20" s="352"/>
      <c r="QUR20" s="353"/>
      <c r="QUS20" s="354"/>
      <c r="QUT20" s="31"/>
      <c r="QUU20" s="354"/>
      <c r="QUV20" s="352"/>
      <c r="QUW20" s="354"/>
      <c r="QUX20" s="354"/>
      <c r="QUY20" s="355"/>
      <c r="QVB20" s="352"/>
      <c r="QVC20" s="353"/>
      <c r="QVD20" s="354"/>
      <c r="QVF20" s="354"/>
      <c r="QVG20" s="352"/>
      <c r="QVH20" s="353"/>
      <c r="QVI20" s="354"/>
      <c r="QVJ20" s="31"/>
      <c r="QVK20" s="354"/>
      <c r="QVL20" s="352"/>
      <c r="QVM20" s="354"/>
      <c r="QVN20" s="354"/>
      <c r="QVO20" s="355"/>
      <c r="QVR20" s="352"/>
      <c r="QVS20" s="353"/>
      <c r="QVT20" s="354"/>
      <c r="QVV20" s="354"/>
      <c r="QVW20" s="352"/>
      <c r="QVX20" s="353"/>
      <c r="QVY20" s="354"/>
      <c r="QVZ20" s="31"/>
      <c r="QWA20" s="354"/>
      <c r="QWB20" s="352"/>
      <c r="QWC20" s="354"/>
      <c r="QWD20" s="354"/>
      <c r="QWE20" s="355"/>
      <c r="QWH20" s="352"/>
      <c r="QWI20" s="353"/>
      <c r="QWJ20" s="354"/>
      <c r="QWL20" s="354"/>
      <c r="QWM20" s="352"/>
      <c r="QWN20" s="353"/>
      <c r="QWO20" s="354"/>
      <c r="QWP20" s="31"/>
      <c r="QWQ20" s="354"/>
      <c r="QWR20" s="352"/>
      <c r="QWS20" s="354"/>
      <c r="QWT20" s="354"/>
      <c r="QWU20" s="355"/>
      <c r="QWX20" s="352"/>
      <c r="QWY20" s="353"/>
      <c r="QWZ20" s="354"/>
      <c r="QXB20" s="354"/>
      <c r="QXC20" s="352"/>
      <c r="QXD20" s="353"/>
      <c r="QXE20" s="354"/>
      <c r="QXF20" s="31"/>
      <c r="QXG20" s="354"/>
      <c r="QXH20" s="352"/>
      <c r="QXI20" s="354"/>
      <c r="QXJ20" s="354"/>
      <c r="QXK20" s="355"/>
      <c r="QXN20" s="352"/>
      <c r="QXO20" s="353"/>
      <c r="QXP20" s="354"/>
      <c r="QXR20" s="354"/>
      <c r="QXS20" s="352"/>
      <c r="QXT20" s="353"/>
      <c r="QXU20" s="354"/>
      <c r="QXV20" s="31"/>
      <c r="QXW20" s="354"/>
      <c r="QXX20" s="352"/>
      <c r="QXY20" s="354"/>
      <c r="QXZ20" s="354"/>
      <c r="QYA20" s="355"/>
      <c r="QYD20" s="352"/>
      <c r="QYE20" s="353"/>
      <c r="QYF20" s="354"/>
      <c r="QYH20" s="354"/>
      <c r="QYI20" s="352"/>
      <c r="QYJ20" s="353"/>
      <c r="QYK20" s="354"/>
      <c r="QYL20" s="31"/>
      <c r="QYM20" s="354"/>
      <c r="QYN20" s="352"/>
      <c r="QYO20" s="354"/>
      <c r="QYP20" s="354"/>
      <c r="QYQ20" s="355"/>
      <c r="QYT20" s="352"/>
      <c r="QYU20" s="353"/>
      <c r="QYV20" s="354"/>
      <c r="QYX20" s="354"/>
      <c r="QYY20" s="352"/>
      <c r="QYZ20" s="353"/>
      <c r="QZA20" s="354"/>
      <c r="QZB20" s="31"/>
      <c r="QZC20" s="354"/>
      <c r="QZD20" s="352"/>
      <c r="QZE20" s="354"/>
      <c r="QZF20" s="354"/>
      <c r="QZG20" s="355"/>
      <c r="QZJ20" s="352"/>
      <c r="QZK20" s="353"/>
      <c r="QZL20" s="354"/>
      <c r="QZN20" s="354"/>
      <c r="QZO20" s="352"/>
      <c r="QZP20" s="353"/>
      <c r="QZQ20" s="354"/>
      <c r="QZR20" s="31"/>
      <c r="QZS20" s="354"/>
      <c r="QZT20" s="352"/>
      <c r="QZU20" s="354"/>
      <c r="QZV20" s="354"/>
      <c r="QZW20" s="355"/>
      <c r="QZZ20" s="352"/>
      <c r="RAA20" s="353"/>
      <c r="RAB20" s="354"/>
      <c r="RAD20" s="354"/>
      <c r="RAE20" s="352"/>
      <c r="RAF20" s="353"/>
      <c r="RAG20" s="354"/>
      <c r="RAH20" s="31"/>
      <c r="RAI20" s="354"/>
      <c r="RAJ20" s="352"/>
      <c r="RAK20" s="354"/>
      <c r="RAL20" s="354"/>
      <c r="RAM20" s="355"/>
      <c r="RAP20" s="352"/>
      <c r="RAQ20" s="353"/>
      <c r="RAR20" s="354"/>
      <c r="RAT20" s="354"/>
      <c r="RAU20" s="352"/>
      <c r="RAV20" s="353"/>
      <c r="RAW20" s="354"/>
      <c r="RAX20" s="31"/>
      <c r="RAY20" s="354"/>
      <c r="RAZ20" s="352"/>
      <c r="RBA20" s="354"/>
      <c r="RBB20" s="354"/>
      <c r="RBC20" s="355"/>
      <c r="RBF20" s="352"/>
      <c r="RBG20" s="353"/>
      <c r="RBH20" s="354"/>
      <c r="RBJ20" s="354"/>
      <c r="RBK20" s="352"/>
      <c r="RBL20" s="353"/>
      <c r="RBM20" s="354"/>
      <c r="RBN20" s="31"/>
      <c r="RBO20" s="354"/>
      <c r="RBP20" s="352"/>
      <c r="RBQ20" s="354"/>
      <c r="RBR20" s="354"/>
      <c r="RBS20" s="355"/>
      <c r="RBV20" s="352"/>
      <c r="RBW20" s="353"/>
      <c r="RBX20" s="354"/>
      <c r="RBZ20" s="354"/>
      <c r="RCA20" s="352"/>
      <c r="RCB20" s="353"/>
      <c r="RCC20" s="354"/>
      <c r="RCD20" s="31"/>
      <c r="RCE20" s="354"/>
      <c r="RCF20" s="352"/>
      <c r="RCG20" s="354"/>
      <c r="RCH20" s="354"/>
      <c r="RCI20" s="355"/>
      <c r="RCL20" s="352"/>
      <c r="RCM20" s="353"/>
      <c r="RCN20" s="354"/>
      <c r="RCP20" s="354"/>
      <c r="RCQ20" s="352"/>
      <c r="RCR20" s="353"/>
      <c r="RCS20" s="354"/>
      <c r="RCT20" s="31"/>
      <c r="RCU20" s="354"/>
      <c r="RCV20" s="352"/>
      <c r="RCW20" s="354"/>
      <c r="RCX20" s="354"/>
      <c r="RCY20" s="355"/>
      <c r="RDB20" s="352"/>
      <c r="RDC20" s="353"/>
      <c r="RDD20" s="354"/>
      <c r="RDF20" s="354"/>
      <c r="RDG20" s="352"/>
      <c r="RDH20" s="353"/>
      <c r="RDI20" s="354"/>
      <c r="RDJ20" s="31"/>
      <c r="RDK20" s="354"/>
      <c r="RDL20" s="352"/>
      <c r="RDM20" s="354"/>
      <c r="RDN20" s="354"/>
      <c r="RDO20" s="355"/>
      <c r="RDR20" s="352"/>
      <c r="RDS20" s="353"/>
      <c r="RDT20" s="354"/>
      <c r="RDV20" s="354"/>
      <c r="RDW20" s="352"/>
      <c r="RDX20" s="353"/>
      <c r="RDY20" s="354"/>
      <c r="RDZ20" s="31"/>
      <c r="REA20" s="354"/>
      <c r="REB20" s="352"/>
      <c r="REC20" s="354"/>
      <c r="RED20" s="354"/>
      <c r="REE20" s="355"/>
      <c r="REH20" s="352"/>
      <c r="REI20" s="353"/>
      <c r="REJ20" s="354"/>
      <c r="REL20" s="354"/>
      <c r="REM20" s="352"/>
      <c r="REN20" s="353"/>
      <c r="REO20" s="354"/>
      <c r="REP20" s="31"/>
      <c r="REQ20" s="354"/>
      <c r="RER20" s="352"/>
      <c r="RES20" s="354"/>
      <c r="RET20" s="354"/>
      <c r="REU20" s="355"/>
      <c r="REX20" s="352"/>
      <c r="REY20" s="353"/>
      <c r="REZ20" s="354"/>
      <c r="RFB20" s="354"/>
      <c r="RFC20" s="352"/>
      <c r="RFD20" s="353"/>
      <c r="RFE20" s="354"/>
      <c r="RFF20" s="31"/>
      <c r="RFG20" s="354"/>
      <c r="RFH20" s="352"/>
      <c r="RFI20" s="354"/>
      <c r="RFJ20" s="354"/>
      <c r="RFK20" s="355"/>
      <c r="RFN20" s="352"/>
      <c r="RFO20" s="353"/>
      <c r="RFP20" s="354"/>
      <c r="RFR20" s="354"/>
      <c r="RFS20" s="352"/>
      <c r="RFT20" s="353"/>
      <c r="RFU20" s="354"/>
      <c r="RFV20" s="31"/>
      <c r="RFW20" s="354"/>
      <c r="RFX20" s="352"/>
      <c r="RFY20" s="354"/>
      <c r="RFZ20" s="354"/>
      <c r="RGA20" s="355"/>
      <c r="RGD20" s="352"/>
      <c r="RGE20" s="353"/>
      <c r="RGF20" s="354"/>
      <c r="RGH20" s="354"/>
      <c r="RGI20" s="352"/>
      <c r="RGJ20" s="353"/>
      <c r="RGK20" s="354"/>
      <c r="RGL20" s="31"/>
      <c r="RGM20" s="354"/>
      <c r="RGN20" s="352"/>
      <c r="RGO20" s="354"/>
      <c r="RGP20" s="354"/>
      <c r="RGQ20" s="355"/>
      <c r="RGT20" s="352"/>
      <c r="RGU20" s="353"/>
      <c r="RGV20" s="354"/>
      <c r="RGX20" s="354"/>
      <c r="RGY20" s="352"/>
      <c r="RGZ20" s="353"/>
      <c r="RHA20" s="354"/>
      <c r="RHB20" s="31"/>
      <c r="RHC20" s="354"/>
      <c r="RHD20" s="352"/>
      <c r="RHE20" s="354"/>
      <c r="RHF20" s="354"/>
      <c r="RHG20" s="355"/>
      <c r="RHJ20" s="352"/>
      <c r="RHK20" s="353"/>
      <c r="RHL20" s="354"/>
      <c r="RHN20" s="354"/>
      <c r="RHO20" s="352"/>
      <c r="RHP20" s="353"/>
      <c r="RHQ20" s="354"/>
      <c r="RHR20" s="31"/>
      <c r="RHS20" s="354"/>
      <c r="RHT20" s="352"/>
      <c r="RHU20" s="354"/>
      <c r="RHV20" s="354"/>
      <c r="RHW20" s="355"/>
      <c r="RHZ20" s="352"/>
      <c r="RIA20" s="353"/>
      <c r="RIB20" s="354"/>
      <c r="RID20" s="354"/>
      <c r="RIE20" s="352"/>
      <c r="RIF20" s="353"/>
      <c r="RIG20" s="354"/>
      <c r="RIH20" s="31"/>
      <c r="RII20" s="354"/>
      <c r="RIJ20" s="352"/>
      <c r="RIK20" s="354"/>
      <c r="RIL20" s="354"/>
      <c r="RIM20" s="355"/>
      <c r="RIP20" s="352"/>
      <c r="RIQ20" s="353"/>
      <c r="RIR20" s="354"/>
      <c r="RIT20" s="354"/>
      <c r="RIU20" s="352"/>
      <c r="RIV20" s="353"/>
      <c r="RIW20" s="354"/>
      <c r="RIX20" s="31"/>
      <c r="RIY20" s="354"/>
      <c r="RIZ20" s="352"/>
      <c r="RJA20" s="354"/>
      <c r="RJB20" s="354"/>
      <c r="RJC20" s="355"/>
      <c r="RJF20" s="352"/>
      <c r="RJG20" s="353"/>
      <c r="RJH20" s="354"/>
      <c r="RJJ20" s="354"/>
      <c r="RJK20" s="352"/>
      <c r="RJL20" s="353"/>
      <c r="RJM20" s="354"/>
      <c r="RJN20" s="31"/>
      <c r="RJO20" s="354"/>
      <c r="RJP20" s="352"/>
      <c r="RJQ20" s="354"/>
      <c r="RJR20" s="354"/>
      <c r="RJS20" s="355"/>
      <c r="RJV20" s="352"/>
      <c r="RJW20" s="353"/>
      <c r="RJX20" s="354"/>
      <c r="RJZ20" s="354"/>
      <c r="RKA20" s="352"/>
      <c r="RKB20" s="353"/>
      <c r="RKC20" s="354"/>
      <c r="RKD20" s="31"/>
      <c r="RKE20" s="354"/>
      <c r="RKF20" s="352"/>
      <c r="RKG20" s="354"/>
      <c r="RKH20" s="354"/>
      <c r="RKI20" s="355"/>
      <c r="RKL20" s="352"/>
      <c r="RKM20" s="353"/>
      <c r="RKN20" s="354"/>
      <c r="RKP20" s="354"/>
      <c r="RKQ20" s="352"/>
      <c r="RKR20" s="353"/>
      <c r="RKS20" s="354"/>
      <c r="RKT20" s="31"/>
      <c r="RKU20" s="354"/>
      <c r="RKV20" s="352"/>
      <c r="RKW20" s="354"/>
      <c r="RKX20" s="354"/>
      <c r="RKY20" s="355"/>
      <c r="RLB20" s="352"/>
      <c r="RLC20" s="353"/>
      <c r="RLD20" s="354"/>
      <c r="RLF20" s="354"/>
      <c r="RLG20" s="352"/>
      <c r="RLH20" s="353"/>
      <c r="RLI20" s="354"/>
      <c r="RLJ20" s="31"/>
      <c r="RLK20" s="354"/>
      <c r="RLL20" s="352"/>
      <c r="RLM20" s="354"/>
      <c r="RLN20" s="354"/>
      <c r="RLO20" s="355"/>
      <c r="RLR20" s="352"/>
      <c r="RLS20" s="353"/>
      <c r="RLT20" s="354"/>
      <c r="RLV20" s="354"/>
      <c r="RLW20" s="352"/>
      <c r="RLX20" s="353"/>
      <c r="RLY20" s="354"/>
      <c r="RLZ20" s="31"/>
      <c r="RMA20" s="354"/>
      <c r="RMB20" s="352"/>
      <c r="RMC20" s="354"/>
      <c r="RMD20" s="354"/>
      <c r="RME20" s="355"/>
      <c r="RMH20" s="352"/>
      <c r="RMI20" s="353"/>
      <c r="RMJ20" s="354"/>
      <c r="RML20" s="354"/>
      <c r="RMM20" s="352"/>
      <c r="RMN20" s="353"/>
      <c r="RMO20" s="354"/>
      <c r="RMP20" s="31"/>
      <c r="RMQ20" s="354"/>
      <c r="RMR20" s="352"/>
      <c r="RMS20" s="354"/>
      <c r="RMT20" s="354"/>
      <c r="RMU20" s="355"/>
      <c r="RMX20" s="352"/>
      <c r="RMY20" s="353"/>
      <c r="RMZ20" s="354"/>
      <c r="RNB20" s="354"/>
      <c r="RNC20" s="352"/>
      <c r="RND20" s="353"/>
      <c r="RNE20" s="354"/>
      <c r="RNF20" s="31"/>
      <c r="RNG20" s="354"/>
      <c r="RNH20" s="352"/>
      <c r="RNI20" s="354"/>
      <c r="RNJ20" s="354"/>
      <c r="RNK20" s="355"/>
      <c r="RNN20" s="352"/>
      <c r="RNO20" s="353"/>
      <c r="RNP20" s="354"/>
      <c r="RNR20" s="354"/>
      <c r="RNS20" s="352"/>
      <c r="RNT20" s="353"/>
      <c r="RNU20" s="354"/>
      <c r="RNV20" s="31"/>
      <c r="RNW20" s="354"/>
      <c r="RNX20" s="352"/>
      <c r="RNY20" s="354"/>
      <c r="RNZ20" s="354"/>
      <c r="ROA20" s="355"/>
      <c r="ROD20" s="352"/>
      <c r="ROE20" s="353"/>
      <c r="ROF20" s="354"/>
      <c r="ROH20" s="354"/>
      <c r="ROI20" s="352"/>
      <c r="ROJ20" s="353"/>
      <c r="ROK20" s="354"/>
      <c r="ROL20" s="31"/>
      <c r="ROM20" s="354"/>
      <c r="RON20" s="352"/>
      <c r="ROO20" s="354"/>
      <c r="ROP20" s="354"/>
      <c r="ROQ20" s="355"/>
      <c r="ROT20" s="352"/>
      <c r="ROU20" s="353"/>
      <c r="ROV20" s="354"/>
      <c r="ROX20" s="354"/>
      <c r="ROY20" s="352"/>
      <c r="ROZ20" s="353"/>
      <c r="RPA20" s="354"/>
      <c r="RPB20" s="31"/>
      <c r="RPC20" s="354"/>
      <c r="RPD20" s="352"/>
      <c r="RPE20" s="354"/>
      <c r="RPF20" s="354"/>
      <c r="RPG20" s="355"/>
      <c r="RPJ20" s="352"/>
      <c r="RPK20" s="353"/>
      <c r="RPL20" s="354"/>
      <c r="RPN20" s="354"/>
      <c r="RPO20" s="352"/>
      <c r="RPP20" s="353"/>
      <c r="RPQ20" s="354"/>
      <c r="RPR20" s="31"/>
      <c r="RPS20" s="354"/>
      <c r="RPT20" s="352"/>
      <c r="RPU20" s="354"/>
      <c r="RPV20" s="354"/>
      <c r="RPW20" s="355"/>
      <c r="RPZ20" s="352"/>
      <c r="RQA20" s="353"/>
      <c r="RQB20" s="354"/>
      <c r="RQD20" s="354"/>
      <c r="RQE20" s="352"/>
      <c r="RQF20" s="353"/>
      <c r="RQG20" s="354"/>
      <c r="RQH20" s="31"/>
      <c r="RQI20" s="354"/>
      <c r="RQJ20" s="352"/>
      <c r="RQK20" s="354"/>
      <c r="RQL20" s="354"/>
      <c r="RQM20" s="355"/>
      <c r="RQP20" s="352"/>
      <c r="RQQ20" s="353"/>
      <c r="RQR20" s="354"/>
      <c r="RQT20" s="354"/>
      <c r="RQU20" s="352"/>
      <c r="RQV20" s="353"/>
      <c r="RQW20" s="354"/>
      <c r="RQX20" s="31"/>
      <c r="RQY20" s="354"/>
      <c r="RQZ20" s="352"/>
      <c r="RRA20" s="354"/>
      <c r="RRB20" s="354"/>
      <c r="RRC20" s="355"/>
      <c r="RRF20" s="352"/>
      <c r="RRG20" s="353"/>
      <c r="RRH20" s="354"/>
      <c r="RRJ20" s="354"/>
      <c r="RRK20" s="352"/>
      <c r="RRL20" s="353"/>
      <c r="RRM20" s="354"/>
      <c r="RRN20" s="31"/>
      <c r="RRO20" s="354"/>
      <c r="RRP20" s="352"/>
      <c r="RRQ20" s="354"/>
      <c r="RRR20" s="354"/>
      <c r="RRS20" s="355"/>
      <c r="RRV20" s="352"/>
      <c r="RRW20" s="353"/>
      <c r="RRX20" s="354"/>
      <c r="RRZ20" s="354"/>
      <c r="RSA20" s="352"/>
      <c r="RSB20" s="353"/>
      <c r="RSC20" s="354"/>
      <c r="RSD20" s="31"/>
      <c r="RSE20" s="354"/>
      <c r="RSF20" s="352"/>
      <c r="RSG20" s="354"/>
      <c r="RSH20" s="354"/>
      <c r="RSI20" s="355"/>
      <c r="RSL20" s="352"/>
      <c r="RSM20" s="353"/>
      <c r="RSN20" s="354"/>
      <c r="RSP20" s="354"/>
      <c r="RSQ20" s="352"/>
      <c r="RSR20" s="353"/>
      <c r="RSS20" s="354"/>
      <c r="RST20" s="31"/>
      <c r="RSU20" s="354"/>
      <c r="RSV20" s="352"/>
      <c r="RSW20" s="354"/>
      <c r="RSX20" s="354"/>
      <c r="RSY20" s="355"/>
      <c r="RTB20" s="352"/>
      <c r="RTC20" s="353"/>
      <c r="RTD20" s="354"/>
      <c r="RTF20" s="354"/>
      <c r="RTG20" s="352"/>
      <c r="RTH20" s="353"/>
      <c r="RTI20" s="354"/>
      <c r="RTJ20" s="31"/>
      <c r="RTK20" s="354"/>
      <c r="RTL20" s="352"/>
      <c r="RTM20" s="354"/>
      <c r="RTN20" s="354"/>
      <c r="RTO20" s="355"/>
      <c r="RTR20" s="352"/>
      <c r="RTS20" s="353"/>
      <c r="RTT20" s="354"/>
      <c r="RTV20" s="354"/>
      <c r="RTW20" s="352"/>
      <c r="RTX20" s="353"/>
      <c r="RTY20" s="354"/>
      <c r="RTZ20" s="31"/>
      <c r="RUA20" s="354"/>
      <c r="RUB20" s="352"/>
      <c r="RUC20" s="354"/>
      <c r="RUD20" s="354"/>
      <c r="RUE20" s="355"/>
      <c r="RUH20" s="352"/>
      <c r="RUI20" s="353"/>
      <c r="RUJ20" s="354"/>
      <c r="RUL20" s="354"/>
      <c r="RUM20" s="352"/>
      <c r="RUN20" s="353"/>
      <c r="RUO20" s="354"/>
      <c r="RUP20" s="31"/>
      <c r="RUQ20" s="354"/>
      <c r="RUR20" s="352"/>
      <c r="RUS20" s="354"/>
      <c r="RUT20" s="354"/>
      <c r="RUU20" s="355"/>
      <c r="RUX20" s="352"/>
      <c r="RUY20" s="353"/>
      <c r="RUZ20" s="354"/>
      <c r="RVB20" s="354"/>
      <c r="RVC20" s="352"/>
      <c r="RVD20" s="353"/>
      <c r="RVE20" s="354"/>
      <c r="RVF20" s="31"/>
      <c r="RVG20" s="354"/>
      <c r="RVH20" s="352"/>
      <c r="RVI20" s="354"/>
      <c r="RVJ20" s="354"/>
      <c r="RVK20" s="355"/>
      <c r="RVN20" s="352"/>
      <c r="RVO20" s="353"/>
      <c r="RVP20" s="354"/>
      <c r="RVR20" s="354"/>
      <c r="RVS20" s="352"/>
      <c r="RVT20" s="353"/>
      <c r="RVU20" s="354"/>
      <c r="RVV20" s="31"/>
      <c r="RVW20" s="354"/>
      <c r="RVX20" s="352"/>
      <c r="RVY20" s="354"/>
      <c r="RVZ20" s="354"/>
      <c r="RWA20" s="355"/>
      <c r="RWD20" s="352"/>
      <c r="RWE20" s="353"/>
      <c r="RWF20" s="354"/>
      <c r="RWH20" s="354"/>
      <c r="RWI20" s="352"/>
      <c r="RWJ20" s="353"/>
      <c r="RWK20" s="354"/>
      <c r="RWL20" s="31"/>
      <c r="RWM20" s="354"/>
      <c r="RWN20" s="352"/>
      <c r="RWO20" s="354"/>
      <c r="RWP20" s="354"/>
      <c r="RWQ20" s="355"/>
      <c r="RWT20" s="352"/>
      <c r="RWU20" s="353"/>
      <c r="RWV20" s="354"/>
      <c r="RWX20" s="354"/>
      <c r="RWY20" s="352"/>
      <c r="RWZ20" s="353"/>
      <c r="RXA20" s="354"/>
      <c r="RXB20" s="31"/>
      <c r="RXC20" s="354"/>
      <c r="RXD20" s="352"/>
      <c r="RXE20" s="354"/>
      <c r="RXF20" s="354"/>
      <c r="RXG20" s="355"/>
      <c r="RXJ20" s="352"/>
      <c r="RXK20" s="353"/>
      <c r="RXL20" s="354"/>
      <c r="RXN20" s="354"/>
      <c r="RXO20" s="352"/>
      <c r="RXP20" s="353"/>
      <c r="RXQ20" s="354"/>
      <c r="RXR20" s="31"/>
      <c r="RXS20" s="354"/>
      <c r="RXT20" s="352"/>
      <c r="RXU20" s="354"/>
      <c r="RXV20" s="354"/>
      <c r="RXW20" s="355"/>
      <c r="RXZ20" s="352"/>
      <c r="RYA20" s="353"/>
      <c r="RYB20" s="354"/>
      <c r="RYD20" s="354"/>
      <c r="RYE20" s="352"/>
      <c r="RYF20" s="353"/>
      <c r="RYG20" s="354"/>
      <c r="RYH20" s="31"/>
      <c r="RYI20" s="354"/>
      <c r="RYJ20" s="352"/>
      <c r="RYK20" s="354"/>
      <c r="RYL20" s="354"/>
      <c r="RYM20" s="355"/>
      <c r="RYP20" s="352"/>
      <c r="RYQ20" s="353"/>
      <c r="RYR20" s="354"/>
      <c r="RYT20" s="354"/>
      <c r="RYU20" s="352"/>
      <c r="RYV20" s="353"/>
      <c r="RYW20" s="354"/>
      <c r="RYX20" s="31"/>
      <c r="RYY20" s="354"/>
      <c r="RYZ20" s="352"/>
      <c r="RZA20" s="354"/>
      <c r="RZB20" s="354"/>
      <c r="RZC20" s="355"/>
      <c r="RZF20" s="352"/>
      <c r="RZG20" s="353"/>
      <c r="RZH20" s="354"/>
      <c r="RZJ20" s="354"/>
      <c r="RZK20" s="352"/>
      <c r="RZL20" s="353"/>
      <c r="RZM20" s="354"/>
      <c r="RZN20" s="31"/>
      <c r="RZO20" s="354"/>
      <c r="RZP20" s="352"/>
      <c r="RZQ20" s="354"/>
      <c r="RZR20" s="354"/>
      <c r="RZS20" s="355"/>
      <c r="RZV20" s="352"/>
      <c r="RZW20" s="353"/>
      <c r="RZX20" s="354"/>
      <c r="RZZ20" s="354"/>
      <c r="SAA20" s="352"/>
      <c r="SAB20" s="353"/>
      <c r="SAC20" s="354"/>
      <c r="SAD20" s="31"/>
      <c r="SAE20" s="354"/>
      <c r="SAF20" s="352"/>
      <c r="SAG20" s="354"/>
      <c r="SAH20" s="354"/>
      <c r="SAI20" s="355"/>
      <c r="SAL20" s="352"/>
      <c r="SAM20" s="353"/>
      <c r="SAN20" s="354"/>
      <c r="SAP20" s="354"/>
      <c r="SAQ20" s="352"/>
      <c r="SAR20" s="353"/>
      <c r="SAS20" s="354"/>
      <c r="SAT20" s="31"/>
      <c r="SAU20" s="354"/>
      <c r="SAV20" s="352"/>
      <c r="SAW20" s="354"/>
      <c r="SAX20" s="354"/>
      <c r="SAY20" s="355"/>
      <c r="SBB20" s="352"/>
      <c r="SBC20" s="353"/>
      <c r="SBD20" s="354"/>
      <c r="SBF20" s="354"/>
      <c r="SBG20" s="352"/>
      <c r="SBH20" s="353"/>
      <c r="SBI20" s="354"/>
      <c r="SBJ20" s="31"/>
      <c r="SBK20" s="354"/>
      <c r="SBL20" s="352"/>
      <c r="SBM20" s="354"/>
      <c r="SBN20" s="354"/>
      <c r="SBO20" s="355"/>
      <c r="SBR20" s="352"/>
      <c r="SBS20" s="353"/>
      <c r="SBT20" s="354"/>
      <c r="SBV20" s="354"/>
      <c r="SBW20" s="352"/>
      <c r="SBX20" s="353"/>
      <c r="SBY20" s="354"/>
      <c r="SBZ20" s="31"/>
      <c r="SCA20" s="354"/>
      <c r="SCB20" s="352"/>
      <c r="SCC20" s="354"/>
      <c r="SCD20" s="354"/>
      <c r="SCE20" s="355"/>
      <c r="SCH20" s="352"/>
      <c r="SCI20" s="353"/>
      <c r="SCJ20" s="354"/>
      <c r="SCL20" s="354"/>
      <c r="SCM20" s="352"/>
      <c r="SCN20" s="353"/>
      <c r="SCO20" s="354"/>
      <c r="SCP20" s="31"/>
      <c r="SCQ20" s="354"/>
      <c r="SCR20" s="352"/>
      <c r="SCS20" s="354"/>
      <c r="SCT20" s="354"/>
      <c r="SCU20" s="355"/>
      <c r="SCX20" s="352"/>
      <c r="SCY20" s="353"/>
      <c r="SCZ20" s="354"/>
      <c r="SDB20" s="354"/>
      <c r="SDC20" s="352"/>
      <c r="SDD20" s="353"/>
      <c r="SDE20" s="354"/>
      <c r="SDF20" s="31"/>
      <c r="SDG20" s="354"/>
      <c r="SDH20" s="352"/>
      <c r="SDI20" s="354"/>
      <c r="SDJ20" s="354"/>
      <c r="SDK20" s="355"/>
      <c r="SDN20" s="352"/>
      <c r="SDO20" s="353"/>
      <c r="SDP20" s="354"/>
      <c r="SDR20" s="354"/>
      <c r="SDS20" s="352"/>
      <c r="SDT20" s="353"/>
      <c r="SDU20" s="354"/>
      <c r="SDV20" s="31"/>
      <c r="SDW20" s="354"/>
      <c r="SDX20" s="352"/>
      <c r="SDY20" s="354"/>
      <c r="SDZ20" s="354"/>
      <c r="SEA20" s="355"/>
      <c r="SED20" s="352"/>
      <c r="SEE20" s="353"/>
      <c r="SEF20" s="354"/>
      <c r="SEH20" s="354"/>
      <c r="SEI20" s="352"/>
      <c r="SEJ20" s="353"/>
      <c r="SEK20" s="354"/>
      <c r="SEL20" s="31"/>
      <c r="SEM20" s="354"/>
      <c r="SEN20" s="352"/>
      <c r="SEO20" s="354"/>
      <c r="SEP20" s="354"/>
      <c r="SEQ20" s="355"/>
      <c r="SET20" s="352"/>
      <c r="SEU20" s="353"/>
      <c r="SEV20" s="354"/>
      <c r="SEX20" s="354"/>
      <c r="SEY20" s="352"/>
      <c r="SEZ20" s="353"/>
      <c r="SFA20" s="354"/>
      <c r="SFB20" s="31"/>
      <c r="SFC20" s="354"/>
      <c r="SFD20" s="352"/>
      <c r="SFE20" s="354"/>
      <c r="SFF20" s="354"/>
      <c r="SFG20" s="355"/>
      <c r="SFJ20" s="352"/>
      <c r="SFK20" s="353"/>
      <c r="SFL20" s="354"/>
      <c r="SFN20" s="354"/>
      <c r="SFO20" s="352"/>
      <c r="SFP20" s="353"/>
      <c r="SFQ20" s="354"/>
      <c r="SFR20" s="31"/>
      <c r="SFS20" s="354"/>
      <c r="SFT20" s="352"/>
      <c r="SFU20" s="354"/>
      <c r="SFV20" s="354"/>
      <c r="SFW20" s="355"/>
      <c r="SFZ20" s="352"/>
      <c r="SGA20" s="353"/>
      <c r="SGB20" s="354"/>
      <c r="SGD20" s="354"/>
      <c r="SGE20" s="352"/>
      <c r="SGF20" s="353"/>
      <c r="SGG20" s="354"/>
      <c r="SGH20" s="31"/>
      <c r="SGI20" s="354"/>
      <c r="SGJ20" s="352"/>
      <c r="SGK20" s="354"/>
      <c r="SGL20" s="354"/>
      <c r="SGM20" s="355"/>
      <c r="SGP20" s="352"/>
      <c r="SGQ20" s="353"/>
      <c r="SGR20" s="354"/>
      <c r="SGT20" s="354"/>
      <c r="SGU20" s="352"/>
      <c r="SGV20" s="353"/>
      <c r="SGW20" s="354"/>
      <c r="SGX20" s="31"/>
      <c r="SGY20" s="354"/>
      <c r="SGZ20" s="352"/>
      <c r="SHA20" s="354"/>
      <c r="SHB20" s="354"/>
      <c r="SHC20" s="355"/>
      <c r="SHF20" s="352"/>
      <c r="SHG20" s="353"/>
      <c r="SHH20" s="354"/>
      <c r="SHJ20" s="354"/>
      <c r="SHK20" s="352"/>
      <c r="SHL20" s="353"/>
      <c r="SHM20" s="354"/>
      <c r="SHN20" s="31"/>
      <c r="SHO20" s="354"/>
      <c r="SHP20" s="352"/>
      <c r="SHQ20" s="354"/>
      <c r="SHR20" s="354"/>
      <c r="SHS20" s="355"/>
      <c r="SHV20" s="352"/>
      <c r="SHW20" s="353"/>
      <c r="SHX20" s="354"/>
      <c r="SHZ20" s="354"/>
      <c r="SIA20" s="352"/>
      <c r="SIB20" s="353"/>
      <c r="SIC20" s="354"/>
      <c r="SID20" s="31"/>
      <c r="SIE20" s="354"/>
      <c r="SIF20" s="352"/>
      <c r="SIG20" s="354"/>
      <c r="SIH20" s="354"/>
      <c r="SII20" s="355"/>
      <c r="SIL20" s="352"/>
      <c r="SIM20" s="353"/>
      <c r="SIN20" s="354"/>
      <c r="SIP20" s="354"/>
      <c r="SIQ20" s="352"/>
      <c r="SIR20" s="353"/>
      <c r="SIS20" s="354"/>
      <c r="SIT20" s="31"/>
      <c r="SIU20" s="354"/>
      <c r="SIV20" s="352"/>
      <c r="SIW20" s="354"/>
      <c r="SIX20" s="354"/>
      <c r="SIY20" s="355"/>
      <c r="SJB20" s="352"/>
      <c r="SJC20" s="353"/>
      <c r="SJD20" s="354"/>
      <c r="SJF20" s="354"/>
      <c r="SJG20" s="352"/>
      <c r="SJH20" s="353"/>
      <c r="SJI20" s="354"/>
      <c r="SJJ20" s="31"/>
      <c r="SJK20" s="354"/>
      <c r="SJL20" s="352"/>
      <c r="SJM20" s="354"/>
      <c r="SJN20" s="354"/>
      <c r="SJO20" s="355"/>
      <c r="SJR20" s="352"/>
      <c r="SJS20" s="353"/>
      <c r="SJT20" s="354"/>
      <c r="SJV20" s="354"/>
      <c r="SJW20" s="352"/>
      <c r="SJX20" s="353"/>
      <c r="SJY20" s="354"/>
      <c r="SJZ20" s="31"/>
      <c r="SKA20" s="354"/>
      <c r="SKB20" s="352"/>
      <c r="SKC20" s="354"/>
      <c r="SKD20" s="354"/>
      <c r="SKE20" s="355"/>
      <c r="SKH20" s="352"/>
      <c r="SKI20" s="353"/>
      <c r="SKJ20" s="354"/>
      <c r="SKL20" s="354"/>
      <c r="SKM20" s="352"/>
      <c r="SKN20" s="353"/>
      <c r="SKO20" s="354"/>
      <c r="SKP20" s="31"/>
      <c r="SKQ20" s="354"/>
      <c r="SKR20" s="352"/>
      <c r="SKS20" s="354"/>
      <c r="SKT20" s="354"/>
      <c r="SKU20" s="355"/>
      <c r="SKX20" s="352"/>
      <c r="SKY20" s="353"/>
      <c r="SKZ20" s="354"/>
      <c r="SLB20" s="354"/>
      <c r="SLC20" s="352"/>
      <c r="SLD20" s="353"/>
      <c r="SLE20" s="354"/>
      <c r="SLF20" s="31"/>
      <c r="SLG20" s="354"/>
      <c r="SLH20" s="352"/>
      <c r="SLI20" s="354"/>
      <c r="SLJ20" s="354"/>
      <c r="SLK20" s="355"/>
      <c r="SLN20" s="352"/>
      <c r="SLO20" s="353"/>
      <c r="SLP20" s="354"/>
      <c r="SLR20" s="354"/>
      <c r="SLS20" s="352"/>
      <c r="SLT20" s="353"/>
      <c r="SLU20" s="354"/>
      <c r="SLV20" s="31"/>
      <c r="SLW20" s="354"/>
      <c r="SLX20" s="352"/>
      <c r="SLY20" s="354"/>
      <c r="SLZ20" s="354"/>
      <c r="SMA20" s="355"/>
      <c r="SMD20" s="352"/>
      <c r="SME20" s="353"/>
      <c r="SMF20" s="354"/>
      <c r="SMH20" s="354"/>
      <c r="SMI20" s="352"/>
      <c r="SMJ20" s="353"/>
      <c r="SMK20" s="354"/>
      <c r="SML20" s="31"/>
      <c r="SMM20" s="354"/>
      <c r="SMN20" s="352"/>
      <c r="SMO20" s="354"/>
      <c r="SMP20" s="354"/>
      <c r="SMQ20" s="355"/>
      <c r="SMT20" s="352"/>
      <c r="SMU20" s="353"/>
      <c r="SMV20" s="354"/>
      <c r="SMX20" s="354"/>
      <c r="SMY20" s="352"/>
      <c r="SMZ20" s="353"/>
      <c r="SNA20" s="354"/>
      <c r="SNB20" s="31"/>
      <c r="SNC20" s="354"/>
      <c r="SND20" s="352"/>
      <c r="SNE20" s="354"/>
      <c r="SNF20" s="354"/>
      <c r="SNG20" s="355"/>
      <c r="SNJ20" s="352"/>
      <c r="SNK20" s="353"/>
      <c r="SNL20" s="354"/>
      <c r="SNN20" s="354"/>
      <c r="SNO20" s="352"/>
      <c r="SNP20" s="353"/>
      <c r="SNQ20" s="354"/>
      <c r="SNR20" s="31"/>
      <c r="SNS20" s="354"/>
      <c r="SNT20" s="352"/>
      <c r="SNU20" s="354"/>
      <c r="SNV20" s="354"/>
      <c r="SNW20" s="355"/>
      <c r="SNZ20" s="352"/>
      <c r="SOA20" s="353"/>
      <c r="SOB20" s="354"/>
      <c r="SOD20" s="354"/>
      <c r="SOE20" s="352"/>
      <c r="SOF20" s="353"/>
      <c r="SOG20" s="354"/>
      <c r="SOH20" s="31"/>
      <c r="SOI20" s="354"/>
      <c r="SOJ20" s="352"/>
      <c r="SOK20" s="354"/>
      <c r="SOL20" s="354"/>
      <c r="SOM20" s="355"/>
      <c r="SOP20" s="352"/>
      <c r="SOQ20" s="353"/>
      <c r="SOR20" s="354"/>
      <c r="SOT20" s="354"/>
      <c r="SOU20" s="352"/>
      <c r="SOV20" s="353"/>
      <c r="SOW20" s="354"/>
      <c r="SOX20" s="31"/>
      <c r="SOY20" s="354"/>
      <c r="SOZ20" s="352"/>
      <c r="SPA20" s="354"/>
      <c r="SPB20" s="354"/>
      <c r="SPC20" s="355"/>
      <c r="SPF20" s="352"/>
      <c r="SPG20" s="353"/>
      <c r="SPH20" s="354"/>
      <c r="SPJ20" s="354"/>
      <c r="SPK20" s="352"/>
      <c r="SPL20" s="353"/>
      <c r="SPM20" s="354"/>
      <c r="SPN20" s="31"/>
      <c r="SPO20" s="354"/>
      <c r="SPP20" s="352"/>
      <c r="SPQ20" s="354"/>
      <c r="SPR20" s="354"/>
      <c r="SPS20" s="355"/>
      <c r="SPV20" s="352"/>
      <c r="SPW20" s="353"/>
      <c r="SPX20" s="354"/>
      <c r="SPZ20" s="354"/>
      <c r="SQA20" s="352"/>
      <c r="SQB20" s="353"/>
      <c r="SQC20" s="354"/>
      <c r="SQD20" s="31"/>
      <c r="SQE20" s="354"/>
      <c r="SQF20" s="352"/>
      <c r="SQG20" s="354"/>
      <c r="SQH20" s="354"/>
      <c r="SQI20" s="355"/>
      <c r="SQL20" s="352"/>
      <c r="SQM20" s="353"/>
      <c r="SQN20" s="354"/>
      <c r="SQP20" s="354"/>
      <c r="SQQ20" s="352"/>
      <c r="SQR20" s="353"/>
      <c r="SQS20" s="354"/>
      <c r="SQT20" s="31"/>
      <c r="SQU20" s="354"/>
      <c r="SQV20" s="352"/>
      <c r="SQW20" s="354"/>
      <c r="SQX20" s="354"/>
      <c r="SQY20" s="355"/>
      <c r="SRB20" s="352"/>
      <c r="SRC20" s="353"/>
      <c r="SRD20" s="354"/>
      <c r="SRF20" s="354"/>
      <c r="SRG20" s="352"/>
      <c r="SRH20" s="353"/>
      <c r="SRI20" s="354"/>
      <c r="SRJ20" s="31"/>
      <c r="SRK20" s="354"/>
      <c r="SRL20" s="352"/>
      <c r="SRM20" s="354"/>
      <c r="SRN20" s="354"/>
      <c r="SRO20" s="355"/>
      <c r="SRR20" s="352"/>
      <c r="SRS20" s="353"/>
      <c r="SRT20" s="354"/>
      <c r="SRV20" s="354"/>
      <c r="SRW20" s="352"/>
      <c r="SRX20" s="353"/>
      <c r="SRY20" s="354"/>
      <c r="SRZ20" s="31"/>
      <c r="SSA20" s="354"/>
      <c r="SSB20" s="352"/>
      <c r="SSC20" s="354"/>
      <c r="SSD20" s="354"/>
      <c r="SSE20" s="355"/>
      <c r="SSH20" s="352"/>
      <c r="SSI20" s="353"/>
      <c r="SSJ20" s="354"/>
      <c r="SSL20" s="354"/>
      <c r="SSM20" s="352"/>
      <c r="SSN20" s="353"/>
      <c r="SSO20" s="354"/>
      <c r="SSP20" s="31"/>
      <c r="SSQ20" s="354"/>
      <c r="SSR20" s="352"/>
      <c r="SSS20" s="354"/>
      <c r="SST20" s="354"/>
      <c r="SSU20" s="355"/>
      <c r="SSX20" s="352"/>
      <c r="SSY20" s="353"/>
      <c r="SSZ20" s="354"/>
      <c r="STB20" s="354"/>
      <c r="STC20" s="352"/>
      <c r="STD20" s="353"/>
      <c r="STE20" s="354"/>
      <c r="STF20" s="31"/>
      <c r="STG20" s="354"/>
      <c r="STH20" s="352"/>
      <c r="STI20" s="354"/>
      <c r="STJ20" s="354"/>
      <c r="STK20" s="355"/>
      <c r="STN20" s="352"/>
      <c r="STO20" s="353"/>
      <c r="STP20" s="354"/>
      <c r="STR20" s="354"/>
      <c r="STS20" s="352"/>
      <c r="STT20" s="353"/>
      <c r="STU20" s="354"/>
      <c r="STV20" s="31"/>
      <c r="STW20" s="354"/>
      <c r="STX20" s="352"/>
      <c r="STY20" s="354"/>
      <c r="STZ20" s="354"/>
      <c r="SUA20" s="355"/>
      <c r="SUD20" s="352"/>
      <c r="SUE20" s="353"/>
      <c r="SUF20" s="354"/>
      <c r="SUH20" s="354"/>
      <c r="SUI20" s="352"/>
      <c r="SUJ20" s="353"/>
      <c r="SUK20" s="354"/>
      <c r="SUL20" s="31"/>
      <c r="SUM20" s="354"/>
      <c r="SUN20" s="352"/>
      <c r="SUO20" s="354"/>
      <c r="SUP20" s="354"/>
      <c r="SUQ20" s="355"/>
      <c r="SUT20" s="352"/>
      <c r="SUU20" s="353"/>
      <c r="SUV20" s="354"/>
      <c r="SUX20" s="354"/>
      <c r="SUY20" s="352"/>
      <c r="SUZ20" s="353"/>
      <c r="SVA20" s="354"/>
      <c r="SVB20" s="31"/>
      <c r="SVC20" s="354"/>
      <c r="SVD20" s="352"/>
      <c r="SVE20" s="354"/>
      <c r="SVF20" s="354"/>
      <c r="SVG20" s="355"/>
      <c r="SVJ20" s="352"/>
      <c r="SVK20" s="353"/>
      <c r="SVL20" s="354"/>
      <c r="SVN20" s="354"/>
      <c r="SVO20" s="352"/>
      <c r="SVP20" s="353"/>
      <c r="SVQ20" s="354"/>
      <c r="SVR20" s="31"/>
      <c r="SVS20" s="354"/>
      <c r="SVT20" s="352"/>
      <c r="SVU20" s="354"/>
      <c r="SVV20" s="354"/>
      <c r="SVW20" s="355"/>
      <c r="SVZ20" s="352"/>
      <c r="SWA20" s="353"/>
      <c r="SWB20" s="354"/>
      <c r="SWD20" s="354"/>
      <c r="SWE20" s="352"/>
      <c r="SWF20" s="353"/>
      <c r="SWG20" s="354"/>
      <c r="SWH20" s="31"/>
      <c r="SWI20" s="354"/>
      <c r="SWJ20" s="352"/>
      <c r="SWK20" s="354"/>
      <c r="SWL20" s="354"/>
      <c r="SWM20" s="355"/>
      <c r="SWP20" s="352"/>
      <c r="SWQ20" s="353"/>
      <c r="SWR20" s="354"/>
      <c r="SWT20" s="354"/>
      <c r="SWU20" s="352"/>
      <c r="SWV20" s="353"/>
      <c r="SWW20" s="354"/>
      <c r="SWX20" s="31"/>
      <c r="SWY20" s="354"/>
      <c r="SWZ20" s="352"/>
      <c r="SXA20" s="354"/>
      <c r="SXB20" s="354"/>
      <c r="SXC20" s="355"/>
      <c r="SXF20" s="352"/>
      <c r="SXG20" s="353"/>
      <c r="SXH20" s="354"/>
      <c r="SXJ20" s="354"/>
      <c r="SXK20" s="352"/>
      <c r="SXL20" s="353"/>
      <c r="SXM20" s="354"/>
      <c r="SXN20" s="31"/>
      <c r="SXO20" s="354"/>
      <c r="SXP20" s="352"/>
      <c r="SXQ20" s="354"/>
      <c r="SXR20" s="354"/>
      <c r="SXS20" s="355"/>
      <c r="SXV20" s="352"/>
      <c r="SXW20" s="353"/>
      <c r="SXX20" s="354"/>
      <c r="SXZ20" s="354"/>
      <c r="SYA20" s="352"/>
      <c r="SYB20" s="353"/>
      <c r="SYC20" s="354"/>
      <c r="SYD20" s="31"/>
      <c r="SYE20" s="354"/>
      <c r="SYF20" s="352"/>
      <c r="SYG20" s="354"/>
      <c r="SYH20" s="354"/>
      <c r="SYI20" s="355"/>
      <c r="SYL20" s="352"/>
      <c r="SYM20" s="353"/>
      <c r="SYN20" s="354"/>
      <c r="SYP20" s="354"/>
      <c r="SYQ20" s="352"/>
      <c r="SYR20" s="353"/>
      <c r="SYS20" s="354"/>
      <c r="SYT20" s="31"/>
      <c r="SYU20" s="354"/>
      <c r="SYV20" s="352"/>
      <c r="SYW20" s="354"/>
      <c r="SYX20" s="354"/>
      <c r="SYY20" s="355"/>
      <c r="SZB20" s="352"/>
      <c r="SZC20" s="353"/>
      <c r="SZD20" s="354"/>
      <c r="SZF20" s="354"/>
      <c r="SZG20" s="352"/>
      <c r="SZH20" s="353"/>
      <c r="SZI20" s="354"/>
      <c r="SZJ20" s="31"/>
      <c r="SZK20" s="354"/>
      <c r="SZL20" s="352"/>
      <c r="SZM20" s="354"/>
      <c r="SZN20" s="354"/>
      <c r="SZO20" s="355"/>
      <c r="SZR20" s="352"/>
      <c r="SZS20" s="353"/>
      <c r="SZT20" s="354"/>
      <c r="SZV20" s="354"/>
      <c r="SZW20" s="352"/>
      <c r="SZX20" s="353"/>
      <c r="SZY20" s="354"/>
      <c r="SZZ20" s="31"/>
      <c r="TAA20" s="354"/>
      <c r="TAB20" s="352"/>
      <c r="TAC20" s="354"/>
      <c r="TAD20" s="354"/>
      <c r="TAE20" s="355"/>
      <c r="TAH20" s="352"/>
      <c r="TAI20" s="353"/>
      <c r="TAJ20" s="354"/>
      <c r="TAL20" s="354"/>
      <c r="TAM20" s="352"/>
      <c r="TAN20" s="353"/>
      <c r="TAO20" s="354"/>
      <c r="TAP20" s="31"/>
      <c r="TAQ20" s="354"/>
      <c r="TAR20" s="352"/>
      <c r="TAS20" s="354"/>
      <c r="TAT20" s="354"/>
      <c r="TAU20" s="355"/>
      <c r="TAX20" s="352"/>
      <c r="TAY20" s="353"/>
      <c r="TAZ20" s="354"/>
      <c r="TBB20" s="354"/>
      <c r="TBC20" s="352"/>
      <c r="TBD20" s="353"/>
      <c r="TBE20" s="354"/>
      <c r="TBF20" s="31"/>
      <c r="TBG20" s="354"/>
      <c r="TBH20" s="352"/>
      <c r="TBI20" s="354"/>
      <c r="TBJ20" s="354"/>
      <c r="TBK20" s="355"/>
      <c r="TBN20" s="352"/>
      <c r="TBO20" s="353"/>
      <c r="TBP20" s="354"/>
      <c r="TBR20" s="354"/>
      <c r="TBS20" s="352"/>
      <c r="TBT20" s="353"/>
      <c r="TBU20" s="354"/>
      <c r="TBV20" s="31"/>
      <c r="TBW20" s="354"/>
      <c r="TBX20" s="352"/>
      <c r="TBY20" s="354"/>
      <c r="TBZ20" s="354"/>
      <c r="TCA20" s="355"/>
      <c r="TCD20" s="352"/>
      <c r="TCE20" s="353"/>
      <c r="TCF20" s="354"/>
      <c r="TCH20" s="354"/>
      <c r="TCI20" s="352"/>
      <c r="TCJ20" s="353"/>
      <c r="TCK20" s="354"/>
      <c r="TCL20" s="31"/>
      <c r="TCM20" s="354"/>
      <c r="TCN20" s="352"/>
      <c r="TCO20" s="354"/>
      <c r="TCP20" s="354"/>
      <c r="TCQ20" s="355"/>
      <c r="TCT20" s="352"/>
      <c r="TCU20" s="353"/>
      <c r="TCV20" s="354"/>
      <c r="TCX20" s="354"/>
      <c r="TCY20" s="352"/>
      <c r="TCZ20" s="353"/>
      <c r="TDA20" s="354"/>
      <c r="TDB20" s="31"/>
      <c r="TDC20" s="354"/>
      <c r="TDD20" s="352"/>
      <c r="TDE20" s="354"/>
      <c r="TDF20" s="354"/>
      <c r="TDG20" s="355"/>
      <c r="TDJ20" s="352"/>
      <c r="TDK20" s="353"/>
      <c r="TDL20" s="354"/>
      <c r="TDN20" s="354"/>
      <c r="TDO20" s="352"/>
      <c r="TDP20" s="353"/>
      <c r="TDQ20" s="354"/>
      <c r="TDR20" s="31"/>
      <c r="TDS20" s="354"/>
      <c r="TDT20" s="352"/>
      <c r="TDU20" s="354"/>
      <c r="TDV20" s="354"/>
      <c r="TDW20" s="355"/>
      <c r="TDZ20" s="352"/>
      <c r="TEA20" s="353"/>
      <c r="TEB20" s="354"/>
      <c r="TED20" s="354"/>
      <c r="TEE20" s="352"/>
      <c r="TEF20" s="353"/>
      <c r="TEG20" s="354"/>
      <c r="TEH20" s="31"/>
      <c r="TEI20" s="354"/>
      <c r="TEJ20" s="352"/>
      <c r="TEK20" s="354"/>
      <c r="TEL20" s="354"/>
      <c r="TEM20" s="355"/>
      <c r="TEP20" s="352"/>
      <c r="TEQ20" s="353"/>
      <c r="TER20" s="354"/>
      <c r="TET20" s="354"/>
      <c r="TEU20" s="352"/>
      <c r="TEV20" s="353"/>
      <c r="TEW20" s="354"/>
      <c r="TEX20" s="31"/>
      <c r="TEY20" s="354"/>
      <c r="TEZ20" s="352"/>
      <c r="TFA20" s="354"/>
      <c r="TFB20" s="354"/>
      <c r="TFC20" s="355"/>
      <c r="TFF20" s="352"/>
      <c r="TFG20" s="353"/>
      <c r="TFH20" s="354"/>
      <c r="TFJ20" s="354"/>
      <c r="TFK20" s="352"/>
      <c r="TFL20" s="353"/>
      <c r="TFM20" s="354"/>
      <c r="TFN20" s="31"/>
      <c r="TFO20" s="354"/>
      <c r="TFP20" s="352"/>
      <c r="TFQ20" s="354"/>
      <c r="TFR20" s="354"/>
      <c r="TFS20" s="355"/>
      <c r="TFV20" s="352"/>
      <c r="TFW20" s="353"/>
      <c r="TFX20" s="354"/>
      <c r="TFZ20" s="354"/>
      <c r="TGA20" s="352"/>
      <c r="TGB20" s="353"/>
      <c r="TGC20" s="354"/>
      <c r="TGD20" s="31"/>
      <c r="TGE20" s="354"/>
      <c r="TGF20" s="352"/>
      <c r="TGG20" s="354"/>
      <c r="TGH20" s="354"/>
      <c r="TGI20" s="355"/>
      <c r="TGL20" s="352"/>
      <c r="TGM20" s="353"/>
      <c r="TGN20" s="354"/>
      <c r="TGP20" s="354"/>
      <c r="TGQ20" s="352"/>
      <c r="TGR20" s="353"/>
      <c r="TGS20" s="354"/>
      <c r="TGT20" s="31"/>
      <c r="TGU20" s="354"/>
      <c r="TGV20" s="352"/>
      <c r="TGW20" s="354"/>
      <c r="TGX20" s="354"/>
      <c r="TGY20" s="355"/>
      <c r="THB20" s="352"/>
      <c r="THC20" s="353"/>
      <c r="THD20" s="354"/>
      <c r="THF20" s="354"/>
      <c r="THG20" s="352"/>
      <c r="THH20" s="353"/>
      <c r="THI20" s="354"/>
      <c r="THJ20" s="31"/>
      <c r="THK20" s="354"/>
      <c r="THL20" s="352"/>
      <c r="THM20" s="354"/>
      <c r="THN20" s="354"/>
      <c r="THO20" s="355"/>
      <c r="THR20" s="352"/>
      <c r="THS20" s="353"/>
      <c r="THT20" s="354"/>
      <c r="THV20" s="354"/>
      <c r="THW20" s="352"/>
      <c r="THX20" s="353"/>
      <c r="THY20" s="354"/>
      <c r="THZ20" s="31"/>
      <c r="TIA20" s="354"/>
      <c r="TIB20" s="352"/>
      <c r="TIC20" s="354"/>
      <c r="TID20" s="354"/>
      <c r="TIE20" s="355"/>
      <c r="TIH20" s="352"/>
      <c r="TII20" s="353"/>
      <c r="TIJ20" s="354"/>
      <c r="TIL20" s="354"/>
      <c r="TIM20" s="352"/>
      <c r="TIN20" s="353"/>
      <c r="TIO20" s="354"/>
      <c r="TIP20" s="31"/>
      <c r="TIQ20" s="354"/>
      <c r="TIR20" s="352"/>
      <c r="TIS20" s="354"/>
      <c r="TIT20" s="354"/>
      <c r="TIU20" s="355"/>
      <c r="TIX20" s="352"/>
      <c r="TIY20" s="353"/>
      <c r="TIZ20" s="354"/>
      <c r="TJB20" s="354"/>
      <c r="TJC20" s="352"/>
      <c r="TJD20" s="353"/>
      <c r="TJE20" s="354"/>
      <c r="TJF20" s="31"/>
      <c r="TJG20" s="354"/>
      <c r="TJH20" s="352"/>
      <c r="TJI20" s="354"/>
      <c r="TJJ20" s="354"/>
      <c r="TJK20" s="355"/>
      <c r="TJN20" s="352"/>
      <c r="TJO20" s="353"/>
      <c r="TJP20" s="354"/>
      <c r="TJR20" s="354"/>
      <c r="TJS20" s="352"/>
      <c r="TJT20" s="353"/>
      <c r="TJU20" s="354"/>
      <c r="TJV20" s="31"/>
      <c r="TJW20" s="354"/>
      <c r="TJX20" s="352"/>
      <c r="TJY20" s="354"/>
      <c r="TJZ20" s="354"/>
      <c r="TKA20" s="355"/>
      <c r="TKD20" s="352"/>
      <c r="TKE20" s="353"/>
      <c r="TKF20" s="354"/>
      <c r="TKH20" s="354"/>
      <c r="TKI20" s="352"/>
      <c r="TKJ20" s="353"/>
      <c r="TKK20" s="354"/>
      <c r="TKL20" s="31"/>
      <c r="TKM20" s="354"/>
      <c r="TKN20" s="352"/>
      <c r="TKO20" s="354"/>
      <c r="TKP20" s="354"/>
      <c r="TKQ20" s="355"/>
      <c r="TKT20" s="352"/>
      <c r="TKU20" s="353"/>
      <c r="TKV20" s="354"/>
      <c r="TKX20" s="354"/>
      <c r="TKY20" s="352"/>
      <c r="TKZ20" s="353"/>
      <c r="TLA20" s="354"/>
      <c r="TLB20" s="31"/>
      <c r="TLC20" s="354"/>
      <c r="TLD20" s="352"/>
      <c r="TLE20" s="354"/>
      <c r="TLF20" s="354"/>
      <c r="TLG20" s="355"/>
      <c r="TLJ20" s="352"/>
      <c r="TLK20" s="353"/>
      <c r="TLL20" s="354"/>
      <c r="TLN20" s="354"/>
      <c r="TLO20" s="352"/>
      <c r="TLP20" s="353"/>
      <c r="TLQ20" s="354"/>
      <c r="TLR20" s="31"/>
      <c r="TLS20" s="354"/>
      <c r="TLT20" s="352"/>
      <c r="TLU20" s="354"/>
      <c r="TLV20" s="354"/>
      <c r="TLW20" s="355"/>
      <c r="TLZ20" s="352"/>
      <c r="TMA20" s="353"/>
      <c r="TMB20" s="354"/>
      <c r="TMD20" s="354"/>
      <c r="TME20" s="352"/>
      <c r="TMF20" s="353"/>
      <c r="TMG20" s="354"/>
      <c r="TMH20" s="31"/>
      <c r="TMI20" s="354"/>
      <c r="TMJ20" s="352"/>
      <c r="TMK20" s="354"/>
      <c r="TML20" s="354"/>
      <c r="TMM20" s="355"/>
      <c r="TMP20" s="352"/>
      <c r="TMQ20" s="353"/>
      <c r="TMR20" s="354"/>
      <c r="TMT20" s="354"/>
      <c r="TMU20" s="352"/>
      <c r="TMV20" s="353"/>
      <c r="TMW20" s="354"/>
      <c r="TMX20" s="31"/>
      <c r="TMY20" s="354"/>
      <c r="TMZ20" s="352"/>
      <c r="TNA20" s="354"/>
      <c r="TNB20" s="354"/>
      <c r="TNC20" s="355"/>
      <c r="TNF20" s="352"/>
      <c r="TNG20" s="353"/>
      <c r="TNH20" s="354"/>
      <c r="TNJ20" s="354"/>
      <c r="TNK20" s="352"/>
      <c r="TNL20" s="353"/>
      <c r="TNM20" s="354"/>
      <c r="TNN20" s="31"/>
      <c r="TNO20" s="354"/>
      <c r="TNP20" s="352"/>
      <c r="TNQ20" s="354"/>
      <c r="TNR20" s="354"/>
      <c r="TNS20" s="355"/>
      <c r="TNV20" s="352"/>
      <c r="TNW20" s="353"/>
      <c r="TNX20" s="354"/>
      <c r="TNZ20" s="354"/>
      <c r="TOA20" s="352"/>
      <c r="TOB20" s="353"/>
      <c r="TOC20" s="354"/>
      <c r="TOD20" s="31"/>
      <c r="TOE20" s="354"/>
      <c r="TOF20" s="352"/>
      <c r="TOG20" s="354"/>
      <c r="TOH20" s="354"/>
      <c r="TOI20" s="355"/>
      <c r="TOL20" s="352"/>
      <c r="TOM20" s="353"/>
      <c r="TON20" s="354"/>
      <c r="TOP20" s="354"/>
      <c r="TOQ20" s="352"/>
      <c r="TOR20" s="353"/>
      <c r="TOS20" s="354"/>
      <c r="TOT20" s="31"/>
      <c r="TOU20" s="354"/>
      <c r="TOV20" s="352"/>
      <c r="TOW20" s="354"/>
      <c r="TOX20" s="354"/>
      <c r="TOY20" s="355"/>
      <c r="TPB20" s="352"/>
      <c r="TPC20" s="353"/>
      <c r="TPD20" s="354"/>
      <c r="TPF20" s="354"/>
      <c r="TPG20" s="352"/>
      <c r="TPH20" s="353"/>
      <c r="TPI20" s="354"/>
      <c r="TPJ20" s="31"/>
      <c r="TPK20" s="354"/>
      <c r="TPL20" s="352"/>
      <c r="TPM20" s="354"/>
      <c r="TPN20" s="354"/>
      <c r="TPO20" s="355"/>
      <c r="TPR20" s="352"/>
      <c r="TPS20" s="353"/>
      <c r="TPT20" s="354"/>
      <c r="TPV20" s="354"/>
      <c r="TPW20" s="352"/>
      <c r="TPX20" s="353"/>
      <c r="TPY20" s="354"/>
      <c r="TPZ20" s="31"/>
      <c r="TQA20" s="354"/>
      <c r="TQB20" s="352"/>
      <c r="TQC20" s="354"/>
      <c r="TQD20" s="354"/>
      <c r="TQE20" s="355"/>
      <c r="TQH20" s="352"/>
      <c r="TQI20" s="353"/>
      <c r="TQJ20" s="354"/>
      <c r="TQL20" s="354"/>
      <c r="TQM20" s="352"/>
      <c r="TQN20" s="353"/>
      <c r="TQO20" s="354"/>
      <c r="TQP20" s="31"/>
      <c r="TQQ20" s="354"/>
      <c r="TQR20" s="352"/>
      <c r="TQS20" s="354"/>
      <c r="TQT20" s="354"/>
      <c r="TQU20" s="355"/>
      <c r="TQX20" s="352"/>
      <c r="TQY20" s="353"/>
      <c r="TQZ20" s="354"/>
      <c r="TRB20" s="354"/>
      <c r="TRC20" s="352"/>
      <c r="TRD20" s="353"/>
      <c r="TRE20" s="354"/>
      <c r="TRF20" s="31"/>
      <c r="TRG20" s="354"/>
      <c r="TRH20" s="352"/>
      <c r="TRI20" s="354"/>
      <c r="TRJ20" s="354"/>
      <c r="TRK20" s="355"/>
      <c r="TRN20" s="352"/>
      <c r="TRO20" s="353"/>
      <c r="TRP20" s="354"/>
      <c r="TRR20" s="354"/>
      <c r="TRS20" s="352"/>
      <c r="TRT20" s="353"/>
      <c r="TRU20" s="354"/>
      <c r="TRV20" s="31"/>
      <c r="TRW20" s="354"/>
      <c r="TRX20" s="352"/>
      <c r="TRY20" s="354"/>
      <c r="TRZ20" s="354"/>
      <c r="TSA20" s="355"/>
      <c r="TSD20" s="352"/>
      <c r="TSE20" s="353"/>
      <c r="TSF20" s="354"/>
      <c r="TSH20" s="354"/>
      <c r="TSI20" s="352"/>
      <c r="TSJ20" s="353"/>
      <c r="TSK20" s="354"/>
      <c r="TSL20" s="31"/>
      <c r="TSM20" s="354"/>
      <c r="TSN20" s="352"/>
      <c r="TSO20" s="354"/>
      <c r="TSP20" s="354"/>
      <c r="TSQ20" s="355"/>
      <c r="TST20" s="352"/>
      <c r="TSU20" s="353"/>
      <c r="TSV20" s="354"/>
      <c r="TSX20" s="354"/>
      <c r="TSY20" s="352"/>
      <c r="TSZ20" s="353"/>
      <c r="TTA20" s="354"/>
      <c r="TTB20" s="31"/>
      <c r="TTC20" s="354"/>
      <c r="TTD20" s="352"/>
      <c r="TTE20" s="354"/>
      <c r="TTF20" s="354"/>
      <c r="TTG20" s="355"/>
      <c r="TTJ20" s="352"/>
      <c r="TTK20" s="353"/>
      <c r="TTL20" s="354"/>
      <c r="TTN20" s="354"/>
      <c r="TTO20" s="352"/>
      <c r="TTP20" s="353"/>
      <c r="TTQ20" s="354"/>
      <c r="TTR20" s="31"/>
      <c r="TTS20" s="354"/>
      <c r="TTT20" s="352"/>
      <c r="TTU20" s="354"/>
      <c r="TTV20" s="354"/>
      <c r="TTW20" s="355"/>
      <c r="TTZ20" s="352"/>
      <c r="TUA20" s="353"/>
      <c r="TUB20" s="354"/>
      <c r="TUD20" s="354"/>
      <c r="TUE20" s="352"/>
      <c r="TUF20" s="353"/>
      <c r="TUG20" s="354"/>
      <c r="TUH20" s="31"/>
      <c r="TUI20" s="354"/>
      <c r="TUJ20" s="352"/>
      <c r="TUK20" s="354"/>
      <c r="TUL20" s="354"/>
      <c r="TUM20" s="355"/>
      <c r="TUP20" s="352"/>
      <c r="TUQ20" s="353"/>
      <c r="TUR20" s="354"/>
      <c r="TUT20" s="354"/>
      <c r="TUU20" s="352"/>
      <c r="TUV20" s="353"/>
      <c r="TUW20" s="354"/>
      <c r="TUX20" s="31"/>
      <c r="TUY20" s="354"/>
      <c r="TUZ20" s="352"/>
      <c r="TVA20" s="354"/>
      <c r="TVB20" s="354"/>
      <c r="TVC20" s="355"/>
      <c r="TVF20" s="352"/>
      <c r="TVG20" s="353"/>
      <c r="TVH20" s="354"/>
      <c r="TVJ20" s="354"/>
      <c r="TVK20" s="352"/>
      <c r="TVL20" s="353"/>
      <c r="TVM20" s="354"/>
      <c r="TVN20" s="31"/>
      <c r="TVO20" s="354"/>
      <c r="TVP20" s="352"/>
      <c r="TVQ20" s="354"/>
      <c r="TVR20" s="354"/>
      <c r="TVS20" s="355"/>
      <c r="TVV20" s="352"/>
      <c r="TVW20" s="353"/>
      <c r="TVX20" s="354"/>
      <c r="TVZ20" s="354"/>
      <c r="TWA20" s="352"/>
      <c r="TWB20" s="353"/>
      <c r="TWC20" s="354"/>
      <c r="TWD20" s="31"/>
      <c r="TWE20" s="354"/>
      <c r="TWF20" s="352"/>
      <c r="TWG20" s="354"/>
      <c r="TWH20" s="354"/>
      <c r="TWI20" s="355"/>
      <c r="TWL20" s="352"/>
      <c r="TWM20" s="353"/>
      <c r="TWN20" s="354"/>
      <c r="TWP20" s="354"/>
      <c r="TWQ20" s="352"/>
      <c r="TWR20" s="353"/>
      <c r="TWS20" s="354"/>
      <c r="TWT20" s="31"/>
      <c r="TWU20" s="354"/>
      <c r="TWV20" s="352"/>
      <c r="TWW20" s="354"/>
      <c r="TWX20" s="354"/>
      <c r="TWY20" s="355"/>
      <c r="TXB20" s="352"/>
      <c r="TXC20" s="353"/>
      <c r="TXD20" s="354"/>
      <c r="TXF20" s="354"/>
      <c r="TXG20" s="352"/>
      <c r="TXH20" s="353"/>
      <c r="TXI20" s="354"/>
      <c r="TXJ20" s="31"/>
      <c r="TXK20" s="354"/>
      <c r="TXL20" s="352"/>
      <c r="TXM20" s="354"/>
      <c r="TXN20" s="354"/>
      <c r="TXO20" s="355"/>
      <c r="TXR20" s="352"/>
      <c r="TXS20" s="353"/>
      <c r="TXT20" s="354"/>
      <c r="TXV20" s="354"/>
      <c r="TXW20" s="352"/>
      <c r="TXX20" s="353"/>
      <c r="TXY20" s="354"/>
      <c r="TXZ20" s="31"/>
      <c r="TYA20" s="354"/>
      <c r="TYB20" s="352"/>
      <c r="TYC20" s="354"/>
      <c r="TYD20" s="354"/>
      <c r="TYE20" s="355"/>
      <c r="TYH20" s="352"/>
      <c r="TYI20" s="353"/>
      <c r="TYJ20" s="354"/>
      <c r="TYL20" s="354"/>
      <c r="TYM20" s="352"/>
      <c r="TYN20" s="353"/>
      <c r="TYO20" s="354"/>
      <c r="TYP20" s="31"/>
      <c r="TYQ20" s="354"/>
      <c r="TYR20" s="352"/>
      <c r="TYS20" s="354"/>
      <c r="TYT20" s="354"/>
      <c r="TYU20" s="355"/>
      <c r="TYX20" s="352"/>
      <c r="TYY20" s="353"/>
      <c r="TYZ20" s="354"/>
      <c r="TZB20" s="354"/>
      <c r="TZC20" s="352"/>
      <c r="TZD20" s="353"/>
      <c r="TZE20" s="354"/>
      <c r="TZF20" s="31"/>
      <c r="TZG20" s="354"/>
      <c r="TZH20" s="352"/>
      <c r="TZI20" s="354"/>
      <c r="TZJ20" s="354"/>
      <c r="TZK20" s="355"/>
      <c r="TZN20" s="352"/>
      <c r="TZO20" s="353"/>
      <c r="TZP20" s="354"/>
      <c r="TZR20" s="354"/>
      <c r="TZS20" s="352"/>
      <c r="TZT20" s="353"/>
      <c r="TZU20" s="354"/>
      <c r="TZV20" s="31"/>
      <c r="TZW20" s="354"/>
      <c r="TZX20" s="352"/>
      <c r="TZY20" s="354"/>
      <c r="TZZ20" s="354"/>
      <c r="UAA20" s="355"/>
      <c r="UAD20" s="352"/>
      <c r="UAE20" s="353"/>
      <c r="UAF20" s="354"/>
      <c r="UAH20" s="354"/>
      <c r="UAI20" s="352"/>
      <c r="UAJ20" s="353"/>
      <c r="UAK20" s="354"/>
      <c r="UAL20" s="31"/>
      <c r="UAM20" s="354"/>
      <c r="UAN20" s="352"/>
      <c r="UAO20" s="354"/>
      <c r="UAP20" s="354"/>
      <c r="UAQ20" s="355"/>
      <c r="UAT20" s="352"/>
      <c r="UAU20" s="353"/>
      <c r="UAV20" s="354"/>
      <c r="UAX20" s="354"/>
      <c r="UAY20" s="352"/>
      <c r="UAZ20" s="353"/>
      <c r="UBA20" s="354"/>
      <c r="UBB20" s="31"/>
      <c r="UBC20" s="354"/>
      <c r="UBD20" s="352"/>
      <c r="UBE20" s="354"/>
      <c r="UBF20" s="354"/>
      <c r="UBG20" s="355"/>
      <c r="UBJ20" s="352"/>
      <c r="UBK20" s="353"/>
      <c r="UBL20" s="354"/>
      <c r="UBN20" s="354"/>
      <c r="UBO20" s="352"/>
      <c r="UBP20" s="353"/>
      <c r="UBQ20" s="354"/>
      <c r="UBR20" s="31"/>
      <c r="UBS20" s="354"/>
      <c r="UBT20" s="352"/>
      <c r="UBU20" s="354"/>
      <c r="UBV20" s="354"/>
      <c r="UBW20" s="355"/>
      <c r="UBZ20" s="352"/>
      <c r="UCA20" s="353"/>
      <c r="UCB20" s="354"/>
      <c r="UCD20" s="354"/>
      <c r="UCE20" s="352"/>
      <c r="UCF20" s="353"/>
      <c r="UCG20" s="354"/>
      <c r="UCH20" s="31"/>
      <c r="UCI20" s="354"/>
      <c r="UCJ20" s="352"/>
      <c r="UCK20" s="354"/>
      <c r="UCL20" s="354"/>
      <c r="UCM20" s="355"/>
      <c r="UCP20" s="352"/>
      <c r="UCQ20" s="353"/>
      <c r="UCR20" s="354"/>
      <c r="UCT20" s="354"/>
      <c r="UCU20" s="352"/>
      <c r="UCV20" s="353"/>
      <c r="UCW20" s="354"/>
      <c r="UCX20" s="31"/>
      <c r="UCY20" s="354"/>
      <c r="UCZ20" s="352"/>
      <c r="UDA20" s="354"/>
      <c r="UDB20" s="354"/>
      <c r="UDC20" s="355"/>
      <c r="UDF20" s="352"/>
      <c r="UDG20" s="353"/>
      <c r="UDH20" s="354"/>
      <c r="UDJ20" s="354"/>
      <c r="UDK20" s="352"/>
      <c r="UDL20" s="353"/>
      <c r="UDM20" s="354"/>
      <c r="UDN20" s="31"/>
      <c r="UDO20" s="354"/>
      <c r="UDP20" s="352"/>
      <c r="UDQ20" s="354"/>
      <c r="UDR20" s="354"/>
      <c r="UDS20" s="355"/>
      <c r="UDV20" s="352"/>
      <c r="UDW20" s="353"/>
      <c r="UDX20" s="354"/>
      <c r="UDZ20" s="354"/>
      <c r="UEA20" s="352"/>
      <c r="UEB20" s="353"/>
      <c r="UEC20" s="354"/>
      <c r="UED20" s="31"/>
      <c r="UEE20" s="354"/>
      <c r="UEF20" s="352"/>
      <c r="UEG20" s="354"/>
      <c r="UEH20" s="354"/>
      <c r="UEI20" s="355"/>
      <c r="UEL20" s="352"/>
      <c r="UEM20" s="353"/>
      <c r="UEN20" s="354"/>
      <c r="UEP20" s="354"/>
      <c r="UEQ20" s="352"/>
      <c r="UER20" s="353"/>
      <c r="UES20" s="354"/>
      <c r="UET20" s="31"/>
      <c r="UEU20" s="354"/>
      <c r="UEV20" s="352"/>
      <c r="UEW20" s="354"/>
      <c r="UEX20" s="354"/>
      <c r="UEY20" s="355"/>
      <c r="UFB20" s="352"/>
      <c r="UFC20" s="353"/>
      <c r="UFD20" s="354"/>
      <c r="UFF20" s="354"/>
      <c r="UFG20" s="352"/>
      <c r="UFH20" s="353"/>
      <c r="UFI20" s="354"/>
      <c r="UFJ20" s="31"/>
      <c r="UFK20" s="354"/>
      <c r="UFL20" s="352"/>
      <c r="UFM20" s="354"/>
      <c r="UFN20" s="354"/>
      <c r="UFO20" s="355"/>
      <c r="UFR20" s="352"/>
      <c r="UFS20" s="353"/>
      <c r="UFT20" s="354"/>
      <c r="UFV20" s="354"/>
      <c r="UFW20" s="352"/>
      <c r="UFX20" s="353"/>
      <c r="UFY20" s="354"/>
      <c r="UFZ20" s="31"/>
      <c r="UGA20" s="354"/>
      <c r="UGB20" s="352"/>
      <c r="UGC20" s="354"/>
      <c r="UGD20" s="354"/>
      <c r="UGE20" s="355"/>
      <c r="UGH20" s="352"/>
      <c r="UGI20" s="353"/>
      <c r="UGJ20" s="354"/>
      <c r="UGL20" s="354"/>
      <c r="UGM20" s="352"/>
      <c r="UGN20" s="353"/>
      <c r="UGO20" s="354"/>
      <c r="UGP20" s="31"/>
      <c r="UGQ20" s="354"/>
      <c r="UGR20" s="352"/>
      <c r="UGS20" s="354"/>
      <c r="UGT20" s="354"/>
      <c r="UGU20" s="355"/>
      <c r="UGX20" s="352"/>
      <c r="UGY20" s="353"/>
      <c r="UGZ20" s="354"/>
      <c r="UHB20" s="354"/>
      <c r="UHC20" s="352"/>
      <c r="UHD20" s="353"/>
      <c r="UHE20" s="354"/>
      <c r="UHF20" s="31"/>
      <c r="UHG20" s="354"/>
      <c r="UHH20" s="352"/>
      <c r="UHI20" s="354"/>
      <c r="UHJ20" s="354"/>
      <c r="UHK20" s="355"/>
      <c r="UHN20" s="352"/>
      <c r="UHO20" s="353"/>
      <c r="UHP20" s="354"/>
      <c r="UHR20" s="354"/>
      <c r="UHS20" s="352"/>
      <c r="UHT20" s="353"/>
      <c r="UHU20" s="354"/>
      <c r="UHV20" s="31"/>
      <c r="UHW20" s="354"/>
      <c r="UHX20" s="352"/>
      <c r="UHY20" s="354"/>
      <c r="UHZ20" s="354"/>
      <c r="UIA20" s="355"/>
      <c r="UID20" s="352"/>
      <c r="UIE20" s="353"/>
      <c r="UIF20" s="354"/>
      <c r="UIH20" s="354"/>
      <c r="UII20" s="352"/>
      <c r="UIJ20" s="353"/>
      <c r="UIK20" s="354"/>
      <c r="UIL20" s="31"/>
      <c r="UIM20" s="354"/>
      <c r="UIN20" s="352"/>
      <c r="UIO20" s="354"/>
      <c r="UIP20" s="354"/>
      <c r="UIQ20" s="355"/>
      <c r="UIT20" s="352"/>
      <c r="UIU20" s="353"/>
      <c r="UIV20" s="354"/>
      <c r="UIX20" s="354"/>
      <c r="UIY20" s="352"/>
      <c r="UIZ20" s="353"/>
      <c r="UJA20" s="354"/>
      <c r="UJB20" s="31"/>
      <c r="UJC20" s="354"/>
      <c r="UJD20" s="352"/>
      <c r="UJE20" s="354"/>
      <c r="UJF20" s="354"/>
      <c r="UJG20" s="355"/>
      <c r="UJJ20" s="352"/>
      <c r="UJK20" s="353"/>
      <c r="UJL20" s="354"/>
      <c r="UJN20" s="354"/>
      <c r="UJO20" s="352"/>
      <c r="UJP20" s="353"/>
      <c r="UJQ20" s="354"/>
      <c r="UJR20" s="31"/>
      <c r="UJS20" s="354"/>
      <c r="UJT20" s="352"/>
      <c r="UJU20" s="354"/>
      <c r="UJV20" s="354"/>
      <c r="UJW20" s="355"/>
      <c r="UJZ20" s="352"/>
      <c r="UKA20" s="353"/>
      <c r="UKB20" s="354"/>
      <c r="UKD20" s="354"/>
      <c r="UKE20" s="352"/>
      <c r="UKF20" s="353"/>
      <c r="UKG20" s="354"/>
      <c r="UKH20" s="31"/>
      <c r="UKI20" s="354"/>
      <c r="UKJ20" s="352"/>
      <c r="UKK20" s="354"/>
      <c r="UKL20" s="354"/>
      <c r="UKM20" s="355"/>
      <c r="UKP20" s="352"/>
      <c r="UKQ20" s="353"/>
      <c r="UKR20" s="354"/>
      <c r="UKT20" s="354"/>
      <c r="UKU20" s="352"/>
      <c r="UKV20" s="353"/>
      <c r="UKW20" s="354"/>
      <c r="UKX20" s="31"/>
      <c r="UKY20" s="354"/>
      <c r="UKZ20" s="352"/>
      <c r="ULA20" s="354"/>
      <c r="ULB20" s="354"/>
      <c r="ULC20" s="355"/>
      <c r="ULF20" s="352"/>
      <c r="ULG20" s="353"/>
      <c r="ULH20" s="354"/>
      <c r="ULJ20" s="354"/>
      <c r="ULK20" s="352"/>
      <c r="ULL20" s="353"/>
      <c r="ULM20" s="354"/>
      <c r="ULN20" s="31"/>
      <c r="ULO20" s="354"/>
      <c r="ULP20" s="352"/>
      <c r="ULQ20" s="354"/>
      <c r="ULR20" s="354"/>
      <c r="ULS20" s="355"/>
      <c r="ULV20" s="352"/>
      <c r="ULW20" s="353"/>
      <c r="ULX20" s="354"/>
      <c r="ULZ20" s="354"/>
      <c r="UMA20" s="352"/>
      <c r="UMB20" s="353"/>
      <c r="UMC20" s="354"/>
      <c r="UMD20" s="31"/>
      <c r="UME20" s="354"/>
      <c r="UMF20" s="352"/>
      <c r="UMG20" s="354"/>
      <c r="UMH20" s="354"/>
      <c r="UMI20" s="355"/>
      <c r="UML20" s="352"/>
      <c r="UMM20" s="353"/>
      <c r="UMN20" s="354"/>
      <c r="UMP20" s="354"/>
      <c r="UMQ20" s="352"/>
      <c r="UMR20" s="353"/>
      <c r="UMS20" s="354"/>
      <c r="UMT20" s="31"/>
      <c r="UMU20" s="354"/>
      <c r="UMV20" s="352"/>
      <c r="UMW20" s="354"/>
      <c r="UMX20" s="354"/>
      <c r="UMY20" s="355"/>
      <c r="UNB20" s="352"/>
      <c r="UNC20" s="353"/>
      <c r="UND20" s="354"/>
      <c r="UNF20" s="354"/>
      <c r="UNG20" s="352"/>
      <c r="UNH20" s="353"/>
      <c r="UNI20" s="354"/>
      <c r="UNJ20" s="31"/>
      <c r="UNK20" s="354"/>
      <c r="UNL20" s="352"/>
      <c r="UNM20" s="354"/>
      <c r="UNN20" s="354"/>
      <c r="UNO20" s="355"/>
      <c r="UNR20" s="352"/>
      <c r="UNS20" s="353"/>
      <c r="UNT20" s="354"/>
      <c r="UNV20" s="354"/>
      <c r="UNW20" s="352"/>
      <c r="UNX20" s="353"/>
      <c r="UNY20" s="354"/>
      <c r="UNZ20" s="31"/>
      <c r="UOA20" s="354"/>
      <c r="UOB20" s="352"/>
      <c r="UOC20" s="354"/>
      <c r="UOD20" s="354"/>
      <c r="UOE20" s="355"/>
      <c r="UOH20" s="352"/>
      <c r="UOI20" s="353"/>
      <c r="UOJ20" s="354"/>
      <c r="UOL20" s="354"/>
      <c r="UOM20" s="352"/>
      <c r="UON20" s="353"/>
      <c r="UOO20" s="354"/>
      <c r="UOP20" s="31"/>
      <c r="UOQ20" s="354"/>
      <c r="UOR20" s="352"/>
      <c r="UOS20" s="354"/>
      <c r="UOT20" s="354"/>
      <c r="UOU20" s="355"/>
      <c r="UOX20" s="352"/>
      <c r="UOY20" s="353"/>
      <c r="UOZ20" s="354"/>
      <c r="UPB20" s="354"/>
      <c r="UPC20" s="352"/>
      <c r="UPD20" s="353"/>
      <c r="UPE20" s="354"/>
      <c r="UPF20" s="31"/>
      <c r="UPG20" s="354"/>
      <c r="UPH20" s="352"/>
      <c r="UPI20" s="354"/>
      <c r="UPJ20" s="354"/>
      <c r="UPK20" s="355"/>
      <c r="UPN20" s="352"/>
      <c r="UPO20" s="353"/>
      <c r="UPP20" s="354"/>
      <c r="UPR20" s="354"/>
      <c r="UPS20" s="352"/>
      <c r="UPT20" s="353"/>
      <c r="UPU20" s="354"/>
      <c r="UPV20" s="31"/>
      <c r="UPW20" s="354"/>
      <c r="UPX20" s="352"/>
      <c r="UPY20" s="354"/>
      <c r="UPZ20" s="354"/>
      <c r="UQA20" s="355"/>
      <c r="UQD20" s="352"/>
      <c r="UQE20" s="353"/>
      <c r="UQF20" s="354"/>
      <c r="UQH20" s="354"/>
      <c r="UQI20" s="352"/>
      <c r="UQJ20" s="353"/>
      <c r="UQK20" s="354"/>
      <c r="UQL20" s="31"/>
      <c r="UQM20" s="354"/>
      <c r="UQN20" s="352"/>
      <c r="UQO20" s="354"/>
      <c r="UQP20" s="354"/>
      <c r="UQQ20" s="355"/>
      <c r="UQT20" s="352"/>
      <c r="UQU20" s="353"/>
      <c r="UQV20" s="354"/>
      <c r="UQX20" s="354"/>
      <c r="UQY20" s="352"/>
      <c r="UQZ20" s="353"/>
      <c r="URA20" s="354"/>
      <c r="URB20" s="31"/>
      <c r="URC20" s="354"/>
      <c r="URD20" s="352"/>
      <c r="URE20" s="354"/>
      <c r="URF20" s="354"/>
      <c r="URG20" s="355"/>
      <c r="URJ20" s="352"/>
      <c r="URK20" s="353"/>
      <c r="URL20" s="354"/>
      <c r="URN20" s="354"/>
      <c r="URO20" s="352"/>
      <c r="URP20" s="353"/>
      <c r="URQ20" s="354"/>
      <c r="URR20" s="31"/>
      <c r="URS20" s="354"/>
      <c r="URT20" s="352"/>
      <c r="URU20" s="354"/>
      <c r="URV20" s="354"/>
      <c r="URW20" s="355"/>
      <c r="URZ20" s="352"/>
      <c r="USA20" s="353"/>
      <c r="USB20" s="354"/>
      <c r="USD20" s="354"/>
      <c r="USE20" s="352"/>
      <c r="USF20" s="353"/>
      <c r="USG20" s="354"/>
      <c r="USH20" s="31"/>
      <c r="USI20" s="354"/>
      <c r="USJ20" s="352"/>
      <c r="USK20" s="354"/>
      <c r="USL20" s="354"/>
      <c r="USM20" s="355"/>
      <c r="USP20" s="352"/>
      <c r="USQ20" s="353"/>
      <c r="USR20" s="354"/>
      <c r="UST20" s="354"/>
      <c r="USU20" s="352"/>
      <c r="USV20" s="353"/>
      <c r="USW20" s="354"/>
      <c r="USX20" s="31"/>
      <c r="USY20" s="354"/>
      <c r="USZ20" s="352"/>
      <c r="UTA20" s="354"/>
      <c r="UTB20" s="354"/>
      <c r="UTC20" s="355"/>
      <c r="UTF20" s="352"/>
      <c r="UTG20" s="353"/>
      <c r="UTH20" s="354"/>
      <c r="UTJ20" s="354"/>
      <c r="UTK20" s="352"/>
      <c r="UTL20" s="353"/>
      <c r="UTM20" s="354"/>
      <c r="UTN20" s="31"/>
      <c r="UTO20" s="354"/>
      <c r="UTP20" s="352"/>
      <c r="UTQ20" s="354"/>
      <c r="UTR20" s="354"/>
      <c r="UTS20" s="355"/>
      <c r="UTV20" s="352"/>
      <c r="UTW20" s="353"/>
      <c r="UTX20" s="354"/>
      <c r="UTZ20" s="354"/>
      <c r="UUA20" s="352"/>
      <c r="UUB20" s="353"/>
      <c r="UUC20" s="354"/>
      <c r="UUD20" s="31"/>
      <c r="UUE20" s="354"/>
      <c r="UUF20" s="352"/>
      <c r="UUG20" s="354"/>
      <c r="UUH20" s="354"/>
      <c r="UUI20" s="355"/>
      <c r="UUL20" s="352"/>
      <c r="UUM20" s="353"/>
      <c r="UUN20" s="354"/>
      <c r="UUP20" s="354"/>
      <c r="UUQ20" s="352"/>
      <c r="UUR20" s="353"/>
      <c r="UUS20" s="354"/>
      <c r="UUT20" s="31"/>
      <c r="UUU20" s="354"/>
      <c r="UUV20" s="352"/>
      <c r="UUW20" s="354"/>
      <c r="UUX20" s="354"/>
      <c r="UUY20" s="355"/>
      <c r="UVB20" s="352"/>
      <c r="UVC20" s="353"/>
      <c r="UVD20" s="354"/>
      <c r="UVF20" s="354"/>
      <c r="UVG20" s="352"/>
      <c r="UVH20" s="353"/>
      <c r="UVI20" s="354"/>
      <c r="UVJ20" s="31"/>
      <c r="UVK20" s="354"/>
      <c r="UVL20" s="352"/>
      <c r="UVM20" s="354"/>
      <c r="UVN20" s="354"/>
      <c r="UVO20" s="355"/>
      <c r="UVR20" s="352"/>
      <c r="UVS20" s="353"/>
      <c r="UVT20" s="354"/>
      <c r="UVV20" s="354"/>
      <c r="UVW20" s="352"/>
      <c r="UVX20" s="353"/>
      <c r="UVY20" s="354"/>
      <c r="UVZ20" s="31"/>
      <c r="UWA20" s="354"/>
      <c r="UWB20" s="352"/>
      <c r="UWC20" s="354"/>
      <c r="UWD20" s="354"/>
      <c r="UWE20" s="355"/>
      <c r="UWH20" s="352"/>
      <c r="UWI20" s="353"/>
      <c r="UWJ20" s="354"/>
      <c r="UWL20" s="354"/>
      <c r="UWM20" s="352"/>
      <c r="UWN20" s="353"/>
      <c r="UWO20" s="354"/>
      <c r="UWP20" s="31"/>
      <c r="UWQ20" s="354"/>
      <c r="UWR20" s="352"/>
      <c r="UWS20" s="354"/>
      <c r="UWT20" s="354"/>
      <c r="UWU20" s="355"/>
      <c r="UWX20" s="352"/>
      <c r="UWY20" s="353"/>
      <c r="UWZ20" s="354"/>
      <c r="UXB20" s="354"/>
      <c r="UXC20" s="352"/>
      <c r="UXD20" s="353"/>
      <c r="UXE20" s="354"/>
      <c r="UXF20" s="31"/>
      <c r="UXG20" s="354"/>
      <c r="UXH20" s="352"/>
      <c r="UXI20" s="354"/>
      <c r="UXJ20" s="354"/>
      <c r="UXK20" s="355"/>
      <c r="UXN20" s="352"/>
      <c r="UXO20" s="353"/>
      <c r="UXP20" s="354"/>
      <c r="UXR20" s="354"/>
      <c r="UXS20" s="352"/>
      <c r="UXT20" s="353"/>
      <c r="UXU20" s="354"/>
      <c r="UXV20" s="31"/>
      <c r="UXW20" s="354"/>
      <c r="UXX20" s="352"/>
      <c r="UXY20" s="354"/>
      <c r="UXZ20" s="354"/>
      <c r="UYA20" s="355"/>
      <c r="UYD20" s="352"/>
      <c r="UYE20" s="353"/>
      <c r="UYF20" s="354"/>
      <c r="UYH20" s="354"/>
      <c r="UYI20" s="352"/>
      <c r="UYJ20" s="353"/>
      <c r="UYK20" s="354"/>
      <c r="UYL20" s="31"/>
      <c r="UYM20" s="354"/>
      <c r="UYN20" s="352"/>
      <c r="UYO20" s="354"/>
      <c r="UYP20" s="354"/>
      <c r="UYQ20" s="355"/>
      <c r="UYT20" s="352"/>
      <c r="UYU20" s="353"/>
      <c r="UYV20" s="354"/>
      <c r="UYX20" s="354"/>
      <c r="UYY20" s="352"/>
      <c r="UYZ20" s="353"/>
      <c r="UZA20" s="354"/>
      <c r="UZB20" s="31"/>
      <c r="UZC20" s="354"/>
      <c r="UZD20" s="352"/>
      <c r="UZE20" s="354"/>
      <c r="UZF20" s="354"/>
      <c r="UZG20" s="355"/>
      <c r="UZJ20" s="352"/>
      <c r="UZK20" s="353"/>
      <c r="UZL20" s="354"/>
      <c r="UZN20" s="354"/>
      <c r="UZO20" s="352"/>
      <c r="UZP20" s="353"/>
      <c r="UZQ20" s="354"/>
      <c r="UZR20" s="31"/>
      <c r="UZS20" s="354"/>
      <c r="UZT20" s="352"/>
      <c r="UZU20" s="354"/>
      <c r="UZV20" s="354"/>
      <c r="UZW20" s="355"/>
      <c r="UZZ20" s="352"/>
      <c r="VAA20" s="353"/>
      <c r="VAB20" s="354"/>
      <c r="VAD20" s="354"/>
      <c r="VAE20" s="352"/>
      <c r="VAF20" s="353"/>
      <c r="VAG20" s="354"/>
      <c r="VAH20" s="31"/>
      <c r="VAI20" s="354"/>
      <c r="VAJ20" s="352"/>
      <c r="VAK20" s="354"/>
      <c r="VAL20" s="354"/>
      <c r="VAM20" s="355"/>
      <c r="VAP20" s="352"/>
      <c r="VAQ20" s="353"/>
      <c r="VAR20" s="354"/>
      <c r="VAT20" s="354"/>
      <c r="VAU20" s="352"/>
      <c r="VAV20" s="353"/>
      <c r="VAW20" s="354"/>
      <c r="VAX20" s="31"/>
      <c r="VAY20" s="354"/>
      <c r="VAZ20" s="352"/>
      <c r="VBA20" s="354"/>
      <c r="VBB20" s="354"/>
      <c r="VBC20" s="355"/>
      <c r="VBF20" s="352"/>
      <c r="VBG20" s="353"/>
      <c r="VBH20" s="354"/>
      <c r="VBJ20" s="354"/>
      <c r="VBK20" s="352"/>
      <c r="VBL20" s="353"/>
      <c r="VBM20" s="354"/>
      <c r="VBN20" s="31"/>
      <c r="VBO20" s="354"/>
      <c r="VBP20" s="352"/>
      <c r="VBQ20" s="354"/>
      <c r="VBR20" s="354"/>
      <c r="VBS20" s="355"/>
      <c r="VBV20" s="352"/>
      <c r="VBW20" s="353"/>
      <c r="VBX20" s="354"/>
      <c r="VBZ20" s="354"/>
      <c r="VCA20" s="352"/>
      <c r="VCB20" s="353"/>
      <c r="VCC20" s="354"/>
      <c r="VCD20" s="31"/>
      <c r="VCE20" s="354"/>
      <c r="VCF20" s="352"/>
      <c r="VCG20" s="354"/>
      <c r="VCH20" s="354"/>
      <c r="VCI20" s="355"/>
      <c r="VCL20" s="352"/>
      <c r="VCM20" s="353"/>
      <c r="VCN20" s="354"/>
      <c r="VCP20" s="354"/>
      <c r="VCQ20" s="352"/>
      <c r="VCR20" s="353"/>
      <c r="VCS20" s="354"/>
      <c r="VCT20" s="31"/>
      <c r="VCU20" s="354"/>
      <c r="VCV20" s="352"/>
      <c r="VCW20" s="354"/>
      <c r="VCX20" s="354"/>
      <c r="VCY20" s="355"/>
      <c r="VDB20" s="352"/>
      <c r="VDC20" s="353"/>
      <c r="VDD20" s="354"/>
      <c r="VDF20" s="354"/>
      <c r="VDG20" s="352"/>
      <c r="VDH20" s="353"/>
      <c r="VDI20" s="354"/>
      <c r="VDJ20" s="31"/>
      <c r="VDK20" s="354"/>
      <c r="VDL20" s="352"/>
      <c r="VDM20" s="354"/>
      <c r="VDN20" s="354"/>
      <c r="VDO20" s="355"/>
      <c r="VDR20" s="352"/>
      <c r="VDS20" s="353"/>
      <c r="VDT20" s="354"/>
      <c r="VDV20" s="354"/>
      <c r="VDW20" s="352"/>
      <c r="VDX20" s="353"/>
      <c r="VDY20" s="354"/>
      <c r="VDZ20" s="31"/>
      <c r="VEA20" s="354"/>
      <c r="VEB20" s="352"/>
      <c r="VEC20" s="354"/>
      <c r="VED20" s="354"/>
      <c r="VEE20" s="355"/>
      <c r="VEH20" s="352"/>
      <c r="VEI20" s="353"/>
      <c r="VEJ20" s="354"/>
      <c r="VEL20" s="354"/>
      <c r="VEM20" s="352"/>
      <c r="VEN20" s="353"/>
      <c r="VEO20" s="354"/>
      <c r="VEP20" s="31"/>
      <c r="VEQ20" s="354"/>
      <c r="VER20" s="352"/>
      <c r="VES20" s="354"/>
      <c r="VET20" s="354"/>
      <c r="VEU20" s="355"/>
      <c r="VEX20" s="352"/>
      <c r="VEY20" s="353"/>
      <c r="VEZ20" s="354"/>
      <c r="VFB20" s="354"/>
      <c r="VFC20" s="352"/>
      <c r="VFD20" s="353"/>
      <c r="VFE20" s="354"/>
      <c r="VFF20" s="31"/>
      <c r="VFG20" s="354"/>
      <c r="VFH20" s="352"/>
      <c r="VFI20" s="354"/>
      <c r="VFJ20" s="354"/>
      <c r="VFK20" s="355"/>
      <c r="VFN20" s="352"/>
      <c r="VFO20" s="353"/>
      <c r="VFP20" s="354"/>
      <c r="VFR20" s="354"/>
      <c r="VFS20" s="352"/>
      <c r="VFT20" s="353"/>
      <c r="VFU20" s="354"/>
      <c r="VFV20" s="31"/>
      <c r="VFW20" s="354"/>
      <c r="VFX20" s="352"/>
      <c r="VFY20" s="354"/>
      <c r="VFZ20" s="354"/>
      <c r="VGA20" s="355"/>
      <c r="VGD20" s="352"/>
      <c r="VGE20" s="353"/>
      <c r="VGF20" s="354"/>
      <c r="VGH20" s="354"/>
      <c r="VGI20" s="352"/>
      <c r="VGJ20" s="353"/>
      <c r="VGK20" s="354"/>
      <c r="VGL20" s="31"/>
      <c r="VGM20" s="354"/>
      <c r="VGN20" s="352"/>
      <c r="VGO20" s="354"/>
      <c r="VGP20" s="354"/>
      <c r="VGQ20" s="355"/>
      <c r="VGT20" s="352"/>
      <c r="VGU20" s="353"/>
      <c r="VGV20" s="354"/>
      <c r="VGX20" s="354"/>
      <c r="VGY20" s="352"/>
      <c r="VGZ20" s="353"/>
      <c r="VHA20" s="354"/>
      <c r="VHB20" s="31"/>
      <c r="VHC20" s="354"/>
      <c r="VHD20" s="352"/>
      <c r="VHE20" s="354"/>
      <c r="VHF20" s="354"/>
      <c r="VHG20" s="355"/>
      <c r="VHJ20" s="352"/>
      <c r="VHK20" s="353"/>
      <c r="VHL20" s="354"/>
      <c r="VHN20" s="354"/>
      <c r="VHO20" s="352"/>
      <c r="VHP20" s="353"/>
      <c r="VHQ20" s="354"/>
      <c r="VHR20" s="31"/>
      <c r="VHS20" s="354"/>
      <c r="VHT20" s="352"/>
      <c r="VHU20" s="354"/>
      <c r="VHV20" s="354"/>
      <c r="VHW20" s="355"/>
      <c r="VHZ20" s="352"/>
      <c r="VIA20" s="353"/>
      <c r="VIB20" s="354"/>
      <c r="VID20" s="354"/>
      <c r="VIE20" s="352"/>
      <c r="VIF20" s="353"/>
      <c r="VIG20" s="354"/>
      <c r="VIH20" s="31"/>
      <c r="VII20" s="354"/>
      <c r="VIJ20" s="352"/>
      <c r="VIK20" s="354"/>
      <c r="VIL20" s="354"/>
      <c r="VIM20" s="355"/>
      <c r="VIP20" s="352"/>
      <c r="VIQ20" s="353"/>
      <c r="VIR20" s="354"/>
      <c r="VIT20" s="354"/>
      <c r="VIU20" s="352"/>
      <c r="VIV20" s="353"/>
      <c r="VIW20" s="354"/>
      <c r="VIX20" s="31"/>
      <c r="VIY20" s="354"/>
      <c r="VIZ20" s="352"/>
      <c r="VJA20" s="354"/>
      <c r="VJB20" s="354"/>
      <c r="VJC20" s="355"/>
      <c r="VJF20" s="352"/>
      <c r="VJG20" s="353"/>
      <c r="VJH20" s="354"/>
      <c r="VJJ20" s="354"/>
      <c r="VJK20" s="352"/>
      <c r="VJL20" s="353"/>
      <c r="VJM20" s="354"/>
      <c r="VJN20" s="31"/>
      <c r="VJO20" s="354"/>
      <c r="VJP20" s="352"/>
      <c r="VJQ20" s="354"/>
      <c r="VJR20" s="354"/>
      <c r="VJS20" s="355"/>
      <c r="VJV20" s="352"/>
      <c r="VJW20" s="353"/>
      <c r="VJX20" s="354"/>
      <c r="VJZ20" s="354"/>
      <c r="VKA20" s="352"/>
      <c r="VKB20" s="353"/>
      <c r="VKC20" s="354"/>
      <c r="VKD20" s="31"/>
      <c r="VKE20" s="354"/>
      <c r="VKF20" s="352"/>
      <c r="VKG20" s="354"/>
      <c r="VKH20" s="354"/>
      <c r="VKI20" s="355"/>
      <c r="VKL20" s="352"/>
      <c r="VKM20" s="353"/>
      <c r="VKN20" s="354"/>
      <c r="VKP20" s="354"/>
      <c r="VKQ20" s="352"/>
      <c r="VKR20" s="353"/>
      <c r="VKS20" s="354"/>
      <c r="VKT20" s="31"/>
      <c r="VKU20" s="354"/>
      <c r="VKV20" s="352"/>
      <c r="VKW20" s="354"/>
      <c r="VKX20" s="354"/>
      <c r="VKY20" s="355"/>
      <c r="VLB20" s="352"/>
      <c r="VLC20" s="353"/>
      <c r="VLD20" s="354"/>
      <c r="VLF20" s="354"/>
      <c r="VLG20" s="352"/>
      <c r="VLH20" s="353"/>
      <c r="VLI20" s="354"/>
      <c r="VLJ20" s="31"/>
      <c r="VLK20" s="354"/>
      <c r="VLL20" s="352"/>
      <c r="VLM20" s="354"/>
      <c r="VLN20" s="354"/>
      <c r="VLO20" s="355"/>
      <c r="VLR20" s="352"/>
      <c r="VLS20" s="353"/>
      <c r="VLT20" s="354"/>
      <c r="VLV20" s="354"/>
      <c r="VLW20" s="352"/>
      <c r="VLX20" s="353"/>
      <c r="VLY20" s="354"/>
      <c r="VLZ20" s="31"/>
      <c r="VMA20" s="354"/>
      <c r="VMB20" s="352"/>
      <c r="VMC20" s="354"/>
      <c r="VMD20" s="354"/>
      <c r="VME20" s="355"/>
      <c r="VMH20" s="352"/>
      <c r="VMI20" s="353"/>
      <c r="VMJ20" s="354"/>
      <c r="VML20" s="354"/>
      <c r="VMM20" s="352"/>
      <c r="VMN20" s="353"/>
      <c r="VMO20" s="354"/>
      <c r="VMP20" s="31"/>
      <c r="VMQ20" s="354"/>
      <c r="VMR20" s="352"/>
      <c r="VMS20" s="354"/>
      <c r="VMT20" s="354"/>
      <c r="VMU20" s="355"/>
      <c r="VMX20" s="352"/>
      <c r="VMY20" s="353"/>
      <c r="VMZ20" s="354"/>
      <c r="VNB20" s="354"/>
      <c r="VNC20" s="352"/>
      <c r="VND20" s="353"/>
      <c r="VNE20" s="354"/>
      <c r="VNF20" s="31"/>
      <c r="VNG20" s="354"/>
      <c r="VNH20" s="352"/>
      <c r="VNI20" s="354"/>
      <c r="VNJ20" s="354"/>
      <c r="VNK20" s="355"/>
      <c r="VNN20" s="352"/>
      <c r="VNO20" s="353"/>
      <c r="VNP20" s="354"/>
      <c r="VNR20" s="354"/>
      <c r="VNS20" s="352"/>
      <c r="VNT20" s="353"/>
      <c r="VNU20" s="354"/>
      <c r="VNV20" s="31"/>
      <c r="VNW20" s="354"/>
      <c r="VNX20" s="352"/>
      <c r="VNY20" s="354"/>
      <c r="VNZ20" s="354"/>
      <c r="VOA20" s="355"/>
      <c r="VOD20" s="352"/>
      <c r="VOE20" s="353"/>
      <c r="VOF20" s="354"/>
      <c r="VOH20" s="354"/>
      <c r="VOI20" s="352"/>
      <c r="VOJ20" s="353"/>
      <c r="VOK20" s="354"/>
      <c r="VOL20" s="31"/>
      <c r="VOM20" s="354"/>
      <c r="VON20" s="352"/>
      <c r="VOO20" s="354"/>
      <c r="VOP20" s="354"/>
      <c r="VOQ20" s="355"/>
      <c r="VOT20" s="352"/>
      <c r="VOU20" s="353"/>
      <c r="VOV20" s="354"/>
      <c r="VOX20" s="354"/>
      <c r="VOY20" s="352"/>
      <c r="VOZ20" s="353"/>
      <c r="VPA20" s="354"/>
      <c r="VPB20" s="31"/>
      <c r="VPC20" s="354"/>
      <c r="VPD20" s="352"/>
      <c r="VPE20" s="354"/>
      <c r="VPF20" s="354"/>
      <c r="VPG20" s="355"/>
      <c r="VPJ20" s="352"/>
      <c r="VPK20" s="353"/>
      <c r="VPL20" s="354"/>
      <c r="VPN20" s="354"/>
      <c r="VPO20" s="352"/>
      <c r="VPP20" s="353"/>
      <c r="VPQ20" s="354"/>
      <c r="VPR20" s="31"/>
      <c r="VPS20" s="354"/>
      <c r="VPT20" s="352"/>
      <c r="VPU20" s="354"/>
      <c r="VPV20" s="354"/>
      <c r="VPW20" s="355"/>
      <c r="VPZ20" s="352"/>
      <c r="VQA20" s="353"/>
      <c r="VQB20" s="354"/>
      <c r="VQD20" s="354"/>
      <c r="VQE20" s="352"/>
      <c r="VQF20" s="353"/>
      <c r="VQG20" s="354"/>
      <c r="VQH20" s="31"/>
      <c r="VQI20" s="354"/>
      <c r="VQJ20" s="352"/>
      <c r="VQK20" s="354"/>
      <c r="VQL20" s="354"/>
      <c r="VQM20" s="355"/>
      <c r="VQP20" s="352"/>
      <c r="VQQ20" s="353"/>
      <c r="VQR20" s="354"/>
      <c r="VQT20" s="354"/>
      <c r="VQU20" s="352"/>
      <c r="VQV20" s="353"/>
      <c r="VQW20" s="354"/>
      <c r="VQX20" s="31"/>
      <c r="VQY20" s="354"/>
      <c r="VQZ20" s="352"/>
      <c r="VRA20" s="354"/>
      <c r="VRB20" s="354"/>
      <c r="VRC20" s="355"/>
      <c r="VRF20" s="352"/>
      <c r="VRG20" s="353"/>
      <c r="VRH20" s="354"/>
      <c r="VRJ20" s="354"/>
      <c r="VRK20" s="352"/>
      <c r="VRL20" s="353"/>
      <c r="VRM20" s="354"/>
      <c r="VRN20" s="31"/>
      <c r="VRO20" s="354"/>
      <c r="VRP20" s="352"/>
      <c r="VRQ20" s="354"/>
      <c r="VRR20" s="354"/>
      <c r="VRS20" s="355"/>
      <c r="VRV20" s="352"/>
      <c r="VRW20" s="353"/>
      <c r="VRX20" s="354"/>
      <c r="VRZ20" s="354"/>
      <c r="VSA20" s="352"/>
      <c r="VSB20" s="353"/>
      <c r="VSC20" s="354"/>
      <c r="VSD20" s="31"/>
      <c r="VSE20" s="354"/>
      <c r="VSF20" s="352"/>
      <c r="VSG20" s="354"/>
      <c r="VSH20" s="354"/>
      <c r="VSI20" s="355"/>
      <c r="VSL20" s="352"/>
      <c r="VSM20" s="353"/>
      <c r="VSN20" s="354"/>
      <c r="VSP20" s="354"/>
      <c r="VSQ20" s="352"/>
      <c r="VSR20" s="353"/>
      <c r="VSS20" s="354"/>
      <c r="VST20" s="31"/>
      <c r="VSU20" s="354"/>
      <c r="VSV20" s="352"/>
      <c r="VSW20" s="354"/>
      <c r="VSX20" s="354"/>
      <c r="VSY20" s="355"/>
      <c r="VTB20" s="352"/>
      <c r="VTC20" s="353"/>
      <c r="VTD20" s="354"/>
      <c r="VTF20" s="354"/>
      <c r="VTG20" s="352"/>
      <c r="VTH20" s="353"/>
      <c r="VTI20" s="354"/>
      <c r="VTJ20" s="31"/>
      <c r="VTK20" s="354"/>
      <c r="VTL20" s="352"/>
      <c r="VTM20" s="354"/>
      <c r="VTN20" s="354"/>
      <c r="VTO20" s="355"/>
      <c r="VTR20" s="352"/>
      <c r="VTS20" s="353"/>
      <c r="VTT20" s="354"/>
      <c r="VTV20" s="354"/>
      <c r="VTW20" s="352"/>
      <c r="VTX20" s="353"/>
      <c r="VTY20" s="354"/>
      <c r="VTZ20" s="31"/>
      <c r="VUA20" s="354"/>
      <c r="VUB20" s="352"/>
      <c r="VUC20" s="354"/>
      <c r="VUD20" s="354"/>
      <c r="VUE20" s="355"/>
      <c r="VUH20" s="352"/>
      <c r="VUI20" s="353"/>
      <c r="VUJ20" s="354"/>
      <c r="VUL20" s="354"/>
      <c r="VUM20" s="352"/>
      <c r="VUN20" s="353"/>
      <c r="VUO20" s="354"/>
      <c r="VUP20" s="31"/>
      <c r="VUQ20" s="354"/>
      <c r="VUR20" s="352"/>
      <c r="VUS20" s="354"/>
      <c r="VUT20" s="354"/>
      <c r="VUU20" s="355"/>
      <c r="VUX20" s="352"/>
      <c r="VUY20" s="353"/>
      <c r="VUZ20" s="354"/>
      <c r="VVB20" s="354"/>
      <c r="VVC20" s="352"/>
      <c r="VVD20" s="353"/>
      <c r="VVE20" s="354"/>
      <c r="VVF20" s="31"/>
      <c r="VVG20" s="354"/>
      <c r="VVH20" s="352"/>
      <c r="VVI20" s="354"/>
      <c r="VVJ20" s="354"/>
      <c r="VVK20" s="355"/>
      <c r="VVN20" s="352"/>
      <c r="VVO20" s="353"/>
      <c r="VVP20" s="354"/>
      <c r="VVR20" s="354"/>
      <c r="VVS20" s="352"/>
      <c r="VVT20" s="353"/>
      <c r="VVU20" s="354"/>
      <c r="VVV20" s="31"/>
      <c r="VVW20" s="354"/>
      <c r="VVX20" s="352"/>
      <c r="VVY20" s="354"/>
      <c r="VVZ20" s="354"/>
      <c r="VWA20" s="355"/>
      <c r="VWD20" s="352"/>
      <c r="VWE20" s="353"/>
      <c r="VWF20" s="354"/>
      <c r="VWH20" s="354"/>
      <c r="VWI20" s="352"/>
      <c r="VWJ20" s="353"/>
      <c r="VWK20" s="354"/>
      <c r="VWL20" s="31"/>
      <c r="VWM20" s="354"/>
      <c r="VWN20" s="352"/>
      <c r="VWO20" s="354"/>
      <c r="VWP20" s="354"/>
      <c r="VWQ20" s="355"/>
      <c r="VWT20" s="352"/>
      <c r="VWU20" s="353"/>
      <c r="VWV20" s="354"/>
      <c r="VWX20" s="354"/>
      <c r="VWY20" s="352"/>
      <c r="VWZ20" s="353"/>
      <c r="VXA20" s="354"/>
      <c r="VXB20" s="31"/>
      <c r="VXC20" s="354"/>
      <c r="VXD20" s="352"/>
      <c r="VXE20" s="354"/>
      <c r="VXF20" s="354"/>
      <c r="VXG20" s="355"/>
      <c r="VXJ20" s="352"/>
      <c r="VXK20" s="353"/>
      <c r="VXL20" s="354"/>
      <c r="VXN20" s="354"/>
      <c r="VXO20" s="352"/>
      <c r="VXP20" s="353"/>
      <c r="VXQ20" s="354"/>
      <c r="VXR20" s="31"/>
      <c r="VXS20" s="354"/>
      <c r="VXT20" s="352"/>
      <c r="VXU20" s="354"/>
      <c r="VXV20" s="354"/>
      <c r="VXW20" s="355"/>
      <c r="VXZ20" s="352"/>
      <c r="VYA20" s="353"/>
      <c r="VYB20" s="354"/>
      <c r="VYD20" s="354"/>
      <c r="VYE20" s="352"/>
      <c r="VYF20" s="353"/>
      <c r="VYG20" s="354"/>
      <c r="VYH20" s="31"/>
      <c r="VYI20" s="354"/>
      <c r="VYJ20" s="352"/>
      <c r="VYK20" s="354"/>
      <c r="VYL20" s="354"/>
      <c r="VYM20" s="355"/>
      <c r="VYP20" s="352"/>
      <c r="VYQ20" s="353"/>
      <c r="VYR20" s="354"/>
      <c r="VYT20" s="354"/>
      <c r="VYU20" s="352"/>
      <c r="VYV20" s="353"/>
      <c r="VYW20" s="354"/>
      <c r="VYX20" s="31"/>
      <c r="VYY20" s="354"/>
      <c r="VYZ20" s="352"/>
      <c r="VZA20" s="354"/>
      <c r="VZB20" s="354"/>
      <c r="VZC20" s="355"/>
      <c r="VZF20" s="352"/>
      <c r="VZG20" s="353"/>
      <c r="VZH20" s="354"/>
      <c r="VZJ20" s="354"/>
      <c r="VZK20" s="352"/>
      <c r="VZL20" s="353"/>
      <c r="VZM20" s="354"/>
      <c r="VZN20" s="31"/>
      <c r="VZO20" s="354"/>
      <c r="VZP20" s="352"/>
      <c r="VZQ20" s="354"/>
      <c r="VZR20" s="354"/>
      <c r="VZS20" s="355"/>
      <c r="VZV20" s="352"/>
      <c r="VZW20" s="353"/>
      <c r="VZX20" s="354"/>
      <c r="VZZ20" s="354"/>
      <c r="WAA20" s="352"/>
      <c r="WAB20" s="353"/>
      <c r="WAC20" s="354"/>
      <c r="WAD20" s="31"/>
      <c r="WAE20" s="354"/>
      <c r="WAF20" s="352"/>
      <c r="WAG20" s="354"/>
      <c r="WAH20" s="354"/>
      <c r="WAI20" s="355"/>
      <c r="WAL20" s="352"/>
      <c r="WAM20" s="353"/>
      <c r="WAN20" s="354"/>
      <c r="WAP20" s="354"/>
      <c r="WAQ20" s="352"/>
      <c r="WAR20" s="353"/>
      <c r="WAS20" s="354"/>
      <c r="WAT20" s="31"/>
      <c r="WAU20" s="354"/>
      <c r="WAV20" s="352"/>
      <c r="WAW20" s="354"/>
      <c r="WAX20" s="354"/>
      <c r="WAY20" s="355"/>
      <c r="WBB20" s="352"/>
      <c r="WBC20" s="353"/>
      <c r="WBD20" s="354"/>
      <c r="WBF20" s="354"/>
      <c r="WBG20" s="352"/>
      <c r="WBH20" s="353"/>
      <c r="WBI20" s="354"/>
      <c r="WBJ20" s="31"/>
      <c r="WBK20" s="354"/>
      <c r="WBL20" s="352"/>
      <c r="WBM20" s="354"/>
      <c r="WBN20" s="354"/>
      <c r="WBO20" s="355"/>
      <c r="WBR20" s="352"/>
      <c r="WBS20" s="353"/>
      <c r="WBT20" s="354"/>
      <c r="WBV20" s="354"/>
      <c r="WBW20" s="352"/>
      <c r="WBX20" s="353"/>
      <c r="WBY20" s="354"/>
      <c r="WBZ20" s="31"/>
      <c r="WCA20" s="354"/>
      <c r="WCB20" s="352"/>
      <c r="WCC20" s="354"/>
      <c r="WCD20" s="354"/>
      <c r="WCE20" s="355"/>
      <c r="WCH20" s="352"/>
      <c r="WCI20" s="353"/>
      <c r="WCJ20" s="354"/>
      <c r="WCL20" s="354"/>
      <c r="WCM20" s="352"/>
      <c r="WCN20" s="353"/>
      <c r="WCO20" s="354"/>
      <c r="WCP20" s="31"/>
      <c r="WCQ20" s="354"/>
      <c r="WCR20" s="352"/>
      <c r="WCS20" s="354"/>
      <c r="WCT20" s="354"/>
      <c r="WCU20" s="355"/>
      <c r="WCX20" s="352"/>
      <c r="WCY20" s="353"/>
      <c r="WCZ20" s="354"/>
      <c r="WDB20" s="354"/>
      <c r="WDC20" s="352"/>
      <c r="WDD20" s="353"/>
      <c r="WDE20" s="354"/>
      <c r="WDF20" s="31"/>
      <c r="WDG20" s="354"/>
      <c r="WDH20" s="352"/>
      <c r="WDI20" s="354"/>
      <c r="WDJ20" s="354"/>
      <c r="WDK20" s="355"/>
      <c r="WDN20" s="352"/>
      <c r="WDO20" s="353"/>
      <c r="WDP20" s="354"/>
      <c r="WDR20" s="354"/>
      <c r="WDS20" s="352"/>
      <c r="WDT20" s="353"/>
      <c r="WDU20" s="354"/>
      <c r="WDV20" s="31"/>
      <c r="WDW20" s="354"/>
      <c r="WDX20" s="352"/>
      <c r="WDY20" s="354"/>
      <c r="WDZ20" s="354"/>
      <c r="WEA20" s="355"/>
      <c r="WED20" s="352"/>
      <c r="WEE20" s="353"/>
      <c r="WEF20" s="354"/>
      <c r="WEH20" s="354"/>
      <c r="WEI20" s="352"/>
      <c r="WEJ20" s="353"/>
      <c r="WEK20" s="354"/>
      <c r="WEL20" s="31"/>
      <c r="WEM20" s="354"/>
      <c r="WEN20" s="352"/>
      <c r="WEO20" s="354"/>
      <c r="WEP20" s="354"/>
      <c r="WEQ20" s="355"/>
      <c r="WET20" s="352"/>
      <c r="WEU20" s="353"/>
      <c r="WEV20" s="354"/>
      <c r="WEX20" s="354"/>
      <c r="WEY20" s="352"/>
      <c r="WEZ20" s="353"/>
      <c r="WFA20" s="354"/>
      <c r="WFB20" s="31"/>
      <c r="WFC20" s="354"/>
      <c r="WFD20" s="352"/>
      <c r="WFE20" s="354"/>
      <c r="WFF20" s="354"/>
      <c r="WFG20" s="355"/>
      <c r="WFJ20" s="352"/>
      <c r="WFK20" s="353"/>
      <c r="WFL20" s="354"/>
      <c r="WFN20" s="354"/>
      <c r="WFO20" s="352"/>
      <c r="WFP20" s="353"/>
      <c r="WFQ20" s="354"/>
      <c r="WFR20" s="31"/>
      <c r="WFS20" s="354"/>
      <c r="WFT20" s="352"/>
      <c r="WFU20" s="354"/>
      <c r="WFV20" s="354"/>
      <c r="WFW20" s="355"/>
      <c r="WFZ20" s="352"/>
      <c r="WGA20" s="353"/>
      <c r="WGB20" s="354"/>
      <c r="WGD20" s="354"/>
      <c r="WGE20" s="352"/>
      <c r="WGF20" s="353"/>
      <c r="WGG20" s="354"/>
      <c r="WGH20" s="31"/>
      <c r="WGI20" s="354"/>
      <c r="WGJ20" s="352"/>
      <c r="WGK20" s="354"/>
      <c r="WGL20" s="354"/>
      <c r="WGM20" s="355"/>
      <c r="WGP20" s="352"/>
      <c r="WGQ20" s="353"/>
      <c r="WGR20" s="354"/>
      <c r="WGT20" s="354"/>
      <c r="WGU20" s="352"/>
      <c r="WGV20" s="353"/>
      <c r="WGW20" s="354"/>
      <c r="WGX20" s="31"/>
      <c r="WGY20" s="354"/>
      <c r="WGZ20" s="352"/>
      <c r="WHA20" s="354"/>
      <c r="WHB20" s="354"/>
      <c r="WHC20" s="355"/>
      <c r="WHF20" s="352"/>
      <c r="WHG20" s="353"/>
      <c r="WHH20" s="354"/>
      <c r="WHJ20" s="354"/>
      <c r="WHK20" s="352"/>
      <c r="WHL20" s="353"/>
      <c r="WHM20" s="354"/>
      <c r="WHN20" s="31"/>
      <c r="WHO20" s="354"/>
      <c r="WHP20" s="352"/>
      <c r="WHQ20" s="354"/>
      <c r="WHR20" s="354"/>
      <c r="WHS20" s="355"/>
      <c r="WHV20" s="352"/>
      <c r="WHW20" s="353"/>
      <c r="WHX20" s="354"/>
      <c r="WHZ20" s="354"/>
      <c r="WIA20" s="352"/>
      <c r="WIB20" s="353"/>
      <c r="WIC20" s="354"/>
      <c r="WID20" s="31"/>
      <c r="WIE20" s="354"/>
      <c r="WIF20" s="352"/>
      <c r="WIG20" s="354"/>
      <c r="WIH20" s="354"/>
      <c r="WII20" s="355"/>
      <c r="WIL20" s="352"/>
      <c r="WIM20" s="353"/>
      <c r="WIN20" s="354"/>
      <c r="WIP20" s="354"/>
      <c r="WIQ20" s="352"/>
      <c r="WIR20" s="353"/>
      <c r="WIS20" s="354"/>
      <c r="WIT20" s="31"/>
      <c r="WIU20" s="354"/>
      <c r="WIV20" s="352"/>
      <c r="WIW20" s="354"/>
      <c r="WIX20" s="354"/>
      <c r="WIY20" s="355"/>
      <c r="WJB20" s="352"/>
      <c r="WJC20" s="353"/>
      <c r="WJD20" s="354"/>
      <c r="WJF20" s="354"/>
      <c r="WJG20" s="352"/>
      <c r="WJH20" s="353"/>
      <c r="WJI20" s="354"/>
      <c r="WJJ20" s="31"/>
      <c r="WJK20" s="354"/>
      <c r="WJL20" s="352"/>
      <c r="WJM20" s="354"/>
      <c r="WJN20" s="354"/>
      <c r="WJO20" s="355"/>
      <c r="WJR20" s="352"/>
      <c r="WJS20" s="353"/>
      <c r="WJT20" s="354"/>
      <c r="WJV20" s="354"/>
      <c r="WJW20" s="352"/>
      <c r="WJX20" s="353"/>
      <c r="WJY20" s="354"/>
      <c r="WJZ20" s="31"/>
      <c r="WKA20" s="354"/>
      <c r="WKB20" s="352"/>
      <c r="WKC20" s="354"/>
      <c r="WKD20" s="354"/>
      <c r="WKE20" s="355"/>
      <c r="WKH20" s="352"/>
      <c r="WKI20" s="353"/>
      <c r="WKJ20" s="354"/>
      <c r="WKL20" s="354"/>
      <c r="WKM20" s="352"/>
      <c r="WKN20" s="353"/>
      <c r="WKO20" s="354"/>
      <c r="WKP20" s="31"/>
      <c r="WKQ20" s="354"/>
      <c r="WKR20" s="352"/>
      <c r="WKS20" s="354"/>
      <c r="WKT20" s="354"/>
      <c r="WKU20" s="355"/>
      <c r="WKX20" s="352"/>
      <c r="WKY20" s="353"/>
      <c r="WKZ20" s="354"/>
      <c r="WLB20" s="354"/>
      <c r="WLC20" s="352"/>
      <c r="WLD20" s="353"/>
      <c r="WLE20" s="354"/>
      <c r="WLF20" s="31"/>
      <c r="WLG20" s="354"/>
      <c r="WLH20" s="352"/>
      <c r="WLI20" s="354"/>
      <c r="WLJ20" s="354"/>
      <c r="WLK20" s="355"/>
      <c r="WLN20" s="352"/>
      <c r="WLO20" s="353"/>
      <c r="WLP20" s="354"/>
      <c r="WLR20" s="354"/>
      <c r="WLS20" s="352"/>
      <c r="WLT20" s="353"/>
      <c r="WLU20" s="354"/>
      <c r="WLV20" s="31"/>
      <c r="WLW20" s="354"/>
      <c r="WLX20" s="352"/>
      <c r="WLY20" s="354"/>
      <c r="WLZ20" s="354"/>
      <c r="WMA20" s="355"/>
      <c r="WMD20" s="352"/>
      <c r="WME20" s="353"/>
      <c r="WMF20" s="354"/>
      <c r="WMH20" s="354"/>
      <c r="WMI20" s="352"/>
      <c r="WMJ20" s="353"/>
      <c r="WMK20" s="354"/>
      <c r="WML20" s="31"/>
      <c r="WMM20" s="354"/>
      <c r="WMN20" s="352"/>
      <c r="WMO20" s="354"/>
      <c r="WMP20" s="354"/>
      <c r="WMQ20" s="355"/>
      <c r="WMT20" s="352"/>
      <c r="WMU20" s="353"/>
      <c r="WMV20" s="354"/>
      <c r="WMX20" s="354"/>
      <c r="WMY20" s="352"/>
      <c r="WMZ20" s="353"/>
      <c r="WNA20" s="354"/>
      <c r="WNB20" s="31"/>
      <c r="WNC20" s="354"/>
      <c r="WND20" s="352"/>
      <c r="WNE20" s="354"/>
      <c r="WNF20" s="354"/>
      <c r="WNG20" s="355"/>
      <c r="WNJ20" s="352"/>
      <c r="WNK20" s="353"/>
      <c r="WNL20" s="354"/>
      <c r="WNN20" s="354"/>
      <c r="WNO20" s="352"/>
      <c r="WNP20" s="353"/>
      <c r="WNQ20" s="354"/>
      <c r="WNR20" s="31"/>
      <c r="WNS20" s="354"/>
      <c r="WNT20" s="352"/>
      <c r="WNU20" s="354"/>
      <c r="WNV20" s="354"/>
      <c r="WNW20" s="355"/>
      <c r="WNZ20" s="352"/>
      <c r="WOA20" s="353"/>
      <c r="WOB20" s="354"/>
      <c r="WOD20" s="354"/>
      <c r="WOE20" s="352"/>
      <c r="WOF20" s="353"/>
      <c r="WOG20" s="354"/>
      <c r="WOH20" s="31"/>
      <c r="WOI20" s="354"/>
      <c r="WOJ20" s="352"/>
      <c r="WOK20" s="354"/>
      <c r="WOL20" s="354"/>
      <c r="WOM20" s="355"/>
      <c r="WOP20" s="352"/>
      <c r="WOQ20" s="353"/>
      <c r="WOR20" s="354"/>
      <c r="WOT20" s="354"/>
      <c r="WOU20" s="352"/>
      <c r="WOV20" s="353"/>
      <c r="WOW20" s="354"/>
      <c r="WOX20" s="31"/>
      <c r="WOY20" s="354"/>
      <c r="WOZ20" s="352"/>
      <c r="WPA20" s="354"/>
      <c r="WPB20" s="354"/>
      <c r="WPC20" s="355"/>
      <c r="WPF20" s="352"/>
      <c r="WPG20" s="353"/>
      <c r="WPH20" s="354"/>
      <c r="WPJ20" s="354"/>
      <c r="WPK20" s="352"/>
      <c r="WPL20" s="353"/>
      <c r="WPM20" s="354"/>
      <c r="WPN20" s="31"/>
      <c r="WPO20" s="354"/>
      <c r="WPP20" s="352"/>
      <c r="WPQ20" s="354"/>
      <c r="WPR20" s="354"/>
      <c r="WPS20" s="355"/>
      <c r="WPV20" s="352"/>
      <c r="WPW20" s="353"/>
      <c r="WPX20" s="354"/>
      <c r="WPZ20" s="354"/>
      <c r="WQA20" s="352"/>
      <c r="WQB20" s="353"/>
      <c r="WQC20" s="354"/>
      <c r="WQD20" s="31"/>
      <c r="WQE20" s="354"/>
      <c r="WQF20" s="352"/>
      <c r="WQG20" s="354"/>
      <c r="WQH20" s="354"/>
      <c r="WQI20" s="355"/>
      <c r="WQL20" s="352"/>
      <c r="WQM20" s="353"/>
      <c r="WQN20" s="354"/>
      <c r="WQP20" s="354"/>
      <c r="WQQ20" s="352"/>
      <c r="WQR20" s="353"/>
      <c r="WQS20" s="354"/>
      <c r="WQT20" s="31"/>
      <c r="WQU20" s="354"/>
      <c r="WQV20" s="352"/>
      <c r="WQW20" s="354"/>
      <c r="WQX20" s="354"/>
      <c r="WQY20" s="355"/>
      <c r="WRB20" s="352"/>
      <c r="WRC20" s="353"/>
      <c r="WRD20" s="354"/>
      <c r="WRF20" s="354"/>
      <c r="WRG20" s="352"/>
      <c r="WRH20" s="353"/>
      <c r="WRI20" s="354"/>
      <c r="WRJ20" s="31"/>
      <c r="WRK20" s="354"/>
      <c r="WRL20" s="352"/>
      <c r="WRM20" s="354"/>
      <c r="WRN20" s="354"/>
      <c r="WRO20" s="355"/>
      <c r="WRR20" s="352"/>
      <c r="WRS20" s="353"/>
      <c r="WRT20" s="354"/>
      <c r="WRV20" s="354"/>
      <c r="WRW20" s="352"/>
      <c r="WRX20" s="353"/>
      <c r="WRY20" s="354"/>
      <c r="WRZ20" s="31"/>
      <c r="WSA20" s="354"/>
      <c r="WSB20" s="352"/>
      <c r="WSC20" s="354"/>
      <c r="WSD20" s="354"/>
      <c r="WSE20" s="355"/>
      <c r="WSH20" s="352"/>
      <c r="WSI20" s="353"/>
      <c r="WSJ20" s="354"/>
      <c r="WSL20" s="354"/>
      <c r="WSM20" s="352"/>
      <c r="WSN20" s="353"/>
      <c r="WSO20" s="354"/>
      <c r="WSP20" s="31"/>
      <c r="WSQ20" s="354"/>
      <c r="WSR20" s="352"/>
      <c r="WSS20" s="354"/>
      <c r="WST20" s="354"/>
      <c r="WSU20" s="355"/>
      <c r="WSX20" s="352"/>
      <c r="WSY20" s="353"/>
      <c r="WSZ20" s="354"/>
      <c r="WTB20" s="354"/>
      <c r="WTC20" s="352"/>
      <c r="WTD20" s="353"/>
      <c r="WTE20" s="354"/>
      <c r="WTF20" s="31"/>
      <c r="WTG20" s="354"/>
      <c r="WTH20" s="352"/>
      <c r="WTI20" s="354"/>
      <c r="WTJ20" s="354"/>
      <c r="WTK20" s="355"/>
      <c r="WTN20" s="352"/>
      <c r="WTO20" s="353"/>
      <c r="WTP20" s="354"/>
      <c r="WTR20" s="354"/>
      <c r="WTS20" s="352"/>
      <c r="WTT20" s="353"/>
      <c r="WTU20" s="354"/>
      <c r="WTV20" s="31"/>
      <c r="WTW20" s="354"/>
      <c r="WTX20" s="352"/>
      <c r="WTY20" s="354"/>
      <c r="WTZ20" s="354"/>
      <c r="WUA20" s="355"/>
      <c r="WUD20" s="352"/>
      <c r="WUE20" s="353"/>
      <c r="WUF20" s="354"/>
      <c r="WUH20" s="354"/>
      <c r="WUI20" s="352"/>
      <c r="WUJ20" s="353"/>
      <c r="WUK20" s="354"/>
      <c r="WUL20" s="31"/>
      <c r="WUM20" s="354"/>
      <c r="WUN20" s="352"/>
      <c r="WUO20" s="354"/>
      <c r="WUP20" s="354"/>
      <c r="WUQ20" s="355"/>
      <c r="WUT20" s="352"/>
      <c r="WUU20" s="353"/>
      <c r="WUV20" s="354"/>
      <c r="WUX20" s="354"/>
      <c r="WUY20" s="352"/>
      <c r="WUZ20" s="353"/>
      <c r="WVA20" s="354"/>
      <c r="WVB20" s="31"/>
      <c r="WVC20" s="354"/>
      <c r="WVD20" s="352"/>
      <c r="WVE20" s="354"/>
      <c r="WVF20" s="354"/>
      <c r="WVG20" s="355"/>
      <c r="WVJ20" s="352"/>
      <c r="WVK20" s="353"/>
      <c r="WVL20" s="354"/>
      <c r="WVN20" s="354"/>
      <c r="WVO20" s="352"/>
      <c r="WVP20" s="353"/>
      <c r="WVQ20" s="354"/>
      <c r="WVR20" s="31"/>
      <c r="WVS20" s="354"/>
      <c r="WVT20" s="352"/>
      <c r="WVU20" s="354"/>
      <c r="WVV20" s="354"/>
      <c r="WVW20" s="355"/>
      <c r="WVZ20" s="352"/>
      <c r="WWA20" s="353"/>
      <c r="WWB20" s="354"/>
      <c r="WWD20" s="354"/>
      <c r="WWE20" s="352"/>
      <c r="WWF20" s="353"/>
      <c r="WWG20" s="354"/>
      <c r="WWH20" s="31"/>
      <c r="WWI20" s="354"/>
      <c r="WWJ20" s="352"/>
      <c r="WWK20" s="354"/>
      <c r="WWL20" s="354"/>
      <c r="WWM20" s="355"/>
      <c r="WWP20" s="352"/>
      <c r="WWQ20" s="353"/>
      <c r="WWR20" s="354"/>
      <c r="WWT20" s="354"/>
      <c r="WWU20" s="352"/>
      <c r="WWV20" s="353"/>
      <c r="WWW20" s="354"/>
      <c r="WWX20" s="31"/>
      <c r="WWY20" s="354"/>
      <c r="WWZ20" s="352"/>
      <c r="WXA20" s="354"/>
      <c r="WXB20" s="354"/>
      <c r="WXC20" s="355"/>
      <c r="WXF20" s="352"/>
      <c r="WXG20" s="353"/>
      <c r="WXH20" s="354"/>
      <c r="WXJ20" s="354"/>
      <c r="WXK20" s="352"/>
      <c r="WXL20" s="353"/>
      <c r="WXM20" s="354"/>
      <c r="WXN20" s="31"/>
      <c r="WXO20" s="354"/>
      <c r="WXP20" s="352"/>
      <c r="WXQ20" s="354"/>
      <c r="WXR20" s="354"/>
      <c r="WXS20" s="355"/>
      <c r="WXV20" s="352"/>
      <c r="WXW20" s="353"/>
      <c r="WXX20" s="354"/>
      <c r="WXZ20" s="354"/>
      <c r="WYA20" s="352"/>
      <c r="WYB20" s="353"/>
      <c r="WYC20" s="354"/>
      <c r="WYD20" s="31"/>
      <c r="WYE20" s="354"/>
      <c r="WYF20" s="352"/>
      <c r="WYG20" s="354"/>
      <c r="WYH20" s="354"/>
      <c r="WYI20" s="355"/>
      <c r="WYL20" s="352"/>
      <c r="WYM20" s="353"/>
      <c r="WYN20" s="354"/>
      <c r="WYP20" s="354"/>
      <c r="WYQ20" s="352"/>
      <c r="WYR20" s="353"/>
      <c r="WYS20" s="354"/>
      <c r="WYT20" s="31"/>
      <c r="WYU20" s="354"/>
      <c r="WYV20" s="352"/>
      <c r="WYW20" s="354"/>
      <c r="WYX20" s="354"/>
      <c r="WYY20" s="355"/>
      <c r="WZB20" s="352"/>
      <c r="WZC20" s="353"/>
      <c r="WZD20" s="354"/>
      <c r="WZF20" s="354"/>
      <c r="WZG20" s="352"/>
      <c r="WZH20" s="353"/>
      <c r="WZI20" s="354"/>
      <c r="WZJ20" s="31"/>
      <c r="WZK20" s="354"/>
      <c r="WZL20" s="352"/>
      <c r="WZM20" s="354"/>
      <c r="WZN20" s="354"/>
      <c r="WZO20" s="355"/>
      <c r="WZR20" s="352"/>
      <c r="WZS20" s="353"/>
      <c r="WZT20" s="354"/>
      <c r="WZV20" s="354"/>
      <c r="WZW20" s="352"/>
      <c r="WZX20" s="353"/>
      <c r="WZY20" s="354"/>
      <c r="WZZ20" s="31"/>
      <c r="XAA20" s="354"/>
      <c r="XAB20" s="352"/>
      <c r="XAC20" s="354"/>
      <c r="XAD20" s="354"/>
      <c r="XAE20" s="355"/>
      <c r="XAH20" s="352"/>
      <c r="XAI20" s="353"/>
      <c r="XAJ20" s="354"/>
      <c r="XAL20" s="354"/>
      <c r="XAM20" s="352"/>
      <c r="XAN20" s="353"/>
      <c r="XAO20" s="354"/>
      <c r="XAP20" s="31"/>
      <c r="XAQ20" s="354"/>
      <c r="XAR20" s="352"/>
      <c r="XAS20" s="354"/>
      <c r="XAT20" s="354"/>
      <c r="XAU20" s="355"/>
      <c r="XAX20" s="352"/>
      <c r="XAY20" s="353"/>
      <c r="XAZ20" s="354"/>
      <c r="XBB20" s="354"/>
      <c r="XBC20" s="352"/>
      <c r="XBD20" s="353"/>
      <c r="XBE20" s="354"/>
      <c r="XBF20" s="31"/>
      <c r="XBG20" s="354"/>
      <c r="XBH20" s="352"/>
      <c r="XBI20" s="354"/>
      <c r="XBJ20" s="354"/>
      <c r="XBK20" s="355"/>
      <c r="XBN20" s="352"/>
      <c r="XBO20" s="353"/>
      <c r="XBP20" s="354"/>
      <c r="XBR20" s="354"/>
      <c r="XBS20" s="352"/>
      <c r="XBT20" s="353"/>
      <c r="XBU20" s="354"/>
      <c r="XBV20" s="31"/>
      <c r="XBW20" s="354"/>
      <c r="XBX20" s="352"/>
      <c r="XBY20" s="354"/>
      <c r="XBZ20" s="354"/>
      <c r="XCA20" s="355"/>
      <c r="XCD20" s="352"/>
      <c r="XCE20" s="353"/>
      <c r="XCF20" s="354"/>
      <c r="XCH20" s="354"/>
      <c r="XCI20" s="352"/>
      <c r="XCJ20" s="353"/>
      <c r="XCK20" s="354"/>
      <c r="XCL20" s="31"/>
      <c r="XCM20" s="354"/>
      <c r="XCN20" s="352"/>
      <c r="XCO20" s="354"/>
      <c r="XCP20" s="354"/>
      <c r="XCQ20" s="355"/>
      <c r="XCT20" s="352"/>
      <c r="XCU20" s="353"/>
      <c r="XCV20" s="354"/>
      <c r="XCX20" s="354"/>
      <c r="XCY20" s="352"/>
      <c r="XCZ20" s="353"/>
      <c r="XDA20" s="354"/>
      <c r="XDB20" s="31"/>
      <c r="XDC20" s="354"/>
      <c r="XDD20" s="352"/>
      <c r="XDE20" s="354"/>
      <c r="XDF20" s="354"/>
      <c r="XDG20" s="355"/>
      <c r="XDJ20" s="352"/>
      <c r="XDK20" s="353"/>
      <c r="XDL20" s="354"/>
      <c r="XDN20" s="354"/>
      <c r="XDO20" s="352"/>
      <c r="XDP20" s="353"/>
      <c r="XDQ20" s="354"/>
      <c r="XDR20" s="31"/>
      <c r="XDS20" s="354"/>
      <c r="XDT20" s="352"/>
      <c r="XDU20" s="354"/>
      <c r="XDV20" s="354"/>
      <c r="XDW20" s="355"/>
      <c r="XDZ20" s="352"/>
      <c r="XEA20" s="353"/>
      <c r="XEB20" s="354"/>
      <c r="XED20" s="354"/>
      <c r="XEE20" s="352"/>
      <c r="XEF20" s="353"/>
      <c r="XEG20" s="354"/>
      <c r="XEH20" s="31"/>
      <c r="XEI20" s="354"/>
      <c r="XEJ20" s="352"/>
      <c r="XEK20" s="354"/>
      <c r="XEL20" s="354"/>
      <c r="XEM20" s="355"/>
      <c r="XEP20" s="352"/>
      <c r="XEQ20" s="353"/>
      <c r="XER20" s="354"/>
      <c r="XET20" s="354"/>
      <c r="XEU20" s="352"/>
      <c r="XEV20" s="353"/>
      <c r="XEW20" s="354"/>
      <c r="XEX20" s="31"/>
      <c r="XEY20" s="354"/>
      <c r="XEZ20" s="352"/>
      <c r="XFA20" s="354"/>
      <c r="XFB20" s="354"/>
      <c r="XFC20" s="35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7" t="s">
        <v>68</v>
      </c>
      <c r="B21" s="338">
        <v>42164</v>
      </c>
      <c r="C21" s="339">
        <v>20</v>
      </c>
      <c r="D21" s="340">
        <v>11.25</v>
      </c>
      <c r="E21" s="341">
        <v>0</v>
      </c>
      <c r="F21" s="340">
        <f>C21*D21+E21</f>
        <v>225</v>
      </c>
      <c r="G21" s="338">
        <v>42235</v>
      </c>
      <c r="H21" s="339">
        <v>110</v>
      </c>
      <c r="I21" s="340">
        <v>8.69</v>
      </c>
      <c r="J21" s="339">
        <v>0.02</v>
      </c>
      <c r="K21" s="340">
        <f>H21*I21-J21</f>
        <v>955.88</v>
      </c>
      <c r="L21" s="341">
        <v>42346</v>
      </c>
      <c r="M21" s="340">
        <f>21.93-0.91-2.19-4.38</f>
        <v>14.45</v>
      </c>
      <c r="N21" s="340"/>
      <c r="O21" s="342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7" t="s">
        <v>127</v>
      </c>
      <c r="B22" s="338">
        <v>42187</v>
      </c>
      <c r="C22" s="339">
        <v>20</v>
      </c>
      <c r="D22" s="340">
        <v>10.28</v>
      </c>
      <c r="E22" s="341">
        <v>0</v>
      </c>
      <c r="F22" s="340">
        <f t="shared" ref="F22:F26" si="1">C22*D22+E22</f>
        <v>205.6</v>
      </c>
      <c r="G22" s="338">
        <v>42331</v>
      </c>
      <c r="H22" s="339">
        <v>150</v>
      </c>
      <c r="I22" s="340">
        <v>8.7100000000000009</v>
      </c>
      <c r="J22" s="339">
        <v>0.51</v>
      </c>
      <c r="K22" s="340">
        <f>H22*I22-J22</f>
        <v>1305.9900000000002</v>
      </c>
      <c r="L22" s="341"/>
      <c r="M22" s="340"/>
      <c r="N22" s="340"/>
      <c r="O22" s="342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7"/>
      <c r="B23" s="338">
        <v>42198</v>
      </c>
      <c r="C23" s="339">
        <v>40</v>
      </c>
      <c r="D23" s="340">
        <v>10.119999999999999</v>
      </c>
      <c r="E23" s="341">
        <v>0</v>
      </c>
      <c r="F23" s="340">
        <f t="shared" si="1"/>
        <v>404.79999999999995</v>
      </c>
      <c r="G23" s="338">
        <v>42332</v>
      </c>
      <c r="H23" s="339">
        <v>120</v>
      </c>
      <c r="I23" s="340">
        <v>9.0500000000000007</v>
      </c>
      <c r="J23" s="339">
        <v>0.02</v>
      </c>
      <c r="K23" s="340">
        <f>H23*I23-J23</f>
        <v>1085.98</v>
      </c>
      <c r="L23" s="341"/>
      <c r="M23" s="340"/>
      <c r="N23" s="340"/>
      <c r="O23" s="342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7"/>
      <c r="B24" s="338">
        <v>42198</v>
      </c>
      <c r="C24" s="339">
        <v>40</v>
      </c>
      <c r="D24" s="340">
        <v>9.94</v>
      </c>
      <c r="E24" s="341">
        <v>0</v>
      </c>
      <c r="F24" s="340">
        <f t="shared" si="1"/>
        <v>397.59999999999997</v>
      </c>
      <c r="G24" s="338"/>
      <c r="H24" s="339"/>
      <c r="I24" s="340"/>
      <c r="J24" s="339"/>
      <c r="K24" s="340"/>
      <c r="L24" s="341"/>
      <c r="M24" s="340"/>
      <c r="N24" s="340"/>
      <c r="O24" s="34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7"/>
      <c r="B25" s="338">
        <v>42233</v>
      </c>
      <c r="C25" s="339">
        <v>110</v>
      </c>
      <c r="D25" s="340">
        <v>8.48</v>
      </c>
      <c r="E25" s="341">
        <v>0</v>
      </c>
      <c r="F25" s="340">
        <f t="shared" si="1"/>
        <v>932.80000000000007</v>
      </c>
      <c r="G25" s="338"/>
      <c r="H25" s="339"/>
      <c r="I25" s="340"/>
      <c r="J25" s="339"/>
      <c r="K25" s="340"/>
      <c r="L25" s="341"/>
      <c r="M25" s="340"/>
      <c r="N25" s="340"/>
      <c r="O25" s="34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7"/>
      <c r="B26" s="338">
        <v>42270</v>
      </c>
      <c r="C26" s="339">
        <v>150</v>
      </c>
      <c r="D26" s="340">
        <v>7.73</v>
      </c>
      <c r="E26" s="341">
        <v>0</v>
      </c>
      <c r="F26" s="340">
        <f t="shared" si="1"/>
        <v>1159.5</v>
      </c>
      <c r="G26" s="338"/>
      <c r="H26" s="339"/>
      <c r="I26" s="340"/>
      <c r="J26" s="339"/>
      <c r="K26" s="340"/>
      <c r="L26" s="341"/>
      <c r="M26" s="340"/>
      <c r="N26" s="340"/>
      <c r="O26" s="34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7"/>
      <c r="B27" s="343"/>
      <c r="C27" s="344">
        <f>SUM(C21:C26)</f>
        <v>380</v>
      </c>
      <c r="D27" s="345"/>
      <c r="E27" s="346"/>
      <c r="F27" s="345">
        <f>SUM(F21:F26)</f>
        <v>3325.3</v>
      </c>
      <c r="G27" s="346"/>
      <c r="H27" s="344">
        <f>SUM(H21:H26)</f>
        <v>380</v>
      </c>
      <c r="I27" s="345"/>
      <c r="J27" s="344"/>
      <c r="K27" s="345">
        <f>SUM(K21:K26)</f>
        <v>3347.8500000000004</v>
      </c>
      <c r="L27" s="346"/>
      <c r="M27" s="345">
        <f>SUM(M21:M26)</f>
        <v>14.45</v>
      </c>
      <c r="N27" s="345">
        <f>K27-F27</f>
        <v>22.550000000000182</v>
      </c>
      <c r="O27" s="34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7" t="s">
        <v>29</v>
      </c>
      <c r="B29" s="338">
        <v>42164</v>
      </c>
      <c r="C29" s="339">
        <v>5</v>
      </c>
      <c r="D29" s="340">
        <v>45.9</v>
      </c>
      <c r="E29" s="341"/>
      <c r="F29" s="340">
        <f>C29*D29</f>
        <v>229.5</v>
      </c>
      <c r="G29" s="338">
        <v>42195</v>
      </c>
      <c r="H29" s="339">
        <v>20</v>
      </c>
      <c r="I29" s="340">
        <v>46.15</v>
      </c>
      <c r="J29" s="339">
        <v>0.02</v>
      </c>
      <c r="K29" s="340">
        <f>H29*I29-J29</f>
        <v>922.98</v>
      </c>
      <c r="L29" s="341"/>
      <c r="M29" s="340"/>
      <c r="N29" s="340"/>
      <c r="O29" s="34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7"/>
      <c r="B30" s="338">
        <v>42184</v>
      </c>
      <c r="C30" s="339">
        <v>5</v>
      </c>
      <c r="D30" s="340">
        <v>44.5</v>
      </c>
      <c r="E30" s="341"/>
      <c r="F30" s="340">
        <f>C30*D30</f>
        <v>222.5</v>
      </c>
      <c r="G30" s="341"/>
      <c r="H30" s="339"/>
      <c r="I30" s="340"/>
      <c r="J30" s="339"/>
      <c r="K30" s="340"/>
      <c r="L30" s="341"/>
      <c r="M30" s="340"/>
      <c r="N30" s="340"/>
      <c r="O30" s="34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7"/>
      <c r="B31" s="338">
        <v>42184</v>
      </c>
      <c r="C31" s="339">
        <v>10</v>
      </c>
      <c r="D31" s="340">
        <v>44.35</v>
      </c>
      <c r="E31" s="341"/>
      <c r="F31" s="340">
        <f>C31*D31</f>
        <v>443.5</v>
      </c>
      <c r="G31" s="341"/>
      <c r="H31" s="339"/>
      <c r="I31" s="340"/>
      <c r="J31" s="339"/>
      <c r="K31" s="340"/>
      <c r="L31" s="341"/>
      <c r="M31" s="340"/>
      <c r="N31" s="340"/>
      <c r="O31" s="34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7"/>
      <c r="B32" s="343"/>
      <c r="C32" s="344">
        <f>SUM(C29:C31)</f>
        <v>20</v>
      </c>
      <c r="D32" s="345"/>
      <c r="E32" s="346"/>
      <c r="F32" s="345">
        <f>SUM(F29:F31)</f>
        <v>895.5</v>
      </c>
      <c r="G32" s="346"/>
      <c r="H32" s="344">
        <f>SUM(H29:H31)</f>
        <v>20</v>
      </c>
      <c r="I32" s="345"/>
      <c r="J32" s="344"/>
      <c r="K32" s="345">
        <f>SUM(K29:K31)</f>
        <v>922.98</v>
      </c>
      <c r="L32" s="346"/>
      <c r="M32" s="345"/>
      <c r="N32" s="345">
        <f>K32-F32</f>
        <v>27.480000000000018</v>
      </c>
      <c r="O32" s="347">
        <f>(N32+M32)/F32</f>
        <v>3.0686767169179251E-2</v>
      </c>
    </row>
    <row r="33" spans="1:16" ht="18" customHeight="1" x14ac:dyDescent="0.25">
      <c r="A33" s="28"/>
      <c r="B33" s="352"/>
      <c r="C33" s="353"/>
      <c r="D33" s="354"/>
      <c r="E33" s="28"/>
      <c r="F33" s="354"/>
      <c r="G33" s="352"/>
      <c r="H33" s="353"/>
      <c r="I33" s="354"/>
      <c r="K33" s="354"/>
      <c r="L33" s="352"/>
      <c r="M33" s="354"/>
      <c r="N33" s="354"/>
      <c r="O33" s="355"/>
    </row>
    <row r="34" spans="1:16" ht="18" customHeight="1" x14ac:dyDescent="0.25">
      <c r="A34" s="326" t="s">
        <v>11</v>
      </c>
      <c r="B34" s="327">
        <v>42150</v>
      </c>
      <c r="C34" s="328">
        <v>5</v>
      </c>
      <c r="D34" s="329">
        <v>169</v>
      </c>
      <c r="E34" s="329">
        <v>0</v>
      </c>
      <c r="F34" s="329">
        <f>C34*D34+E34</f>
        <v>845</v>
      </c>
      <c r="G34" s="327">
        <v>42186</v>
      </c>
      <c r="H34" s="328">
        <v>100</v>
      </c>
      <c r="I34" s="329">
        <v>167</v>
      </c>
      <c r="J34" s="329">
        <v>0.31</v>
      </c>
      <c r="K34" s="329">
        <f t="shared" ref="K34:K49" si="2">H34*I34-J34</f>
        <v>16699.689999999999</v>
      </c>
      <c r="L34" s="328"/>
      <c r="M34" s="328"/>
      <c r="N34" s="328"/>
      <c r="O34" s="331"/>
    </row>
    <row r="35" spans="1:16" ht="18" customHeight="1" x14ac:dyDescent="0.25">
      <c r="A35" s="373"/>
      <c r="B35" s="327">
        <v>42150</v>
      </c>
      <c r="C35" s="328">
        <v>10</v>
      </c>
      <c r="D35" s="329">
        <v>166.5</v>
      </c>
      <c r="E35" s="329">
        <v>0</v>
      </c>
      <c r="F35" s="329">
        <f t="shared" ref="F35:F54" si="3">C35*D35+E35</f>
        <v>1665</v>
      </c>
      <c r="G35" s="327">
        <v>42186</v>
      </c>
      <c r="H35" s="328">
        <v>100</v>
      </c>
      <c r="I35" s="329">
        <v>167</v>
      </c>
      <c r="J35" s="329">
        <v>0.31</v>
      </c>
      <c r="K35" s="329">
        <f t="shared" si="2"/>
        <v>16699.689999999999</v>
      </c>
      <c r="L35" s="328"/>
      <c r="M35" s="328"/>
      <c r="N35" s="328"/>
      <c r="O35" s="331"/>
    </row>
    <row r="36" spans="1:16" ht="18" customHeight="1" x14ac:dyDescent="0.25">
      <c r="A36" s="328"/>
      <c r="B36" s="327">
        <v>42150</v>
      </c>
      <c r="C36" s="328">
        <v>30</v>
      </c>
      <c r="D36" s="329">
        <v>165.4</v>
      </c>
      <c r="E36" s="329">
        <v>0</v>
      </c>
      <c r="F36" s="329">
        <f t="shared" si="3"/>
        <v>4962</v>
      </c>
      <c r="G36" s="327">
        <v>42186</v>
      </c>
      <c r="H36" s="328">
        <v>50</v>
      </c>
      <c r="I36" s="329">
        <v>168.5</v>
      </c>
      <c r="J36" s="329">
        <v>0.16</v>
      </c>
      <c r="K36" s="329">
        <f t="shared" si="2"/>
        <v>8424.84</v>
      </c>
      <c r="L36" s="328"/>
      <c r="M36" s="328"/>
      <c r="N36" s="328"/>
      <c r="O36" s="331"/>
    </row>
    <row r="37" spans="1:16" ht="18" customHeight="1" x14ac:dyDescent="0.25">
      <c r="A37" s="328"/>
      <c r="B37" s="327">
        <v>42150</v>
      </c>
      <c r="C37" s="328">
        <v>10</v>
      </c>
      <c r="D37" s="329">
        <v>164.85</v>
      </c>
      <c r="E37" s="329">
        <v>0</v>
      </c>
      <c r="F37" s="329">
        <f t="shared" si="3"/>
        <v>1648.5</v>
      </c>
      <c r="G37" s="327">
        <v>42236</v>
      </c>
      <c r="H37" s="328">
        <v>10</v>
      </c>
      <c r="I37" s="329">
        <v>133.19999999999999</v>
      </c>
      <c r="J37" s="329">
        <v>0.02</v>
      </c>
      <c r="K37" s="329">
        <f t="shared" si="2"/>
        <v>1331.98</v>
      </c>
      <c r="L37" s="328"/>
      <c r="M37" s="328"/>
      <c r="N37" s="328"/>
      <c r="O37" s="331"/>
    </row>
    <row r="38" spans="1:16" ht="18" customHeight="1" x14ac:dyDescent="0.25">
      <c r="A38" s="328"/>
      <c r="B38" s="327">
        <v>42186</v>
      </c>
      <c r="C38" s="328">
        <v>145</v>
      </c>
      <c r="D38" s="329">
        <v>166</v>
      </c>
      <c r="E38" s="329">
        <v>0</v>
      </c>
      <c r="F38" s="329">
        <f t="shared" si="3"/>
        <v>24070</v>
      </c>
      <c r="G38" s="327">
        <v>42240</v>
      </c>
      <c r="H38" s="328">
        <v>20</v>
      </c>
      <c r="I38" s="329">
        <v>130</v>
      </c>
      <c r="J38" s="329">
        <v>0.05</v>
      </c>
      <c r="K38" s="329">
        <f t="shared" si="2"/>
        <v>2599.9499999999998</v>
      </c>
      <c r="L38" s="328"/>
      <c r="M38" s="328"/>
      <c r="N38" s="328"/>
      <c r="O38" s="331"/>
    </row>
    <row r="39" spans="1:16" ht="18" customHeight="1" x14ac:dyDescent="0.25">
      <c r="A39" s="328"/>
      <c r="B39" s="327">
        <v>42186</v>
      </c>
      <c r="C39" s="328">
        <v>100</v>
      </c>
      <c r="D39" s="329">
        <v>164</v>
      </c>
      <c r="E39" s="329">
        <v>0</v>
      </c>
      <c r="F39" s="329">
        <f t="shared" si="3"/>
        <v>16400</v>
      </c>
      <c r="G39" s="327">
        <v>42270</v>
      </c>
      <c r="H39" s="328">
        <v>50</v>
      </c>
      <c r="I39" s="329">
        <v>141.19999999999999</v>
      </c>
      <c r="J39" s="329">
        <v>0.13</v>
      </c>
      <c r="K39" s="329">
        <f t="shared" si="2"/>
        <v>7059.869999999999</v>
      </c>
      <c r="L39" s="328"/>
      <c r="M39" s="328"/>
      <c r="N39" s="328"/>
      <c r="O39" s="331"/>
    </row>
    <row r="40" spans="1:16" ht="18" customHeight="1" x14ac:dyDescent="0.25">
      <c r="A40" s="328"/>
      <c r="B40" s="327">
        <v>42235</v>
      </c>
      <c r="C40" s="328">
        <v>10</v>
      </c>
      <c r="D40" s="329">
        <v>124</v>
      </c>
      <c r="E40" s="329">
        <v>0</v>
      </c>
      <c r="F40" s="329">
        <f t="shared" si="3"/>
        <v>1240</v>
      </c>
      <c r="G40" s="327">
        <v>42305</v>
      </c>
      <c r="H40" s="328">
        <v>150</v>
      </c>
      <c r="I40" s="329">
        <v>82</v>
      </c>
      <c r="J40" s="329">
        <v>0.23</v>
      </c>
      <c r="K40" s="329">
        <f t="shared" si="2"/>
        <v>12299.77</v>
      </c>
      <c r="L40" s="328"/>
      <c r="M40" s="328"/>
      <c r="N40" s="328"/>
      <c r="O40" s="331"/>
    </row>
    <row r="41" spans="1:16" ht="18" customHeight="1" x14ac:dyDescent="0.25">
      <c r="A41" s="328"/>
      <c r="B41" s="327">
        <v>42240</v>
      </c>
      <c r="C41" s="328">
        <v>20</v>
      </c>
      <c r="D41" s="329">
        <v>123</v>
      </c>
      <c r="E41" s="329">
        <v>0</v>
      </c>
      <c r="F41" s="329">
        <f t="shared" si="3"/>
        <v>2460</v>
      </c>
      <c r="G41" s="327">
        <v>42307</v>
      </c>
      <c r="H41" s="328">
        <v>120</v>
      </c>
      <c r="I41" s="329">
        <v>85.8</v>
      </c>
      <c r="J41" s="329">
        <v>7.14</v>
      </c>
      <c r="K41" s="329">
        <f t="shared" si="2"/>
        <v>10288.86</v>
      </c>
      <c r="L41" s="328"/>
      <c r="M41" s="328"/>
      <c r="N41" s="328"/>
      <c r="O41" s="328"/>
    </row>
    <row r="42" spans="1:16" ht="18" customHeight="1" x14ac:dyDescent="0.25">
      <c r="A42" s="328"/>
      <c r="B42" s="327">
        <v>42271</v>
      </c>
      <c r="C42" s="328">
        <v>50</v>
      </c>
      <c r="D42" s="329">
        <v>123.05</v>
      </c>
      <c r="E42" s="329">
        <v>0</v>
      </c>
      <c r="F42" s="329">
        <f t="shared" si="3"/>
        <v>6152.5</v>
      </c>
      <c r="G42" s="327">
        <v>42313</v>
      </c>
      <c r="H42" s="328">
        <v>80</v>
      </c>
      <c r="I42" s="329">
        <v>83</v>
      </c>
      <c r="J42" s="329">
        <v>0.12</v>
      </c>
      <c r="K42" s="329">
        <f t="shared" si="2"/>
        <v>6639.88</v>
      </c>
      <c r="L42" s="328"/>
      <c r="M42" s="328"/>
      <c r="N42" s="328"/>
      <c r="O42" s="328"/>
    </row>
    <row r="43" spans="1:16" ht="18" customHeight="1" x14ac:dyDescent="0.25">
      <c r="A43" s="328"/>
      <c r="B43" s="327">
        <v>42271</v>
      </c>
      <c r="C43" s="328">
        <v>50</v>
      </c>
      <c r="D43" s="329">
        <v>138.5</v>
      </c>
      <c r="E43" s="329">
        <v>0</v>
      </c>
      <c r="F43" s="329">
        <f t="shared" si="3"/>
        <v>6925</v>
      </c>
      <c r="G43" s="327">
        <v>42320</v>
      </c>
      <c r="H43" s="328">
        <v>200</v>
      </c>
      <c r="I43" s="329">
        <v>73.5</v>
      </c>
      <c r="J43" s="329">
        <v>0.27</v>
      </c>
      <c r="K43" s="329">
        <f t="shared" si="2"/>
        <v>14699.73</v>
      </c>
      <c r="L43" s="328"/>
      <c r="M43" s="328"/>
      <c r="N43" s="328"/>
      <c r="O43" s="328"/>
    </row>
    <row r="44" spans="1:16" ht="18" customHeight="1" x14ac:dyDescent="0.25">
      <c r="A44" s="328"/>
      <c r="B44" s="327">
        <v>42277</v>
      </c>
      <c r="C44" s="328">
        <v>10</v>
      </c>
      <c r="D44" s="329">
        <v>101.5</v>
      </c>
      <c r="E44" s="329">
        <v>0</v>
      </c>
      <c r="F44" s="329">
        <f t="shared" si="3"/>
        <v>1015</v>
      </c>
      <c r="G44" s="327">
        <v>42327</v>
      </c>
      <c r="H44" s="328">
        <v>200</v>
      </c>
      <c r="I44" s="329">
        <v>73.95</v>
      </c>
      <c r="J44" s="329">
        <v>0.27</v>
      </c>
      <c r="K44" s="329">
        <f t="shared" si="2"/>
        <v>14789.73</v>
      </c>
      <c r="L44" s="328"/>
      <c r="M44" s="328"/>
      <c r="N44" s="328"/>
      <c r="O44" s="328"/>
    </row>
    <row r="45" spans="1:16" ht="18" customHeight="1" x14ac:dyDescent="0.25">
      <c r="A45" s="328"/>
      <c r="B45" s="327">
        <v>42278</v>
      </c>
      <c r="C45" s="328">
        <v>10</v>
      </c>
      <c r="D45" s="329">
        <v>93.95</v>
      </c>
      <c r="E45" s="329">
        <v>0</v>
      </c>
      <c r="F45" s="329">
        <f t="shared" si="3"/>
        <v>939.5</v>
      </c>
      <c r="G45" s="327">
        <v>42339</v>
      </c>
      <c r="H45" s="328">
        <v>60</v>
      </c>
      <c r="I45" s="329">
        <v>89.49</v>
      </c>
      <c r="J45" s="329">
        <v>0.1</v>
      </c>
      <c r="K45" s="329">
        <f t="shared" si="2"/>
        <v>5369.2999999999993</v>
      </c>
      <c r="L45" s="328"/>
      <c r="M45" s="328"/>
      <c r="N45" s="328"/>
      <c r="O45" s="328"/>
    </row>
    <row r="46" spans="1:16" ht="18" customHeight="1" x14ac:dyDescent="0.25">
      <c r="A46" s="328"/>
      <c r="B46" s="327">
        <v>42286</v>
      </c>
      <c r="C46" s="328">
        <v>30</v>
      </c>
      <c r="D46" s="329">
        <v>89.5</v>
      </c>
      <c r="E46" s="329">
        <v>0</v>
      </c>
      <c r="F46" s="329">
        <f t="shared" si="3"/>
        <v>2685</v>
      </c>
      <c r="G46" s="327">
        <v>42340</v>
      </c>
      <c r="H46" s="328">
        <v>60</v>
      </c>
      <c r="I46" s="329">
        <v>93.79</v>
      </c>
      <c r="J46" s="329">
        <v>0.1</v>
      </c>
      <c r="K46" s="329">
        <f t="shared" si="2"/>
        <v>5627.3</v>
      </c>
      <c r="L46" s="328"/>
      <c r="M46" s="328"/>
      <c r="N46" s="328"/>
      <c r="O46" s="328"/>
    </row>
    <row r="47" spans="1:16" ht="18" customHeight="1" x14ac:dyDescent="0.25">
      <c r="A47" s="328"/>
      <c r="B47" s="327">
        <v>42299</v>
      </c>
      <c r="C47" s="328">
        <v>50</v>
      </c>
      <c r="D47" s="329">
        <v>74.3</v>
      </c>
      <c r="E47" s="329">
        <v>0</v>
      </c>
      <c r="F47" s="329">
        <f t="shared" si="3"/>
        <v>3715</v>
      </c>
      <c r="G47" s="327">
        <v>42347</v>
      </c>
      <c r="H47" s="328">
        <v>60</v>
      </c>
      <c r="I47" s="329">
        <v>81.849999999999994</v>
      </c>
      <c r="J47" s="329">
        <v>0.09</v>
      </c>
      <c r="K47" s="329">
        <f t="shared" si="2"/>
        <v>4910.91</v>
      </c>
      <c r="L47" s="328"/>
      <c r="M47" s="328"/>
      <c r="N47" s="328"/>
      <c r="O47" s="328"/>
    </row>
    <row r="48" spans="1:16" ht="18" customHeight="1" x14ac:dyDescent="0.25">
      <c r="A48" s="328"/>
      <c r="B48" s="327">
        <v>42305</v>
      </c>
      <c r="C48" s="328">
        <v>150</v>
      </c>
      <c r="D48" s="329">
        <v>79.5</v>
      </c>
      <c r="E48" s="329">
        <v>0</v>
      </c>
      <c r="F48" s="329">
        <f t="shared" si="3"/>
        <v>11925</v>
      </c>
      <c r="G48" s="327">
        <v>42349</v>
      </c>
      <c r="H48" s="328">
        <v>220</v>
      </c>
      <c r="I48" s="329">
        <v>53.95</v>
      </c>
      <c r="J48" s="329">
        <v>0.22</v>
      </c>
      <c r="K48" s="329">
        <f t="shared" si="2"/>
        <v>11868.78</v>
      </c>
      <c r="L48" s="328"/>
      <c r="M48" s="329"/>
      <c r="N48" s="328"/>
      <c r="O48" s="328"/>
      <c r="P48" s="153"/>
    </row>
    <row r="49" spans="1:16" ht="18" customHeight="1" x14ac:dyDescent="0.25">
      <c r="A49" s="328"/>
      <c r="B49" s="327">
        <v>42310</v>
      </c>
      <c r="C49" s="328">
        <v>120</v>
      </c>
      <c r="D49" s="329">
        <v>82</v>
      </c>
      <c r="E49" s="329">
        <v>6.95</v>
      </c>
      <c r="F49" s="329">
        <f t="shared" si="3"/>
        <v>9846.9500000000007</v>
      </c>
      <c r="G49" s="327">
        <v>42354</v>
      </c>
      <c r="H49" s="328">
        <v>220</v>
      </c>
      <c r="I49" s="329">
        <v>59.47</v>
      </c>
      <c r="J49" s="329">
        <v>0.24</v>
      </c>
      <c r="K49" s="329">
        <f t="shared" si="2"/>
        <v>13083.16</v>
      </c>
      <c r="L49" s="328"/>
      <c r="M49" s="328"/>
      <c r="N49" s="328"/>
      <c r="O49" s="328"/>
      <c r="P49" s="153"/>
    </row>
    <row r="50" spans="1:16" ht="18" customHeight="1" x14ac:dyDescent="0.25">
      <c r="A50" s="328"/>
      <c r="B50" s="327">
        <v>42318</v>
      </c>
      <c r="C50" s="328">
        <v>80</v>
      </c>
      <c r="D50" s="329">
        <v>77.12</v>
      </c>
      <c r="E50" s="329">
        <v>0</v>
      </c>
      <c r="F50" s="329">
        <f t="shared" si="3"/>
        <v>6169.6</v>
      </c>
      <c r="G50" s="327"/>
      <c r="H50" s="328"/>
      <c r="I50" s="329"/>
      <c r="J50" s="329"/>
      <c r="K50" s="329"/>
      <c r="L50" s="328"/>
      <c r="M50" s="328"/>
      <c r="N50" s="328"/>
      <c r="O50" s="328"/>
      <c r="P50" s="153" t="s">
        <v>138</v>
      </c>
    </row>
    <row r="51" spans="1:16" ht="18" customHeight="1" x14ac:dyDescent="0.25">
      <c r="A51" s="328"/>
      <c r="B51" s="327">
        <v>42320</v>
      </c>
      <c r="C51" s="328">
        <v>200</v>
      </c>
      <c r="D51" s="329">
        <v>73.010000000000005</v>
      </c>
      <c r="E51" s="329">
        <v>0</v>
      </c>
      <c r="F51" s="329">
        <f t="shared" si="3"/>
        <v>14602.000000000002</v>
      </c>
      <c r="G51" s="327"/>
      <c r="H51" s="328"/>
      <c r="I51" s="329"/>
      <c r="J51" s="329"/>
      <c r="K51" s="329"/>
      <c r="L51" s="328"/>
      <c r="M51" s="328"/>
      <c r="N51" s="328"/>
      <c r="O51" s="328"/>
    </row>
    <row r="52" spans="1:16" ht="18" customHeight="1" x14ac:dyDescent="0.25">
      <c r="A52" s="328"/>
      <c r="B52" s="327">
        <v>42327</v>
      </c>
      <c r="C52" s="328">
        <v>200</v>
      </c>
      <c r="D52" s="329">
        <v>73.11</v>
      </c>
      <c r="E52" s="329">
        <v>0</v>
      </c>
      <c r="F52" s="329">
        <f t="shared" si="3"/>
        <v>14622</v>
      </c>
      <c r="G52" s="328"/>
      <c r="H52" s="328"/>
      <c r="I52" s="329"/>
      <c r="J52" s="329"/>
      <c r="K52" s="329"/>
      <c r="L52" s="328"/>
      <c r="M52" s="328"/>
      <c r="N52" s="328"/>
      <c r="O52" s="328"/>
    </row>
    <row r="53" spans="1:16" ht="18" customHeight="1" x14ac:dyDescent="0.25">
      <c r="A53" s="328"/>
      <c r="B53" s="327">
        <v>42339</v>
      </c>
      <c r="C53" s="328">
        <v>60</v>
      </c>
      <c r="D53" s="329">
        <v>89.38</v>
      </c>
      <c r="E53" s="329">
        <v>0</v>
      </c>
      <c r="F53" s="329">
        <f t="shared" si="3"/>
        <v>5362.7999999999993</v>
      </c>
      <c r="G53" s="328"/>
      <c r="H53" s="328"/>
      <c r="I53" s="329"/>
      <c r="J53" s="329"/>
      <c r="K53" s="329"/>
      <c r="L53" s="328"/>
      <c r="M53" s="328"/>
      <c r="N53" s="328"/>
      <c r="O53" s="328"/>
    </row>
    <row r="54" spans="1:16" ht="18" customHeight="1" x14ac:dyDescent="0.25">
      <c r="A54" s="328"/>
      <c r="B54" s="327">
        <v>42340</v>
      </c>
      <c r="C54" s="328">
        <v>60</v>
      </c>
      <c r="D54" s="329">
        <v>93.06</v>
      </c>
      <c r="E54" s="329">
        <v>0</v>
      </c>
      <c r="F54" s="329">
        <f t="shared" si="3"/>
        <v>5583.6</v>
      </c>
      <c r="G54" s="328"/>
      <c r="H54" s="328"/>
      <c r="I54" s="329"/>
      <c r="J54" s="329"/>
      <c r="K54" s="329"/>
      <c r="L54" s="328"/>
      <c r="M54" s="328"/>
      <c r="N54" s="328"/>
      <c r="O54" s="328"/>
    </row>
    <row r="55" spans="1:16" ht="18" customHeight="1" x14ac:dyDescent="0.25">
      <c r="A55" s="328"/>
      <c r="B55" s="327">
        <v>42342</v>
      </c>
      <c r="C55" s="328">
        <v>10</v>
      </c>
      <c r="D55" s="329">
        <v>80.989999999999995</v>
      </c>
      <c r="E55" s="329">
        <v>0</v>
      </c>
      <c r="F55" s="329">
        <f>C55*D55+E55</f>
        <v>809.9</v>
      </c>
      <c r="G55" s="328"/>
      <c r="H55" s="328"/>
      <c r="I55" s="329"/>
      <c r="J55" s="329"/>
      <c r="K55" s="329"/>
      <c r="L55" s="328"/>
      <c r="M55" s="328"/>
      <c r="N55" s="328"/>
      <c r="O55" s="328"/>
    </row>
    <row r="56" spans="1:16" ht="18" customHeight="1" x14ac:dyDescent="0.25">
      <c r="A56" s="328"/>
      <c r="B56" s="327">
        <v>42348</v>
      </c>
      <c r="C56" s="328">
        <v>70</v>
      </c>
      <c r="D56" s="329">
        <v>58.01</v>
      </c>
      <c r="E56" s="329">
        <v>0</v>
      </c>
      <c r="F56" s="329">
        <f>C56*D56+E56</f>
        <v>4060.7</v>
      </c>
      <c r="G56" s="328"/>
      <c r="H56" s="328"/>
      <c r="I56" s="329"/>
      <c r="J56" s="329"/>
      <c r="K56" s="329"/>
      <c r="L56" s="328"/>
      <c r="M56" s="328"/>
      <c r="N56" s="328"/>
      <c r="O56" s="328"/>
    </row>
    <row r="57" spans="1:16" ht="18" customHeight="1" x14ac:dyDescent="0.25">
      <c r="A57" s="328"/>
      <c r="B57" s="327">
        <v>42354</v>
      </c>
      <c r="C57" s="328">
        <v>220</v>
      </c>
      <c r="D57" s="329">
        <v>59.15</v>
      </c>
      <c r="E57" s="329">
        <v>0</v>
      </c>
      <c r="F57" s="329">
        <f>C57*D57+E57</f>
        <v>13013</v>
      </c>
      <c r="G57" s="328"/>
      <c r="H57" s="328"/>
      <c r="I57" s="329"/>
      <c r="J57" s="329"/>
      <c r="K57" s="329"/>
      <c r="L57" s="328"/>
      <c r="M57" s="328"/>
      <c r="N57" s="328"/>
      <c r="O57" s="328"/>
    </row>
    <row r="58" spans="1:16" ht="18" customHeight="1" x14ac:dyDescent="0.25">
      <c r="A58" s="331"/>
      <c r="B58" s="331"/>
      <c r="C58" s="331">
        <f>SUM(C34:C57)</f>
        <v>1700</v>
      </c>
      <c r="D58" s="334"/>
      <c r="E58" s="334"/>
      <c r="F58" s="334">
        <f>SUM(F34:F57)</f>
        <v>160718.04999999999</v>
      </c>
      <c r="G58" s="331"/>
      <c r="H58" s="331">
        <f>SUM(H34:H53)</f>
        <v>1700</v>
      </c>
      <c r="I58" s="334"/>
      <c r="J58" s="334"/>
      <c r="K58" s="334">
        <f>SUM(K34:K53)</f>
        <v>152393.44000000003</v>
      </c>
      <c r="L58" s="331"/>
      <c r="M58" s="331"/>
      <c r="N58" s="334">
        <f>K58-F58</f>
        <v>-8324.6099999999569</v>
      </c>
      <c r="O58" s="336">
        <f>N58/F58</f>
        <v>-5.1796360147475393E-2</v>
      </c>
    </row>
    <row r="59" spans="1:16" ht="18" customHeight="1" x14ac:dyDescent="0.25">
      <c r="B59" s="352"/>
      <c r="C59" s="353"/>
      <c r="D59" s="354"/>
      <c r="E59" s="354"/>
      <c r="F59" s="354"/>
      <c r="G59" s="352"/>
      <c r="H59" s="353"/>
      <c r="I59" s="354"/>
      <c r="K59" s="354"/>
      <c r="L59" s="352"/>
      <c r="M59" s="354"/>
      <c r="N59" s="354"/>
      <c r="O59" s="355"/>
      <c r="P59" s="153" t="s">
        <v>138</v>
      </c>
    </row>
    <row r="60" spans="1:16" ht="18" customHeight="1" x14ac:dyDescent="0.25">
      <c r="A60" s="337" t="s">
        <v>30</v>
      </c>
      <c r="B60" s="338">
        <v>42164</v>
      </c>
      <c r="C60" s="339">
        <v>10</v>
      </c>
      <c r="D60" s="340">
        <v>141.4</v>
      </c>
      <c r="E60" s="340"/>
      <c r="F60" s="340">
        <f>C60*D60</f>
        <v>1414</v>
      </c>
      <c r="G60" s="338">
        <v>42216</v>
      </c>
      <c r="H60" s="339">
        <v>10</v>
      </c>
      <c r="I60" s="340">
        <v>143.35</v>
      </c>
      <c r="J60" s="340">
        <v>0.03</v>
      </c>
      <c r="K60" s="340">
        <f>H60*I60-J60</f>
        <v>1433.47</v>
      </c>
      <c r="L60" s="341"/>
      <c r="M60" s="340"/>
      <c r="N60" s="340"/>
      <c r="O60" s="342"/>
    </row>
    <row r="61" spans="1:16" ht="18" customHeight="1" x14ac:dyDescent="0.25">
      <c r="A61" s="356"/>
      <c r="B61" s="357"/>
      <c r="C61" s="358">
        <f>SUM(C60)</f>
        <v>10</v>
      </c>
      <c r="D61" s="359"/>
      <c r="E61" s="359"/>
      <c r="F61" s="359">
        <f>SUM(F60)</f>
        <v>1414</v>
      </c>
      <c r="G61" s="360"/>
      <c r="H61" s="358">
        <f>SUM(H60)</f>
        <v>10</v>
      </c>
      <c r="I61" s="359"/>
      <c r="J61" s="358"/>
      <c r="K61" s="359">
        <f>SUM(K60)</f>
        <v>1433.47</v>
      </c>
      <c r="L61" s="360"/>
      <c r="M61" s="359"/>
      <c r="N61" s="359">
        <f>K61-F61</f>
        <v>19.470000000000027</v>
      </c>
      <c r="O61" s="361">
        <f>(N61+M61)/F61</f>
        <v>1.3769448373408788E-2</v>
      </c>
    </row>
    <row r="62" spans="1:16" ht="18" customHeight="1" x14ac:dyDescent="0.25">
      <c r="B62" s="352"/>
      <c r="C62" s="353"/>
      <c r="D62" s="354"/>
      <c r="E62" s="28"/>
      <c r="F62" s="354"/>
      <c r="G62" s="352"/>
      <c r="H62" s="353"/>
      <c r="I62" s="354"/>
      <c r="K62" s="354"/>
      <c r="L62" s="352"/>
      <c r="M62" s="354"/>
      <c r="N62" s="354"/>
      <c r="O62" s="355"/>
    </row>
    <row r="63" spans="1:16" ht="18" customHeight="1" x14ac:dyDescent="0.25">
      <c r="A63" s="337" t="s">
        <v>52</v>
      </c>
      <c r="B63" s="338">
        <v>42213</v>
      </c>
      <c r="C63" s="339">
        <v>25</v>
      </c>
      <c r="D63" s="340">
        <v>84.9</v>
      </c>
      <c r="E63" s="341"/>
      <c r="F63" s="340">
        <v>2122.5</v>
      </c>
      <c r="G63" s="338">
        <v>42221</v>
      </c>
      <c r="H63" s="339">
        <v>30</v>
      </c>
      <c r="I63" s="340">
        <v>84.23</v>
      </c>
      <c r="J63" s="340">
        <v>0</v>
      </c>
      <c r="K63" s="340">
        <v>2526.85</v>
      </c>
      <c r="L63" s="341"/>
      <c r="M63" s="340"/>
      <c r="N63" s="340"/>
      <c r="O63" s="342"/>
    </row>
    <row r="64" spans="1:16" ht="18" customHeight="1" x14ac:dyDescent="0.25">
      <c r="A64" s="337"/>
      <c r="B64" s="338">
        <v>42213</v>
      </c>
      <c r="C64" s="339">
        <v>5</v>
      </c>
      <c r="D64" s="340">
        <v>84.25</v>
      </c>
      <c r="E64" s="341"/>
      <c r="F64" s="340">
        <v>421.25</v>
      </c>
      <c r="G64" s="338">
        <v>42263</v>
      </c>
      <c r="H64" s="339">
        <v>40</v>
      </c>
      <c r="I64" s="340">
        <v>85</v>
      </c>
      <c r="J64" s="339">
        <v>0.06</v>
      </c>
      <c r="K64" s="340">
        <v>3399.94</v>
      </c>
      <c r="L64" s="341"/>
      <c r="M64" s="340"/>
      <c r="N64" s="340"/>
      <c r="O64" s="342"/>
    </row>
    <row r="65" spans="1:16" ht="18" customHeight="1" x14ac:dyDescent="0.25">
      <c r="A65" s="337"/>
      <c r="B65" s="338">
        <v>42214</v>
      </c>
      <c r="C65" s="339">
        <v>10</v>
      </c>
      <c r="D65" s="340">
        <v>83.2</v>
      </c>
      <c r="E65" s="341"/>
      <c r="F65" s="340">
        <v>832</v>
      </c>
      <c r="G65" s="341"/>
      <c r="H65" s="339"/>
      <c r="I65" s="340"/>
      <c r="J65" s="339"/>
      <c r="K65" s="340"/>
      <c r="L65" s="341"/>
      <c r="M65" s="340"/>
      <c r="N65" s="340"/>
      <c r="O65" s="342"/>
    </row>
    <row r="66" spans="1:16" ht="18" customHeight="1" x14ac:dyDescent="0.25">
      <c r="A66" s="337"/>
      <c r="B66" s="338">
        <v>42215</v>
      </c>
      <c r="C66" s="339">
        <v>5</v>
      </c>
      <c r="D66" s="340">
        <v>82.25</v>
      </c>
      <c r="E66" s="341"/>
      <c r="F66" s="340">
        <v>411.25</v>
      </c>
      <c r="G66" s="341"/>
      <c r="H66" s="339"/>
      <c r="I66" s="340"/>
      <c r="J66" s="339"/>
      <c r="K66" s="340"/>
      <c r="L66" s="341"/>
      <c r="M66" s="340"/>
      <c r="N66" s="340"/>
      <c r="O66" s="342"/>
    </row>
    <row r="67" spans="1:16" ht="18" customHeight="1" x14ac:dyDescent="0.25">
      <c r="A67" s="337"/>
      <c r="B67" s="338">
        <v>42220</v>
      </c>
      <c r="C67" s="339">
        <v>10</v>
      </c>
      <c r="D67" s="340">
        <v>81.349999999999994</v>
      </c>
      <c r="E67" s="341"/>
      <c r="F67" s="340">
        <v>813.5</v>
      </c>
      <c r="G67" s="341"/>
      <c r="H67" s="339"/>
      <c r="I67" s="340"/>
      <c r="J67" s="339"/>
      <c r="K67" s="340"/>
      <c r="L67" s="341"/>
      <c r="M67" s="340"/>
      <c r="N67" s="340"/>
      <c r="O67" s="342"/>
    </row>
    <row r="68" spans="1:16" ht="18" customHeight="1" x14ac:dyDescent="0.25">
      <c r="A68" s="337"/>
      <c r="B68" s="338">
        <v>42220</v>
      </c>
      <c r="C68" s="339">
        <v>5</v>
      </c>
      <c r="D68" s="340">
        <v>82.4</v>
      </c>
      <c r="E68" s="341"/>
      <c r="F68" s="340">
        <v>412</v>
      </c>
      <c r="G68" s="341"/>
      <c r="H68" s="339"/>
      <c r="I68" s="340"/>
      <c r="J68" s="339"/>
      <c r="K68" s="340"/>
      <c r="L68" s="341"/>
      <c r="M68" s="340"/>
      <c r="N68" s="340"/>
      <c r="O68" s="342"/>
    </row>
    <row r="69" spans="1:16" ht="18" customHeight="1" x14ac:dyDescent="0.25">
      <c r="A69" s="337"/>
      <c r="B69" s="338">
        <v>42221</v>
      </c>
      <c r="C69" s="339">
        <v>10</v>
      </c>
      <c r="D69" s="340">
        <v>80.7</v>
      </c>
      <c r="E69" s="341"/>
      <c r="F69" s="340">
        <v>807</v>
      </c>
      <c r="G69" s="341"/>
      <c r="H69" s="339"/>
      <c r="I69" s="340"/>
      <c r="J69" s="339"/>
      <c r="K69" s="340"/>
      <c r="L69" s="341"/>
      <c r="M69" s="340"/>
      <c r="N69" s="340"/>
      <c r="O69" s="342"/>
    </row>
    <row r="70" spans="1:16" ht="18" customHeight="1" x14ac:dyDescent="0.25">
      <c r="A70" s="356"/>
      <c r="B70" s="360"/>
      <c r="C70" s="358">
        <v>70</v>
      </c>
      <c r="D70" s="359"/>
      <c r="E70" s="360"/>
      <c r="F70" s="359">
        <f>SUM(F63:F69)</f>
        <v>5819.5</v>
      </c>
      <c r="G70" s="360"/>
      <c r="H70" s="358">
        <v>70</v>
      </c>
      <c r="I70" s="359"/>
      <c r="J70" s="358"/>
      <c r="K70" s="359">
        <f>SUM(K63:K64)</f>
        <v>5926.79</v>
      </c>
      <c r="L70" s="360"/>
      <c r="M70" s="359"/>
      <c r="N70" s="359">
        <f>K70-F70</f>
        <v>107.28999999999996</v>
      </c>
      <c r="O70" s="361">
        <f>N70/F70</f>
        <v>1.843629177764412E-2</v>
      </c>
    </row>
    <row r="71" spans="1:16" ht="18" customHeight="1" x14ac:dyDescent="0.25">
      <c r="B71" s="352"/>
      <c r="C71" s="353"/>
      <c r="D71" s="354"/>
      <c r="E71" s="354"/>
      <c r="F71" s="354"/>
      <c r="G71" s="352"/>
      <c r="H71" s="353"/>
      <c r="I71" s="354"/>
      <c r="K71" s="354"/>
      <c r="L71" s="352"/>
      <c r="M71" s="354"/>
      <c r="N71" s="354"/>
      <c r="O71" s="355"/>
    </row>
    <row r="72" spans="1:16" ht="18" customHeight="1" x14ac:dyDescent="0.25">
      <c r="A72" s="337" t="s">
        <v>8</v>
      </c>
      <c r="B72" s="338">
        <v>42145</v>
      </c>
      <c r="C72" s="339">
        <v>50</v>
      </c>
      <c r="D72" s="340">
        <v>61.7</v>
      </c>
      <c r="E72" s="340"/>
      <c r="F72" s="340">
        <f t="shared" ref="F72:F82" si="4">C72*D72</f>
        <v>3085</v>
      </c>
      <c r="G72" s="338">
        <v>42187</v>
      </c>
      <c r="H72" s="339">
        <v>300</v>
      </c>
      <c r="I72" s="340">
        <v>57.78</v>
      </c>
      <c r="J72" s="340">
        <v>0.32</v>
      </c>
      <c r="K72" s="340">
        <f>H72*I72-J72</f>
        <v>17333.68</v>
      </c>
      <c r="L72" s="338">
        <v>42185</v>
      </c>
      <c r="M72" s="340">
        <v>44.61</v>
      </c>
      <c r="N72" s="340"/>
      <c r="O72" s="342"/>
      <c r="P72" s="153" t="s">
        <v>138</v>
      </c>
    </row>
    <row r="73" spans="1:16" ht="18" customHeight="1" x14ac:dyDescent="0.25">
      <c r="A73" s="337"/>
      <c r="B73" s="338">
        <v>42146</v>
      </c>
      <c r="C73" s="339">
        <v>10</v>
      </c>
      <c r="D73" s="340">
        <v>61.37</v>
      </c>
      <c r="E73" s="340"/>
      <c r="F73" s="340">
        <f t="shared" si="4"/>
        <v>613.69999999999993</v>
      </c>
      <c r="G73" s="338">
        <v>42216</v>
      </c>
      <c r="H73" s="339">
        <v>300</v>
      </c>
      <c r="I73" s="340">
        <v>62</v>
      </c>
      <c r="J73" s="339">
        <v>0.34</v>
      </c>
      <c r="K73" s="340">
        <f>H73*I73-J73</f>
        <v>18599.66</v>
      </c>
      <c r="L73" s="341"/>
      <c r="M73" s="340"/>
      <c r="N73" s="340"/>
      <c r="O73" s="342"/>
    </row>
    <row r="74" spans="1:16" ht="18" customHeight="1" x14ac:dyDescent="0.25">
      <c r="A74" s="337"/>
      <c r="B74" s="338">
        <v>42146</v>
      </c>
      <c r="C74" s="339">
        <v>20</v>
      </c>
      <c r="D74" s="340">
        <v>61.12</v>
      </c>
      <c r="E74" s="340"/>
      <c r="F74" s="340">
        <f t="shared" si="4"/>
        <v>1222.3999999999999</v>
      </c>
      <c r="G74" s="341"/>
      <c r="H74" s="339"/>
      <c r="I74" s="340"/>
      <c r="J74" s="340"/>
      <c r="K74" s="340"/>
      <c r="L74" s="341"/>
      <c r="M74" s="340"/>
      <c r="N74" s="340"/>
      <c r="O74" s="342"/>
    </row>
    <row r="75" spans="1:16" ht="18" customHeight="1" x14ac:dyDescent="0.25">
      <c r="A75" s="337"/>
      <c r="B75" s="338">
        <v>42146</v>
      </c>
      <c r="C75" s="339">
        <v>20</v>
      </c>
      <c r="D75" s="340">
        <v>61.1</v>
      </c>
      <c r="E75" s="340"/>
      <c r="F75" s="340">
        <f t="shared" si="4"/>
        <v>1222</v>
      </c>
      <c r="G75" s="341"/>
      <c r="H75" s="339"/>
      <c r="I75" s="340"/>
      <c r="J75" s="339"/>
      <c r="K75" s="340"/>
      <c r="L75" s="341"/>
      <c r="M75" s="340"/>
      <c r="N75" s="340"/>
      <c r="O75" s="342"/>
    </row>
    <row r="76" spans="1:16" ht="18" customHeight="1" x14ac:dyDescent="0.25">
      <c r="A76" s="337"/>
      <c r="B76" s="338">
        <v>42146</v>
      </c>
      <c r="C76" s="339">
        <v>10</v>
      </c>
      <c r="D76" s="340">
        <v>60.8</v>
      </c>
      <c r="E76" s="340"/>
      <c r="F76" s="340">
        <f t="shared" si="4"/>
        <v>608</v>
      </c>
      <c r="G76" s="341"/>
      <c r="H76" s="339"/>
      <c r="I76" s="340"/>
      <c r="J76" s="340"/>
      <c r="K76" s="340"/>
      <c r="L76" s="341"/>
      <c r="M76" s="340"/>
      <c r="N76" s="340"/>
      <c r="O76" s="342"/>
    </row>
    <row r="77" spans="1:16" ht="18" customHeight="1" x14ac:dyDescent="0.25">
      <c r="A77" s="337"/>
      <c r="B77" s="338">
        <v>42146</v>
      </c>
      <c r="C77" s="339">
        <v>20</v>
      </c>
      <c r="D77" s="340">
        <v>60.7</v>
      </c>
      <c r="E77" s="340"/>
      <c r="F77" s="340">
        <f t="shared" si="4"/>
        <v>1214</v>
      </c>
      <c r="G77" s="341"/>
      <c r="H77" s="339"/>
      <c r="I77" s="340"/>
      <c r="J77" s="340"/>
      <c r="K77" s="340"/>
      <c r="L77" s="341"/>
      <c r="M77" s="340"/>
      <c r="N77" s="340"/>
      <c r="O77" s="342"/>
      <c r="P77" s="153" t="s">
        <v>138</v>
      </c>
    </row>
    <row r="78" spans="1:16" ht="18" customHeight="1" x14ac:dyDescent="0.25">
      <c r="A78" s="337"/>
      <c r="B78" s="338">
        <v>42150</v>
      </c>
      <c r="C78" s="339">
        <v>20</v>
      </c>
      <c r="D78" s="340">
        <v>60.6</v>
      </c>
      <c r="E78" s="340"/>
      <c r="F78" s="340">
        <f t="shared" si="4"/>
        <v>1212</v>
      </c>
      <c r="G78" s="341"/>
      <c r="H78" s="339"/>
      <c r="I78" s="340"/>
      <c r="J78" s="340"/>
      <c r="K78" s="340"/>
      <c r="L78" s="341"/>
      <c r="M78" s="340"/>
      <c r="N78" s="340"/>
      <c r="O78" s="342"/>
    </row>
    <row r="79" spans="1:16" ht="18" customHeight="1" x14ac:dyDescent="0.25">
      <c r="A79" s="337"/>
      <c r="B79" s="338">
        <v>42152</v>
      </c>
      <c r="C79" s="339">
        <v>30</v>
      </c>
      <c r="D79" s="340">
        <v>60.33</v>
      </c>
      <c r="E79" s="340"/>
      <c r="F79" s="340">
        <f t="shared" si="4"/>
        <v>1809.8999999999999</v>
      </c>
      <c r="G79" s="341"/>
      <c r="H79" s="339"/>
      <c r="I79" s="340"/>
      <c r="J79" s="340"/>
      <c r="K79" s="340"/>
      <c r="L79" s="341"/>
      <c r="M79" s="340"/>
      <c r="N79" s="340"/>
      <c r="O79" s="342"/>
    </row>
    <row r="80" spans="1:16" ht="18" customHeight="1" x14ac:dyDescent="0.25">
      <c r="A80" s="337"/>
      <c r="B80" s="338">
        <v>42152</v>
      </c>
      <c r="C80" s="339">
        <v>30</v>
      </c>
      <c r="D80" s="340">
        <v>60.39</v>
      </c>
      <c r="E80" s="340"/>
      <c r="F80" s="340">
        <f t="shared" si="4"/>
        <v>1811.7</v>
      </c>
      <c r="G80" s="341"/>
      <c r="H80" s="339"/>
      <c r="I80" s="340"/>
      <c r="J80" s="340"/>
      <c r="K80" s="340"/>
      <c r="L80" s="341"/>
      <c r="M80" s="340"/>
      <c r="N80" s="340"/>
      <c r="O80" s="342"/>
    </row>
    <row r="81" spans="1:16" ht="18" customHeight="1" x14ac:dyDescent="0.25">
      <c r="A81" s="337"/>
      <c r="B81" s="338">
        <v>42166</v>
      </c>
      <c r="C81" s="339">
        <v>100</v>
      </c>
      <c r="D81" s="340">
        <v>58</v>
      </c>
      <c r="E81" s="340"/>
      <c r="F81" s="340">
        <f t="shared" si="4"/>
        <v>5800</v>
      </c>
      <c r="G81" s="341"/>
      <c r="H81" s="339"/>
      <c r="I81" s="340"/>
      <c r="J81" s="340"/>
      <c r="K81" s="340"/>
      <c r="L81" s="341"/>
      <c r="M81" s="340"/>
      <c r="N81" s="340"/>
      <c r="O81" s="342"/>
    </row>
    <row r="82" spans="1:16" ht="18" customHeight="1" x14ac:dyDescent="0.25">
      <c r="A82" s="337"/>
      <c r="B82" s="338">
        <v>42187</v>
      </c>
      <c r="C82" s="339">
        <v>290</v>
      </c>
      <c r="D82" s="340">
        <v>57.85</v>
      </c>
      <c r="E82" s="340"/>
      <c r="F82" s="340">
        <f t="shared" si="4"/>
        <v>16776.5</v>
      </c>
      <c r="G82" s="341"/>
      <c r="H82" s="339"/>
      <c r="I82" s="340"/>
      <c r="J82" s="340"/>
      <c r="K82" s="340"/>
      <c r="L82" s="341"/>
      <c r="M82" s="340"/>
      <c r="N82" s="340"/>
      <c r="O82" s="342"/>
    </row>
    <row r="83" spans="1:16" ht="18" customHeight="1" x14ac:dyDescent="0.25">
      <c r="A83" s="337"/>
      <c r="B83" s="343"/>
      <c r="C83" s="344">
        <f>SUM(C72:C82)</f>
        <v>600</v>
      </c>
      <c r="D83" s="345"/>
      <c r="E83" s="345"/>
      <c r="F83" s="345">
        <f>SUM(F72:F82)</f>
        <v>35375.199999999997</v>
      </c>
      <c r="G83" s="346"/>
      <c r="H83" s="344">
        <f>SUM(H72:H82)</f>
        <v>600</v>
      </c>
      <c r="I83" s="345"/>
      <c r="J83" s="345"/>
      <c r="K83" s="345">
        <f>SUM(K72:K82)</f>
        <v>35933.339999999997</v>
      </c>
      <c r="L83" s="346"/>
      <c r="M83" s="345">
        <f>SUM(M72:M82)</f>
        <v>44.61</v>
      </c>
      <c r="N83" s="345">
        <f>K83-F83</f>
        <v>558.13999999999942</v>
      </c>
      <c r="O83" s="347">
        <f>(N83+M83)/F83</f>
        <v>1.7038772925665423E-2</v>
      </c>
      <c r="P83" s="153" t="s">
        <v>138</v>
      </c>
    </row>
    <row r="84" spans="1:16" ht="18" customHeight="1" x14ac:dyDescent="0.25">
      <c r="B84" s="352"/>
      <c r="C84" s="353"/>
      <c r="D84" s="354"/>
      <c r="E84" s="28"/>
      <c r="F84" s="354"/>
      <c r="G84" s="352"/>
      <c r="H84" s="353"/>
      <c r="I84" s="354"/>
      <c r="J84" s="354"/>
      <c r="K84" s="354"/>
      <c r="L84" s="352"/>
      <c r="M84" s="354"/>
      <c r="N84" s="354"/>
      <c r="O84" s="355"/>
    </row>
    <row r="85" spans="1:16" ht="18" customHeight="1" x14ac:dyDescent="0.25">
      <c r="A85" s="337" t="s">
        <v>40</v>
      </c>
      <c r="B85" s="338">
        <v>42184</v>
      </c>
      <c r="C85" s="339">
        <v>20</v>
      </c>
      <c r="D85" s="340">
        <v>164.18</v>
      </c>
      <c r="E85" s="340"/>
      <c r="F85" s="340">
        <f>C85*D85</f>
        <v>3283.6000000000004</v>
      </c>
      <c r="G85" s="338">
        <v>42216</v>
      </c>
      <c r="H85" s="339">
        <v>20</v>
      </c>
      <c r="I85" s="340">
        <v>158</v>
      </c>
      <c r="J85" s="340">
        <v>0.06</v>
      </c>
      <c r="K85" s="340">
        <f>H85*I85-J85</f>
        <v>3159.94</v>
      </c>
      <c r="L85" s="341"/>
      <c r="M85" s="340"/>
      <c r="N85" s="340"/>
      <c r="O85" s="339"/>
    </row>
    <row r="86" spans="1:16" ht="18" customHeight="1" x14ac:dyDescent="0.25">
      <c r="A86" s="337"/>
      <c r="B86" s="338">
        <v>42209</v>
      </c>
      <c r="C86" s="339">
        <v>10</v>
      </c>
      <c r="D86" s="340">
        <v>148</v>
      </c>
      <c r="E86" s="340"/>
      <c r="F86" s="340">
        <f>C86*D86</f>
        <v>1480</v>
      </c>
      <c r="G86" s="338">
        <v>42235</v>
      </c>
      <c r="H86" s="339">
        <v>20</v>
      </c>
      <c r="I86" s="340">
        <v>159.80000000000001</v>
      </c>
      <c r="J86" s="340">
        <v>0.06</v>
      </c>
      <c r="K86" s="340">
        <f>H86*I86-J86</f>
        <v>3195.94</v>
      </c>
      <c r="L86" s="341"/>
      <c r="M86" s="340"/>
      <c r="N86" s="340"/>
      <c r="O86" s="339"/>
    </row>
    <row r="87" spans="1:16" ht="18" customHeight="1" x14ac:dyDescent="0.25">
      <c r="A87" s="337"/>
      <c r="B87" s="338">
        <v>42209</v>
      </c>
      <c r="C87" s="339">
        <v>10</v>
      </c>
      <c r="D87" s="340">
        <v>146.69999999999999</v>
      </c>
      <c r="E87" s="340"/>
      <c r="F87" s="340">
        <f>C87*D87</f>
        <v>1467</v>
      </c>
      <c r="G87" s="341"/>
      <c r="H87" s="339"/>
      <c r="I87" s="340"/>
      <c r="J87" s="340"/>
      <c r="K87" s="340"/>
      <c r="L87" s="341"/>
      <c r="M87" s="340"/>
      <c r="N87" s="340"/>
      <c r="O87" s="339"/>
      <c r="P87" s="153" t="s">
        <v>138</v>
      </c>
    </row>
    <row r="88" spans="1:16" ht="18" customHeight="1" x14ac:dyDescent="0.25">
      <c r="A88" s="337"/>
      <c r="B88" s="346"/>
      <c r="C88" s="344">
        <f>SUM(C85:C87)</f>
        <v>40</v>
      </c>
      <c r="D88" s="345"/>
      <c r="E88" s="345"/>
      <c r="F88" s="345">
        <f>SUM(F85:F87)</f>
        <v>6230.6</v>
      </c>
      <c r="G88" s="346"/>
      <c r="H88" s="344">
        <f>SUM(H85:H87)</f>
        <v>40</v>
      </c>
      <c r="I88" s="345"/>
      <c r="J88" s="345"/>
      <c r="K88" s="345">
        <f>SUM(K85:K87)</f>
        <v>6355.88</v>
      </c>
      <c r="L88" s="346"/>
      <c r="M88" s="345"/>
      <c r="N88" s="345">
        <f>K88-F88</f>
        <v>125.27999999999975</v>
      </c>
      <c r="O88" s="347">
        <f>(N88+M88)/F88</f>
        <v>2.0107212788495449E-2</v>
      </c>
      <c r="P88" s="153"/>
    </row>
    <row r="89" spans="1:16" ht="18" customHeight="1" x14ac:dyDescent="0.25">
      <c r="B89" s="352"/>
      <c r="C89" s="353"/>
      <c r="D89" s="354"/>
      <c r="E89" s="354"/>
      <c r="F89" s="354"/>
      <c r="G89" s="352"/>
      <c r="H89" s="353"/>
      <c r="I89" s="354"/>
      <c r="J89" s="354"/>
      <c r="K89" s="354"/>
      <c r="L89" s="352"/>
      <c r="M89" s="354"/>
      <c r="N89" s="354"/>
      <c r="O89" s="355"/>
      <c r="P89" s="153"/>
    </row>
    <row r="90" spans="1:16" ht="18" customHeight="1" x14ac:dyDescent="0.25">
      <c r="A90" s="337" t="s">
        <v>19</v>
      </c>
      <c r="B90" s="338">
        <v>42152</v>
      </c>
      <c r="C90" s="339">
        <v>5</v>
      </c>
      <c r="D90" s="340">
        <v>35.049999999999997</v>
      </c>
      <c r="E90" s="340"/>
      <c r="F90" s="340">
        <v>175.25</v>
      </c>
      <c r="G90" s="338">
        <v>42206</v>
      </c>
      <c r="H90" s="339">
        <v>39</v>
      </c>
      <c r="I90" s="340">
        <v>35.65</v>
      </c>
      <c r="J90" s="339">
        <v>0.03</v>
      </c>
      <c r="K90" s="340">
        <f>H90*I90-J90</f>
        <v>1390.32</v>
      </c>
      <c r="L90" s="338">
        <v>42170</v>
      </c>
      <c r="M90" s="340">
        <v>7.73</v>
      </c>
      <c r="N90" s="340"/>
      <c r="O90" s="342"/>
      <c r="P90" s="153" t="s">
        <v>138</v>
      </c>
    </row>
    <row r="91" spans="1:16" ht="18" customHeight="1" x14ac:dyDescent="0.25">
      <c r="A91" s="337"/>
      <c r="B91" s="338">
        <v>42153</v>
      </c>
      <c r="C91" s="339">
        <v>25</v>
      </c>
      <c r="D91" s="340">
        <v>34.4</v>
      </c>
      <c r="E91" s="341"/>
      <c r="F91" s="340">
        <v>860</v>
      </c>
      <c r="G91" s="338">
        <v>42264</v>
      </c>
      <c r="H91" s="339">
        <v>51</v>
      </c>
      <c r="I91" s="340">
        <v>35</v>
      </c>
      <c r="J91" s="340">
        <v>0.03</v>
      </c>
      <c r="K91" s="340">
        <f>H91*I91-J91</f>
        <v>1784.97</v>
      </c>
      <c r="L91" s="338">
        <v>42262</v>
      </c>
      <c r="M91" s="340">
        <v>13.64</v>
      </c>
      <c r="N91" s="340"/>
      <c r="O91" s="342"/>
      <c r="P91" s="153"/>
    </row>
    <row r="92" spans="1:16" ht="18" customHeight="1" x14ac:dyDescent="0.25">
      <c r="A92" s="337"/>
      <c r="B92" s="338">
        <v>42173</v>
      </c>
      <c r="C92" s="339">
        <v>10</v>
      </c>
      <c r="D92" s="340">
        <v>34.1</v>
      </c>
      <c r="E92" s="340"/>
      <c r="F92" s="340">
        <v>341</v>
      </c>
      <c r="G92" s="341"/>
      <c r="H92" s="339"/>
      <c r="I92" s="340"/>
      <c r="J92" s="340"/>
      <c r="K92" s="340"/>
      <c r="L92" s="341"/>
      <c r="M92" s="340"/>
      <c r="N92" s="340"/>
      <c r="O92" s="342"/>
      <c r="P92" s="153"/>
    </row>
    <row r="93" spans="1:16" ht="18" customHeight="1" x14ac:dyDescent="0.25">
      <c r="A93" s="337"/>
      <c r="B93" s="338">
        <v>42228</v>
      </c>
      <c r="C93" s="339">
        <v>50</v>
      </c>
      <c r="D93" s="340">
        <v>33.44</v>
      </c>
      <c r="E93" s="340"/>
      <c r="F93" s="340">
        <v>1672.2</v>
      </c>
      <c r="G93" s="341"/>
      <c r="H93" s="339"/>
      <c r="I93" s="340"/>
      <c r="J93" s="340"/>
      <c r="K93" s="340"/>
      <c r="L93" s="341"/>
      <c r="M93" s="340"/>
      <c r="N93" s="340"/>
      <c r="O93" s="342"/>
      <c r="P93" s="153"/>
    </row>
    <row r="94" spans="1:16" ht="18" customHeight="1" x14ac:dyDescent="0.25">
      <c r="A94" s="337"/>
      <c r="B94" s="346"/>
      <c r="C94" s="344">
        <v>90</v>
      </c>
      <c r="D94" s="345"/>
      <c r="E94" s="345"/>
      <c r="F94" s="345">
        <f>SUM(F90:F93)</f>
        <v>3048.45</v>
      </c>
      <c r="G94" s="346"/>
      <c r="H94" s="344">
        <v>90</v>
      </c>
      <c r="I94" s="345"/>
      <c r="J94" s="345"/>
      <c r="K94" s="345">
        <f>SUM(K90:K91)</f>
        <v>3175.29</v>
      </c>
      <c r="L94" s="346"/>
      <c r="M94" s="345">
        <f>SUM(M90:M91)</f>
        <v>21.37</v>
      </c>
      <c r="N94" s="345">
        <f>K94-F94</f>
        <v>126.84000000000015</v>
      </c>
      <c r="O94" s="347">
        <f>N94/F94</f>
        <v>4.1608030310485704E-2</v>
      </c>
      <c r="P94" s="153"/>
    </row>
    <row r="95" spans="1:16" ht="18" customHeight="1" x14ac:dyDescent="0.25">
      <c r="B95" s="352"/>
      <c r="C95" s="353"/>
      <c r="D95" s="354"/>
      <c r="E95" s="28"/>
      <c r="F95" s="354"/>
      <c r="G95" s="352"/>
      <c r="H95" s="353"/>
      <c r="I95" s="354"/>
      <c r="K95" s="354"/>
      <c r="L95" s="352"/>
      <c r="M95" s="354"/>
      <c r="N95" s="354"/>
      <c r="O95" s="355"/>
      <c r="P95" s="153"/>
    </row>
    <row r="96" spans="1:16" ht="18" customHeight="1" x14ac:dyDescent="0.25">
      <c r="A96" s="337" t="s">
        <v>32</v>
      </c>
      <c r="B96" s="338">
        <v>42166</v>
      </c>
      <c r="C96" s="339">
        <v>25</v>
      </c>
      <c r="D96" s="340">
        <v>41.2</v>
      </c>
      <c r="E96" s="341"/>
      <c r="F96" s="340">
        <f>C96*D96</f>
        <v>1030</v>
      </c>
      <c r="G96" s="338">
        <v>42200</v>
      </c>
      <c r="H96" s="339">
        <v>50</v>
      </c>
      <c r="I96" s="340">
        <v>42.08</v>
      </c>
      <c r="J96" s="339">
        <v>0.04</v>
      </c>
      <c r="K96" s="340">
        <f>H96*I96-J96</f>
        <v>2103.96</v>
      </c>
      <c r="L96" s="341"/>
      <c r="M96" s="340"/>
      <c r="N96" s="340"/>
      <c r="O96" s="342"/>
      <c r="P96" s="153" t="s">
        <v>138</v>
      </c>
    </row>
    <row r="97" spans="1:15" ht="18" customHeight="1" x14ac:dyDescent="0.25">
      <c r="A97" s="337"/>
      <c r="B97" s="338">
        <v>42167</v>
      </c>
      <c r="C97" s="339">
        <v>25</v>
      </c>
      <c r="D97" s="340">
        <v>39.1</v>
      </c>
      <c r="E97" s="341"/>
      <c r="F97" s="340">
        <f>C97*D97</f>
        <v>977.5</v>
      </c>
      <c r="G97" s="341"/>
      <c r="H97" s="339"/>
      <c r="I97" s="340"/>
      <c r="J97" s="339"/>
      <c r="K97" s="340"/>
      <c r="L97" s="341"/>
      <c r="M97" s="340"/>
      <c r="N97" s="340"/>
      <c r="O97" s="342"/>
    </row>
    <row r="98" spans="1:15" ht="18" customHeight="1" x14ac:dyDescent="0.25">
      <c r="A98" s="337"/>
      <c r="B98" s="343"/>
      <c r="C98" s="344">
        <f>SUM(C96:C97)</f>
        <v>50</v>
      </c>
      <c r="D98" s="345"/>
      <c r="E98" s="346"/>
      <c r="F98" s="345">
        <f>SUM(F96:F97)</f>
        <v>2007.5</v>
      </c>
      <c r="G98" s="346"/>
      <c r="H98" s="344">
        <f>SUM(H96:H97)</f>
        <v>50</v>
      </c>
      <c r="I98" s="345"/>
      <c r="J98" s="344"/>
      <c r="K98" s="345">
        <f>SUM(K96:K97)</f>
        <v>2103.96</v>
      </c>
      <c r="L98" s="346"/>
      <c r="M98" s="345"/>
      <c r="N98" s="345">
        <f>K98-F98</f>
        <v>96.460000000000036</v>
      </c>
      <c r="O98" s="347">
        <f>(N98+M98)/F98</f>
        <v>4.804981320049815E-2</v>
      </c>
    </row>
    <row r="99" spans="1:15" ht="18" customHeight="1" x14ac:dyDescent="0.25">
      <c r="B99" s="352"/>
      <c r="C99" s="353"/>
      <c r="D99" s="354"/>
      <c r="E99" s="354"/>
      <c r="F99" s="354"/>
      <c r="G99" s="352"/>
      <c r="H99" s="353"/>
      <c r="I99" s="354"/>
      <c r="K99" s="354"/>
      <c r="L99" s="352"/>
      <c r="M99" s="354"/>
      <c r="N99" s="354"/>
      <c r="O99" s="355"/>
    </row>
    <row r="100" spans="1:15" ht="18" customHeight="1" x14ac:dyDescent="0.25">
      <c r="A100" s="337" t="s">
        <v>16</v>
      </c>
      <c r="B100" s="338">
        <v>42153</v>
      </c>
      <c r="C100" s="339">
        <v>1</v>
      </c>
      <c r="D100" s="340">
        <v>20.3</v>
      </c>
      <c r="E100" s="340"/>
      <c r="F100" s="340">
        <f>C100*D100</f>
        <v>20.3</v>
      </c>
      <c r="G100" s="338">
        <v>42187</v>
      </c>
      <c r="H100" s="339">
        <v>1</v>
      </c>
      <c r="I100" s="340">
        <v>28.5</v>
      </c>
      <c r="J100" s="340">
        <v>0.01</v>
      </c>
      <c r="K100" s="340">
        <f>H100*I100-J100</f>
        <v>28.49</v>
      </c>
      <c r="L100" s="341"/>
      <c r="M100" s="340"/>
      <c r="N100" s="340"/>
      <c r="O100" s="342"/>
    </row>
    <row r="101" spans="1:15" ht="18" customHeight="1" x14ac:dyDescent="0.25">
      <c r="A101" s="337"/>
      <c r="B101" s="346"/>
      <c r="C101" s="344">
        <f>SUM(C100)</f>
        <v>1</v>
      </c>
      <c r="D101" s="345"/>
      <c r="E101" s="345"/>
      <c r="F101" s="345">
        <f>SUM(F100)</f>
        <v>20.3</v>
      </c>
      <c r="G101" s="346"/>
      <c r="H101" s="344">
        <f>SUM(H100)</f>
        <v>1</v>
      </c>
      <c r="I101" s="345"/>
      <c r="J101" s="345"/>
      <c r="K101" s="345">
        <f>SUM(K100)</f>
        <v>28.49</v>
      </c>
      <c r="L101" s="346"/>
      <c r="M101" s="345"/>
      <c r="N101" s="345">
        <f>K101-F101</f>
        <v>8.1899999999999977</v>
      </c>
      <c r="O101" s="347">
        <f>(N101+M101)/F101</f>
        <v>0.40344827586206883</v>
      </c>
    </row>
    <row r="102" spans="1:15" ht="18" customHeight="1" x14ac:dyDescent="0.25">
      <c r="B102" s="352"/>
      <c r="C102" s="353"/>
      <c r="D102" s="354"/>
      <c r="E102" s="28"/>
      <c r="F102" s="354"/>
      <c r="G102" s="352"/>
      <c r="H102" s="353"/>
      <c r="I102" s="354"/>
      <c r="K102" s="354"/>
      <c r="L102" s="352"/>
      <c r="M102" s="354"/>
      <c r="N102" s="354"/>
      <c r="O102" s="355"/>
    </row>
    <row r="103" spans="1:15" ht="18" customHeight="1" x14ac:dyDescent="0.25">
      <c r="A103" s="337" t="s">
        <v>21</v>
      </c>
      <c r="B103" s="338">
        <v>42153</v>
      </c>
      <c r="C103" s="339">
        <v>10</v>
      </c>
      <c r="D103" s="340">
        <v>17.399999999999999</v>
      </c>
      <c r="E103" s="341"/>
      <c r="F103" s="340">
        <f>C103*D103</f>
        <v>174</v>
      </c>
      <c r="G103" s="338">
        <v>42186</v>
      </c>
      <c r="H103" s="339">
        <v>10</v>
      </c>
      <c r="I103" s="340">
        <v>24.2</v>
      </c>
      <c r="J103" s="339">
        <v>0.01</v>
      </c>
      <c r="K103" s="340">
        <f>H103*I103-J103</f>
        <v>241.99</v>
      </c>
      <c r="L103" s="341"/>
      <c r="M103" s="340"/>
      <c r="N103" s="340"/>
      <c r="O103" s="342"/>
    </row>
    <row r="104" spans="1:15" ht="18" customHeight="1" x14ac:dyDescent="0.25">
      <c r="A104" s="337"/>
      <c r="B104" s="338">
        <v>42187</v>
      </c>
      <c r="C104" s="339">
        <v>1000</v>
      </c>
      <c r="D104" s="340">
        <v>22.12</v>
      </c>
      <c r="E104" s="341"/>
      <c r="F104" s="340">
        <f>C104*D104</f>
        <v>22120</v>
      </c>
      <c r="G104" s="338">
        <v>42187</v>
      </c>
      <c r="H104" s="339">
        <v>4000</v>
      </c>
      <c r="I104" s="340">
        <v>21.81</v>
      </c>
      <c r="J104" s="339">
        <v>11.91</v>
      </c>
      <c r="K104" s="340">
        <f>H104*I104-J104</f>
        <v>87228.09</v>
      </c>
      <c r="L104" s="341"/>
      <c r="M104" s="340"/>
      <c r="N104" s="340"/>
      <c r="O104" s="342"/>
    </row>
    <row r="105" spans="1:15" ht="18" customHeight="1" x14ac:dyDescent="0.25">
      <c r="A105" s="337"/>
      <c r="B105" s="338">
        <v>42187</v>
      </c>
      <c r="C105" s="339">
        <v>1000</v>
      </c>
      <c r="D105" s="340">
        <v>21.7</v>
      </c>
      <c r="E105" s="341"/>
      <c r="F105" s="340">
        <f>C105*D105</f>
        <v>21700</v>
      </c>
      <c r="G105" s="338"/>
      <c r="H105" s="339"/>
      <c r="I105" s="340"/>
      <c r="J105" s="339"/>
      <c r="K105" s="340"/>
      <c r="L105" s="341"/>
      <c r="M105" s="340"/>
      <c r="N105" s="340"/>
      <c r="O105" s="342"/>
    </row>
    <row r="106" spans="1:15" ht="18" customHeight="1" x14ac:dyDescent="0.25">
      <c r="A106" s="337"/>
      <c r="B106" s="338">
        <v>42187</v>
      </c>
      <c r="C106" s="339">
        <v>2000</v>
      </c>
      <c r="D106" s="340">
        <v>21.49</v>
      </c>
      <c r="E106" s="341"/>
      <c r="F106" s="340">
        <f>C106*D106</f>
        <v>42980</v>
      </c>
      <c r="G106" s="338"/>
      <c r="H106" s="339"/>
      <c r="I106" s="340"/>
      <c r="J106" s="339"/>
      <c r="K106" s="340"/>
      <c r="L106" s="341"/>
      <c r="M106" s="340"/>
      <c r="N106" s="340"/>
      <c r="O106" s="342"/>
    </row>
    <row r="107" spans="1:15" ht="18" customHeight="1" x14ac:dyDescent="0.25">
      <c r="A107" s="337"/>
      <c r="B107" s="343"/>
      <c r="C107" s="344">
        <f>SUM(C103:C106)</f>
        <v>4010</v>
      </c>
      <c r="D107" s="345"/>
      <c r="E107" s="346"/>
      <c r="F107" s="345">
        <f>SUM(F103:F106)</f>
        <v>86974</v>
      </c>
      <c r="G107" s="346"/>
      <c r="H107" s="344">
        <f>SUM(H103:H106)</f>
        <v>4010</v>
      </c>
      <c r="I107" s="345"/>
      <c r="J107" s="344"/>
      <c r="K107" s="345">
        <f>SUM(K103:K106)</f>
        <v>87470.080000000002</v>
      </c>
      <c r="L107" s="346"/>
      <c r="M107" s="345"/>
      <c r="N107" s="345">
        <f>K107-F107</f>
        <v>496.08000000000175</v>
      </c>
      <c r="O107" s="347">
        <f>(N107+M107)/F107</f>
        <v>5.7037735415181746E-3</v>
      </c>
    </row>
    <row r="108" spans="1:15" ht="18" customHeight="1" x14ac:dyDescent="0.25">
      <c r="B108" s="352"/>
      <c r="C108" s="353"/>
      <c r="D108" s="354"/>
      <c r="E108" s="28"/>
      <c r="F108" s="354"/>
      <c r="G108" s="352"/>
      <c r="H108" s="353"/>
      <c r="I108" s="354"/>
      <c r="J108" s="354"/>
      <c r="K108" s="354"/>
      <c r="L108" s="352"/>
      <c r="M108" s="354"/>
      <c r="N108" s="353"/>
      <c r="O108" s="353"/>
    </row>
    <row r="109" spans="1:15" ht="18" customHeight="1" x14ac:dyDescent="0.25">
      <c r="A109" s="337" t="s">
        <v>9</v>
      </c>
      <c r="B109" s="338">
        <v>42145</v>
      </c>
      <c r="C109" s="339">
        <v>100</v>
      </c>
      <c r="D109" s="340">
        <v>5.55</v>
      </c>
      <c r="E109" s="340"/>
      <c r="F109" s="340">
        <f t="shared" ref="F109:F138" si="5">C109*D109</f>
        <v>555</v>
      </c>
      <c r="G109" s="338">
        <v>42187</v>
      </c>
      <c r="H109" s="339">
        <v>4200</v>
      </c>
      <c r="I109" s="340">
        <v>5.0199999999999996</v>
      </c>
      <c r="J109" s="340">
        <v>0.39</v>
      </c>
      <c r="K109" s="340">
        <f>H109*I109-J109</f>
        <v>21083.61</v>
      </c>
      <c r="L109" s="338">
        <v>42185</v>
      </c>
      <c r="M109" s="340">
        <v>656.25</v>
      </c>
      <c r="N109" s="339"/>
      <c r="O109" s="339"/>
    </row>
    <row r="110" spans="1:15" ht="18" customHeight="1" x14ac:dyDescent="0.25">
      <c r="A110" s="337"/>
      <c r="B110" s="338">
        <v>42146</v>
      </c>
      <c r="C110" s="339">
        <v>100</v>
      </c>
      <c r="D110" s="340">
        <v>5.47</v>
      </c>
      <c r="E110" s="340"/>
      <c r="F110" s="340">
        <f t="shared" si="5"/>
        <v>547</v>
      </c>
      <c r="G110" s="338">
        <v>42207</v>
      </c>
      <c r="H110" s="339">
        <v>1000</v>
      </c>
      <c r="I110" s="340">
        <v>5.12</v>
      </c>
      <c r="J110" s="340">
        <v>0.09</v>
      </c>
      <c r="K110" s="340">
        <f>H110*I110-J110</f>
        <v>5119.91</v>
      </c>
      <c r="L110" s="341"/>
      <c r="M110" s="340"/>
      <c r="N110" s="339"/>
      <c r="O110" s="339"/>
    </row>
    <row r="111" spans="1:15" ht="18" customHeight="1" x14ac:dyDescent="0.25">
      <c r="A111" s="337"/>
      <c r="B111" s="338">
        <v>42146</v>
      </c>
      <c r="C111" s="339">
        <v>100</v>
      </c>
      <c r="D111" s="340">
        <v>5.43</v>
      </c>
      <c r="E111" s="340"/>
      <c r="F111" s="340">
        <f t="shared" si="5"/>
        <v>543</v>
      </c>
      <c r="G111" s="338">
        <v>42207</v>
      </c>
      <c r="H111" s="339">
        <v>2000</v>
      </c>
      <c r="I111" s="340">
        <v>5.16</v>
      </c>
      <c r="J111" s="340">
        <v>0.19</v>
      </c>
      <c r="K111" s="340">
        <f t="shared" ref="K111:K118" si="6">H111*I111-J111</f>
        <v>10319.81</v>
      </c>
      <c r="L111" s="341"/>
      <c r="M111" s="340"/>
      <c r="N111" s="339"/>
      <c r="O111" s="339"/>
    </row>
    <row r="112" spans="1:15" ht="18" customHeight="1" x14ac:dyDescent="0.25">
      <c r="A112" s="337"/>
      <c r="B112" s="338">
        <v>42146</v>
      </c>
      <c r="C112" s="339">
        <v>100</v>
      </c>
      <c r="D112" s="340">
        <v>5.4</v>
      </c>
      <c r="E112" s="340"/>
      <c r="F112" s="340">
        <f t="shared" si="5"/>
        <v>540</v>
      </c>
      <c r="G112" s="338">
        <v>42207</v>
      </c>
      <c r="H112" s="339">
        <v>1000</v>
      </c>
      <c r="I112" s="340">
        <v>5.07</v>
      </c>
      <c r="J112" s="340">
        <v>0.09</v>
      </c>
      <c r="K112" s="340">
        <f t="shared" si="6"/>
        <v>5069.91</v>
      </c>
      <c r="L112" s="341"/>
      <c r="M112" s="340"/>
      <c r="N112" s="339"/>
      <c r="O112" s="339"/>
    </row>
    <row r="113" spans="1:16" ht="18" customHeight="1" x14ac:dyDescent="0.25">
      <c r="A113" s="337"/>
      <c r="B113" s="338">
        <v>42146</v>
      </c>
      <c r="C113" s="339">
        <v>200</v>
      </c>
      <c r="D113" s="340">
        <v>5.35</v>
      </c>
      <c r="E113" s="340"/>
      <c r="F113" s="340">
        <f t="shared" si="5"/>
        <v>1070</v>
      </c>
      <c r="G113" s="338">
        <v>42207</v>
      </c>
      <c r="H113" s="339">
        <v>1000</v>
      </c>
      <c r="I113" s="340">
        <v>5.09</v>
      </c>
      <c r="J113" s="340">
        <v>0.09</v>
      </c>
      <c r="K113" s="340">
        <f t="shared" si="6"/>
        <v>5089.91</v>
      </c>
      <c r="L113" s="341"/>
      <c r="M113" s="340"/>
      <c r="N113" s="339"/>
      <c r="O113" s="339"/>
    </row>
    <row r="114" spans="1:16" ht="18" customHeight="1" x14ac:dyDescent="0.25">
      <c r="A114" s="337"/>
      <c r="B114" s="338">
        <v>42152</v>
      </c>
      <c r="C114" s="339">
        <v>250</v>
      </c>
      <c r="D114" s="340">
        <v>5.3</v>
      </c>
      <c r="E114" s="340"/>
      <c r="F114" s="340">
        <f t="shared" si="5"/>
        <v>1325</v>
      </c>
      <c r="G114" s="338">
        <v>42207</v>
      </c>
      <c r="H114" s="339">
        <v>2000</v>
      </c>
      <c r="I114" s="340">
        <v>5.23</v>
      </c>
      <c r="J114" s="340">
        <v>0.19</v>
      </c>
      <c r="K114" s="340">
        <f t="shared" si="6"/>
        <v>10459.81</v>
      </c>
      <c r="L114" s="341"/>
      <c r="M114" s="340"/>
      <c r="N114" s="339"/>
      <c r="O114" s="339"/>
    </row>
    <row r="115" spans="1:16" ht="18" customHeight="1" x14ac:dyDescent="0.25">
      <c r="A115" s="337"/>
      <c r="B115" s="338">
        <v>42152</v>
      </c>
      <c r="C115" s="339">
        <v>200</v>
      </c>
      <c r="D115" s="340">
        <v>5.26</v>
      </c>
      <c r="E115" s="340"/>
      <c r="F115" s="340">
        <f t="shared" si="5"/>
        <v>1052</v>
      </c>
      <c r="G115" s="338">
        <v>42222</v>
      </c>
      <c r="H115" s="339">
        <v>5000</v>
      </c>
      <c r="I115" s="340">
        <v>5.12</v>
      </c>
      <c r="J115" s="340">
        <v>0.47</v>
      </c>
      <c r="K115" s="340">
        <f t="shared" si="6"/>
        <v>25599.53</v>
      </c>
      <c r="L115" s="341"/>
      <c r="M115" s="340"/>
      <c r="N115" s="339"/>
      <c r="O115" s="339"/>
    </row>
    <row r="116" spans="1:16" ht="18" customHeight="1" x14ac:dyDescent="0.25">
      <c r="A116" s="337"/>
      <c r="B116" s="338">
        <v>42152</v>
      </c>
      <c r="C116" s="339">
        <v>200</v>
      </c>
      <c r="D116" s="340">
        <v>5.22</v>
      </c>
      <c r="E116" s="340"/>
      <c r="F116" s="340">
        <f t="shared" si="5"/>
        <v>1044</v>
      </c>
      <c r="G116" s="338">
        <v>42222</v>
      </c>
      <c r="H116" s="339">
        <v>1000</v>
      </c>
      <c r="I116" s="340">
        <v>5.1100000000000003</v>
      </c>
      <c r="J116" s="340">
        <v>0.09</v>
      </c>
      <c r="K116" s="340">
        <f t="shared" si="6"/>
        <v>5109.91</v>
      </c>
      <c r="L116" s="341"/>
      <c r="M116" s="340"/>
      <c r="N116" s="339"/>
      <c r="O116" s="339"/>
    </row>
    <row r="117" spans="1:16" ht="18" customHeight="1" x14ac:dyDescent="0.25">
      <c r="A117" s="337"/>
      <c r="B117" s="338">
        <v>42152</v>
      </c>
      <c r="C117" s="339">
        <v>1000</v>
      </c>
      <c r="D117" s="340">
        <v>5.19</v>
      </c>
      <c r="E117" s="340"/>
      <c r="F117" s="340">
        <f t="shared" si="5"/>
        <v>5190</v>
      </c>
      <c r="G117" s="338">
        <v>42223</v>
      </c>
      <c r="H117" s="339">
        <v>1950</v>
      </c>
      <c r="I117" s="340">
        <v>5.2</v>
      </c>
      <c r="J117" s="340">
        <v>0.19</v>
      </c>
      <c r="K117" s="340">
        <f t="shared" si="6"/>
        <v>10139.81</v>
      </c>
      <c r="L117" s="341"/>
      <c r="M117" s="340"/>
      <c r="N117" s="339"/>
      <c r="O117" s="339"/>
    </row>
    <row r="118" spans="1:16" ht="18" customHeight="1" x14ac:dyDescent="0.25">
      <c r="A118" s="337"/>
      <c r="B118" s="338">
        <v>42152</v>
      </c>
      <c r="C118" s="339">
        <v>2000</v>
      </c>
      <c r="D118" s="340">
        <v>5.17</v>
      </c>
      <c r="E118" s="340"/>
      <c r="F118" s="340">
        <f t="shared" si="5"/>
        <v>10340</v>
      </c>
      <c r="G118" s="338">
        <v>42229</v>
      </c>
      <c r="H118" s="339">
        <v>50</v>
      </c>
      <c r="I118" s="340">
        <v>5.28</v>
      </c>
      <c r="J118" s="340">
        <v>0.01</v>
      </c>
      <c r="K118" s="340">
        <f t="shared" si="6"/>
        <v>263.99</v>
      </c>
      <c r="L118" s="341"/>
      <c r="M118" s="340"/>
      <c r="N118" s="339"/>
      <c r="O118" s="339"/>
    </row>
    <row r="119" spans="1:16" ht="18" customHeight="1" x14ac:dyDescent="0.25">
      <c r="A119" s="337"/>
      <c r="B119" s="338">
        <v>42152</v>
      </c>
      <c r="C119" s="339">
        <v>2000</v>
      </c>
      <c r="D119" s="340">
        <v>5.15</v>
      </c>
      <c r="E119" s="340"/>
      <c r="F119" s="340">
        <f t="shared" si="5"/>
        <v>10300</v>
      </c>
      <c r="G119" s="341"/>
      <c r="H119" s="339"/>
      <c r="I119" s="340"/>
      <c r="J119" s="340"/>
      <c r="K119" s="340"/>
      <c r="L119" s="341"/>
      <c r="M119" s="340"/>
      <c r="N119" s="339"/>
      <c r="O119" s="339"/>
    </row>
    <row r="120" spans="1:16" ht="18" customHeight="1" x14ac:dyDescent="0.25">
      <c r="A120" s="337"/>
      <c r="B120" s="338">
        <v>42158</v>
      </c>
      <c r="C120" s="339">
        <v>500</v>
      </c>
      <c r="D120" s="340">
        <v>5.09</v>
      </c>
      <c r="E120" s="340"/>
      <c r="F120" s="340">
        <f t="shared" si="5"/>
        <v>2545</v>
      </c>
      <c r="G120" s="341"/>
      <c r="H120" s="339"/>
      <c r="I120" s="340"/>
      <c r="J120" s="340"/>
      <c r="K120" s="340"/>
      <c r="L120" s="341"/>
      <c r="M120" s="340"/>
      <c r="N120" s="339"/>
      <c r="O120" s="339"/>
    </row>
    <row r="121" spans="1:16" ht="18" customHeight="1" x14ac:dyDescent="0.25">
      <c r="A121" s="337"/>
      <c r="B121" s="338">
        <v>42158</v>
      </c>
      <c r="C121" s="339">
        <v>1000</v>
      </c>
      <c r="D121" s="340">
        <v>5.04</v>
      </c>
      <c r="E121" s="341"/>
      <c r="F121" s="340">
        <f t="shared" si="5"/>
        <v>5040</v>
      </c>
      <c r="G121" s="341"/>
      <c r="H121" s="339"/>
      <c r="I121" s="340"/>
      <c r="J121" s="340"/>
      <c r="K121" s="340"/>
      <c r="L121" s="341"/>
      <c r="M121" s="340"/>
      <c r="N121" s="339"/>
      <c r="O121" s="339"/>
    </row>
    <row r="122" spans="1:16" ht="18" customHeight="1" x14ac:dyDescent="0.25">
      <c r="A122" s="337"/>
      <c r="B122" s="338">
        <v>42158</v>
      </c>
      <c r="C122" s="339">
        <v>200</v>
      </c>
      <c r="D122" s="340">
        <v>5.05</v>
      </c>
      <c r="E122" s="340"/>
      <c r="F122" s="340">
        <f t="shared" si="5"/>
        <v>1010</v>
      </c>
      <c r="G122" s="341"/>
      <c r="H122" s="339"/>
      <c r="I122" s="340"/>
      <c r="J122" s="340"/>
      <c r="K122" s="340"/>
      <c r="L122" s="341"/>
      <c r="M122" s="340"/>
      <c r="N122" s="339"/>
      <c r="O122" s="339"/>
    </row>
    <row r="123" spans="1:16" ht="18" customHeight="1" x14ac:dyDescent="0.25">
      <c r="A123" s="337"/>
      <c r="B123" s="338">
        <v>42164</v>
      </c>
      <c r="C123" s="339">
        <v>500</v>
      </c>
      <c r="D123" s="340">
        <v>5.07</v>
      </c>
      <c r="E123" s="340"/>
      <c r="F123" s="340">
        <f t="shared" si="5"/>
        <v>2535</v>
      </c>
      <c r="G123" s="341"/>
      <c r="H123" s="339"/>
      <c r="I123" s="340"/>
      <c r="J123" s="340"/>
      <c r="K123" s="340"/>
      <c r="L123" s="341"/>
      <c r="M123" s="340"/>
      <c r="N123" s="339"/>
      <c r="O123" s="339"/>
    </row>
    <row r="124" spans="1:16" ht="18" customHeight="1" x14ac:dyDescent="0.25">
      <c r="A124" s="337"/>
      <c r="B124" s="338">
        <v>42164</v>
      </c>
      <c r="C124" s="339">
        <v>1000</v>
      </c>
      <c r="D124" s="340">
        <v>5.04</v>
      </c>
      <c r="E124" s="340"/>
      <c r="F124" s="340">
        <f t="shared" si="5"/>
        <v>5040</v>
      </c>
      <c r="G124" s="341"/>
      <c r="H124" s="339"/>
      <c r="I124" s="340"/>
      <c r="J124" s="340"/>
      <c r="K124" s="340"/>
      <c r="L124" s="341"/>
      <c r="M124" s="340"/>
      <c r="N124" s="339"/>
      <c r="O124" s="339"/>
    </row>
    <row r="125" spans="1:16" ht="18" customHeight="1" x14ac:dyDescent="0.25">
      <c r="A125" s="337"/>
      <c r="B125" s="338">
        <v>42164</v>
      </c>
      <c r="C125" s="339">
        <v>1000</v>
      </c>
      <c r="D125" s="340">
        <v>5.01</v>
      </c>
      <c r="E125" s="340"/>
      <c r="F125" s="340">
        <f t="shared" si="5"/>
        <v>5010</v>
      </c>
      <c r="G125" s="341"/>
      <c r="H125" s="339"/>
      <c r="I125" s="340"/>
      <c r="J125" s="340"/>
      <c r="K125" s="340"/>
      <c r="L125" s="341"/>
      <c r="M125" s="340"/>
      <c r="N125" s="339"/>
      <c r="O125" s="339"/>
    </row>
    <row r="126" spans="1:16" ht="18" customHeight="1" x14ac:dyDescent="0.25">
      <c r="A126" s="337"/>
      <c r="B126" s="338">
        <v>42173</v>
      </c>
      <c r="C126" s="339">
        <v>500</v>
      </c>
      <c r="D126" s="340">
        <v>4.88</v>
      </c>
      <c r="E126" s="340"/>
      <c r="F126" s="340">
        <f t="shared" si="5"/>
        <v>2440</v>
      </c>
      <c r="G126" s="341"/>
      <c r="H126" s="339"/>
      <c r="I126" s="340"/>
      <c r="J126" s="340"/>
      <c r="K126" s="340"/>
      <c r="L126" s="341"/>
      <c r="M126" s="340"/>
      <c r="N126" s="339"/>
      <c r="O126" s="339"/>
    </row>
    <row r="127" spans="1:16" ht="18" customHeight="1" x14ac:dyDescent="0.25">
      <c r="A127" s="337"/>
      <c r="B127" s="338">
        <v>42187</v>
      </c>
      <c r="C127" s="339">
        <v>2000</v>
      </c>
      <c r="D127" s="340">
        <v>4.9800000000000004</v>
      </c>
      <c r="E127" s="340"/>
      <c r="F127" s="340">
        <f t="shared" si="5"/>
        <v>9960</v>
      </c>
      <c r="G127" s="341"/>
      <c r="H127" s="339"/>
      <c r="I127" s="340"/>
      <c r="J127" s="340"/>
      <c r="K127" s="340"/>
      <c r="L127" s="341"/>
      <c r="M127" s="340"/>
      <c r="N127" s="339"/>
      <c r="O127" s="339"/>
    </row>
    <row r="128" spans="1:16" ht="18" customHeight="1" x14ac:dyDescent="0.25">
      <c r="A128" s="337"/>
      <c r="B128" s="338">
        <v>42187</v>
      </c>
      <c r="C128" s="339">
        <v>100</v>
      </c>
      <c r="D128" s="340">
        <v>4.9800000000000004</v>
      </c>
      <c r="E128" s="340"/>
      <c r="F128" s="340">
        <f t="shared" si="5"/>
        <v>498.00000000000006</v>
      </c>
      <c r="G128" s="341"/>
      <c r="H128" s="339"/>
      <c r="I128" s="340"/>
      <c r="J128" s="340"/>
      <c r="K128" s="340"/>
      <c r="L128" s="341"/>
      <c r="M128" s="340"/>
      <c r="N128" s="339"/>
      <c r="O128" s="339"/>
      <c r="P128" s="153" t="s">
        <v>138</v>
      </c>
    </row>
    <row r="129" spans="1:16" ht="18" customHeight="1" x14ac:dyDescent="0.25">
      <c r="A129" s="337"/>
      <c r="B129" s="338">
        <v>42187</v>
      </c>
      <c r="C129" s="339">
        <v>100</v>
      </c>
      <c r="D129" s="340">
        <v>4.9800000000000004</v>
      </c>
      <c r="E129" s="340"/>
      <c r="F129" s="340">
        <f t="shared" si="5"/>
        <v>498.00000000000006</v>
      </c>
      <c r="G129" s="341"/>
      <c r="H129" s="339"/>
      <c r="I129" s="340"/>
      <c r="J129" s="340"/>
      <c r="K129" s="340"/>
      <c r="L129" s="341"/>
      <c r="M129" s="340"/>
      <c r="N129" s="339"/>
      <c r="O129" s="339"/>
    </row>
    <row r="130" spans="1:16" ht="18" customHeight="1" x14ac:dyDescent="0.25">
      <c r="A130" s="337"/>
      <c r="B130" s="338">
        <v>42187</v>
      </c>
      <c r="C130" s="339">
        <v>2000</v>
      </c>
      <c r="D130" s="340">
        <v>4.97</v>
      </c>
      <c r="E130" s="340"/>
      <c r="F130" s="340">
        <f t="shared" si="5"/>
        <v>9940</v>
      </c>
      <c r="G130" s="341"/>
      <c r="H130" s="339"/>
      <c r="I130" s="340"/>
      <c r="J130" s="340"/>
      <c r="K130" s="340"/>
      <c r="L130" s="341"/>
      <c r="M130" s="340"/>
      <c r="N130" s="339"/>
      <c r="O130" s="339"/>
    </row>
    <row r="131" spans="1:16" ht="18" customHeight="1" x14ac:dyDescent="0.25">
      <c r="A131" s="337"/>
      <c r="B131" s="338">
        <v>42199</v>
      </c>
      <c r="C131" s="339">
        <v>500</v>
      </c>
      <c r="D131" s="340">
        <v>4.8</v>
      </c>
      <c r="E131" s="340"/>
      <c r="F131" s="340">
        <f t="shared" si="5"/>
        <v>2400</v>
      </c>
      <c r="G131" s="341"/>
      <c r="H131" s="339"/>
      <c r="I131" s="340"/>
      <c r="J131" s="340"/>
      <c r="K131" s="340"/>
      <c r="L131" s="341"/>
      <c r="M131" s="340"/>
      <c r="N131" s="339"/>
      <c r="O131" s="339"/>
      <c r="P131" s="153" t="s">
        <v>138</v>
      </c>
    </row>
    <row r="132" spans="1:16" ht="18" customHeight="1" x14ac:dyDescent="0.25">
      <c r="A132" s="337"/>
      <c r="B132" s="338">
        <v>42212</v>
      </c>
      <c r="C132" s="339">
        <v>300</v>
      </c>
      <c r="D132" s="340">
        <v>4.76</v>
      </c>
      <c r="E132" s="340"/>
      <c r="F132" s="340">
        <f t="shared" si="5"/>
        <v>1428</v>
      </c>
      <c r="G132" s="341"/>
      <c r="H132" s="339"/>
      <c r="I132" s="340"/>
      <c r="J132" s="340"/>
      <c r="K132" s="340"/>
      <c r="L132" s="341"/>
      <c r="M132" s="340"/>
      <c r="N132" s="339"/>
      <c r="O132" s="339"/>
    </row>
    <row r="133" spans="1:16" ht="18" customHeight="1" x14ac:dyDescent="0.25">
      <c r="A133" s="337"/>
      <c r="B133" s="338">
        <v>42212</v>
      </c>
      <c r="C133" s="339">
        <v>1700</v>
      </c>
      <c r="D133" s="340">
        <v>4.76</v>
      </c>
      <c r="E133" s="340"/>
      <c r="F133" s="340">
        <f t="shared" si="5"/>
        <v>8092</v>
      </c>
      <c r="G133" s="341"/>
      <c r="H133" s="339"/>
      <c r="I133" s="340"/>
      <c r="J133" s="340"/>
      <c r="K133" s="340"/>
      <c r="L133" s="341"/>
      <c r="M133" s="340"/>
      <c r="N133" s="339"/>
      <c r="O133" s="339"/>
    </row>
    <row r="134" spans="1:16" ht="18" customHeight="1" x14ac:dyDescent="0.25">
      <c r="A134" s="337"/>
      <c r="B134" s="338">
        <v>42214</v>
      </c>
      <c r="C134" s="339">
        <v>500</v>
      </c>
      <c r="D134" s="340">
        <v>4.68</v>
      </c>
      <c r="E134" s="340"/>
      <c r="F134" s="340">
        <f t="shared" si="5"/>
        <v>2340</v>
      </c>
      <c r="G134" s="341"/>
      <c r="H134" s="339"/>
      <c r="I134" s="340"/>
      <c r="J134" s="340"/>
      <c r="K134" s="340"/>
      <c r="L134" s="341"/>
      <c r="M134" s="340"/>
      <c r="N134" s="339"/>
      <c r="O134" s="339"/>
    </row>
    <row r="135" spans="1:16" ht="18" customHeight="1" x14ac:dyDescent="0.25">
      <c r="A135" s="337"/>
      <c r="B135" s="338">
        <v>42214</v>
      </c>
      <c r="C135" s="339">
        <v>50</v>
      </c>
      <c r="D135" s="340">
        <v>4.6500000000000004</v>
      </c>
      <c r="E135" s="340"/>
      <c r="F135" s="340">
        <f t="shared" si="5"/>
        <v>232.50000000000003</v>
      </c>
      <c r="G135" s="341"/>
      <c r="H135" s="339"/>
      <c r="I135" s="340"/>
      <c r="J135" s="340"/>
      <c r="K135" s="340"/>
      <c r="L135" s="341"/>
      <c r="M135" s="340"/>
      <c r="N135" s="339"/>
      <c r="O135" s="339"/>
      <c r="P135" s="153" t="s">
        <v>138</v>
      </c>
    </row>
    <row r="136" spans="1:16" ht="18" customHeight="1" x14ac:dyDescent="0.25">
      <c r="A136" s="337"/>
      <c r="B136" s="338">
        <v>42214</v>
      </c>
      <c r="C136" s="339">
        <v>200</v>
      </c>
      <c r="D136" s="340">
        <v>4.63</v>
      </c>
      <c r="E136" s="340"/>
      <c r="F136" s="340">
        <f t="shared" si="5"/>
        <v>926</v>
      </c>
      <c r="G136" s="341"/>
      <c r="H136" s="339"/>
      <c r="I136" s="340"/>
      <c r="J136" s="340"/>
      <c r="K136" s="340"/>
      <c r="L136" s="341"/>
      <c r="M136" s="340"/>
      <c r="N136" s="339"/>
      <c r="O136" s="339"/>
    </row>
    <row r="137" spans="1:16" ht="18" customHeight="1" x14ac:dyDescent="0.25">
      <c r="A137" s="337"/>
      <c r="B137" s="338">
        <v>42214</v>
      </c>
      <c r="C137" s="339">
        <v>300</v>
      </c>
      <c r="D137" s="340">
        <v>4.59</v>
      </c>
      <c r="E137" s="340"/>
      <c r="F137" s="340">
        <f t="shared" si="5"/>
        <v>1377</v>
      </c>
      <c r="G137" s="341"/>
      <c r="H137" s="339"/>
      <c r="I137" s="340"/>
      <c r="J137" s="340"/>
      <c r="K137" s="340"/>
      <c r="L137" s="341"/>
      <c r="M137" s="340"/>
      <c r="N137" s="339"/>
      <c r="O137" s="339"/>
    </row>
    <row r="138" spans="1:16" ht="18" customHeight="1" x14ac:dyDescent="0.25">
      <c r="A138" s="337"/>
      <c r="B138" s="338">
        <v>42214</v>
      </c>
      <c r="C138" s="339">
        <v>500</v>
      </c>
      <c r="D138" s="340">
        <v>4.54</v>
      </c>
      <c r="E138" s="340"/>
      <c r="F138" s="340">
        <f t="shared" si="5"/>
        <v>2270</v>
      </c>
      <c r="G138" s="341"/>
      <c r="H138" s="339"/>
      <c r="I138" s="340"/>
      <c r="J138" s="340"/>
      <c r="K138" s="340"/>
      <c r="L138" s="341"/>
      <c r="M138" s="340"/>
      <c r="N138" s="339"/>
      <c r="O138" s="339"/>
    </row>
    <row r="139" spans="1:16" ht="18" customHeight="1" x14ac:dyDescent="0.25">
      <c r="A139" s="337"/>
      <c r="B139" s="346"/>
      <c r="C139" s="344">
        <f>SUM(C109:C138)</f>
        <v>19200</v>
      </c>
      <c r="D139" s="345"/>
      <c r="E139" s="345"/>
      <c r="F139" s="345">
        <f>SUM(F109:F138)</f>
        <v>96087.5</v>
      </c>
      <c r="G139" s="346"/>
      <c r="H139" s="344">
        <f>SUM(H109:H138)</f>
        <v>19200</v>
      </c>
      <c r="I139" s="345"/>
      <c r="J139" s="345"/>
      <c r="K139" s="345">
        <f>SUM(K109:K138)</f>
        <v>98256.200000000012</v>
      </c>
      <c r="L139" s="346"/>
      <c r="M139" s="345">
        <f>SUM(M109:M138)</f>
        <v>656.25</v>
      </c>
      <c r="N139" s="345">
        <f>K139-F139</f>
        <v>2168.7000000000116</v>
      </c>
      <c r="O139" s="347">
        <f>(N139+M139)/F139</f>
        <v>2.9399765838428637E-2</v>
      </c>
    </row>
    <row r="140" spans="1:16" ht="18" customHeight="1" x14ac:dyDescent="0.25">
      <c r="B140" s="352"/>
      <c r="C140" s="353"/>
      <c r="D140" s="354"/>
      <c r="E140" s="28"/>
      <c r="F140" s="354"/>
      <c r="G140" s="352"/>
      <c r="H140" s="353"/>
      <c r="I140" s="354"/>
      <c r="K140" s="354"/>
      <c r="L140" s="352"/>
      <c r="M140" s="354"/>
      <c r="N140" s="354"/>
      <c r="O140" s="355"/>
    </row>
    <row r="141" spans="1:16" ht="18" customHeight="1" x14ac:dyDescent="0.25">
      <c r="A141" s="337" t="s">
        <v>25</v>
      </c>
      <c r="B141" s="338">
        <v>42163</v>
      </c>
      <c r="C141" s="339">
        <v>1</v>
      </c>
      <c r="D141" s="340">
        <v>117.3</v>
      </c>
      <c r="E141" s="341"/>
      <c r="F141" s="340">
        <f>C141*D141</f>
        <v>117.3</v>
      </c>
      <c r="G141" s="338">
        <v>42186</v>
      </c>
      <c r="H141" s="339">
        <v>1</v>
      </c>
      <c r="I141" s="340">
        <v>121.6</v>
      </c>
      <c r="J141" s="339">
        <v>0.01</v>
      </c>
      <c r="K141" s="340">
        <f>H141*I141-J141</f>
        <v>121.58999999999999</v>
      </c>
      <c r="L141" s="341"/>
      <c r="M141" s="340"/>
      <c r="N141" s="340"/>
      <c r="O141" s="342"/>
    </row>
    <row r="142" spans="1:16" ht="18" customHeight="1" x14ac:dyDescent="0.25">
      <c r="A142" s="337"/>
      <c r="B142" s="343"/>
      <c r="C142" s="344">
        <f>SUM(C141)</f>
        <v>1</v>
      </c>
      <c r="D142" s="345"/>
      <c r="E142" s="346"/>
      <c r="F142" s="345">
        <f>SUM(F141)</f>
        <v>117.3</v>
      </c>
      <c r="G142" s="346"/>
      <c r="H142" s="344">
        <f>SUM(H141)</f>
        <v>1</v>
      </c>
      <c r="I142" s="345"/>
      <c r="J142" s="344"/>
      <c r="K142" s="345">
        <f>SUM(K141)</f>
        <v>121.58999999999999</v>
      </c>
      <c r="L142" s="346"/>
      <c r="M142" s="345"/>
      <c r="N142" s="345">
        <f>K142-F142</f>
        <v>4.289999999999992</v>
      </c>
      <c r="O142" s="347">
        <f>(N142+M142)/F142</f>
        <v>3.6572890025575379E-2</v>
      </c>
      <c r="P142" s="153" t="s">
        <v>138</v>
      </c>
    </row>
    <row r="143" spans="1:16" ht="18" customHeight="1" x14ac:dyDescent="0.25">
      <c r="B143" s="352"/>
      <c r="C143" s="353"/>
      <c r="D143" s="354"/>
      <c r="E143" s="354"/>
      <c r="F143" s="354"/>
      <c r="G143" s="352"/>
      <c r="H143" s="353"/>
      <c r="I143" s="354"/>
      <c r="J143" s="354"/>
      <c r="K143" s="354"/>
      <c r="L143" s="352"/>
      <c r="M143" s="354"/>
      <c r="N143" s="354"/>
      <c r="O143" s="355"/>
    </row>
    <row r="144" spans="1:16" ht="18" customHeight="1" x14ac:dyDescent="0.25">
      <c r="A144" s="337" t="s">
        <v>36</v>
      </c>
      <c r="B144" s="338">
        <v>42167</v>
      </c>
      <c r="C144" s="339">
        <v>25</v>
      </c>
      <c r="D144" s="340">
        <v>34.15</v>
      </c>
      <c r="E144" s="340"/>
      <c r="F144" s="340">
        <f>C144*D144</f>
        <v>853.75</v>
      </c>
      <c r="G144" s="338">
        <v>42186</v>
      </c>
      <c r="H144" s="339">
        <v>35</v>
      </c>
      <c r="I144" s="340">
        <v>34.799999999999997</v>
      </c>
      <c r="J144" s="340">
        <v>0.02</v>
      </c>
      <c r="K144" s="340">
        <f>H144*I144-J144</f>
        <v>1217.98</v>
      </c>
      <c r="L144" s="341"/>
      <c r="M144" s="340"/>
      <c r="N144" s="340"/>
      <c r="O144" s="342"/>
    </row>
    <row r="145" spans="1:18" ht="18" customHeight="1" x14ac:dyDescent="0.25">
      <c r="A145" s="337"/>
      <c r="B145" s="338">
        <v>42178</v>
      </c>
      <c r="C145" s="339">
        <v>10</v>
      </c>
      <c r="D145" s="340">
        <v>33.119999999999997</v>
      </c>
      <c r="E145" s="340"/>
      <c r="F145" s="340">
        <f>C145*D145</f>
        <v>331.2</v>
      </c>
      <c r="G145" s="341"/>
      <c r="H145" s="339"/>
      <c r="I145" s="340"/>
      <c r="J145" s="340"/>
      <c r="K145" s="340"/>
      <c r="L145" s="341"/>
      <c r="M145" s="340"/>
      <c r="N145" s="340"/>
      <c r="O145" s="342"/>
    </row>
    <row r="146" spans="1:18" ht="18" customHeight="1" x14ac:dyDescent="0.25">
      <c r="A146" s="337"/>
      <c r="B146" s="343"/>
      <c r="C146" s="344">
        <f>SUM(C144:C145)</f>
        <v>35</v>
      </c>
      <c r="D146" s="345"/>
      <c r="E146" s="345"/>
      <c r="F146" s="345">
        <f>SUM(F144:F145)</f>
        <v>1184.95</v>
      </c>
      <c r="G146" s="346"/>
      <c r="H146" s="344">
        <f>SUM(H144:H145)</f>
        <v>35</v>
      </c>
      <c r="I146" s="345"/>
      <c r="J146" s="345"/>
      <c r="K146" s="345">
        <f>SUM(K144:K145)</f>
        <v>1217.98</v>
      </c>
      <c r="L146" s="346"/>
      <c r="M146" s="345"/>
      <c r="N146" s="345">
        <f>K146-F146</f>
        <v>33.029999999999973</v>
      </c>
      <c r="O146" s="347">
        <f>(N146+M146)/F146</f>
        <v>2.7874593864720007E-2</v>
      </c>
    </row>
    <row r="147" spans="1:18" ht="18" customHeight="1" x14ac:dyDescent="0.25">
      <c r="B147" s="352"/>
      <c r="C147" s="353"/>
      <c r="D147" s="354"/>
      <c r="E147" s="28"/>
      <c r="F147" s="354"/>
      <c r="G147" s="352"/>
      <c r="H147" s="353"/>
      <c r="I147" s="354"/>
      <c r="K147" s="354"/>
      <c r="L147" s="352"/>
      <c r="M147" s="354"/>
      <c r="N147" s="354"/>
      <c r="O147" s="355"/>
    </row>
    <row r="148" spans="1:18" ht="18" customHeight="1" x14ac:dyDescent="0.25">
      <c r="A148" s="337" t="s">
        <v>14</v>
      </c>
      <c r="B148" s="338">
        <v>42152</v>
      </c>
      <c r="C148" s="339">
        <v>2</v>
      </c>
      <c r="D148" s="340">
        <v>51.22</v>
      </c>
      <c r="E148" s="341"/>
      <c r="F148" s="340">
        <f>C148*D148</f>
        <v>102.44</v>
      </c>
      <c r="G148" s="338">
        <v>42187</v>
      </c>
      <c r="H148" s="339">
        <v>150</v>
      </c>
      <c r="I148" s="340">
        <v>48.92</v>
      </c>
      <c r="J148" s="339">
        <v>0.12</v>
      </c>
      <c r="K148" s="340">
        <f>H148*I148-J148</f>
        <v>7337.88</v>
      </c>
      <c r="L148" s="338">
        <v>42195</v>
      </c>
      <c r="M148" s="340">
        <v>52</v>
      </c>
      <c r="N148" s="340"/>
      <c r="O148" s="342"/>
    </row>
    <row r="149" spans="1:18" ht="18" customHeight="1" x14ac:dyDescent="0.25">
      <c r="A149" s="337"/>
      <c r="B149" s="338">
        <v>42164</v>
      </c>
      <c r="C149" s="339">
        <v>48</v>
      </c>
      <c r="D149" s="340">
        <v>49.9</v>
      </c>
      <c r="E149" s="341"/>
      <c r="F149" s="340">
        <f>C149*D149</f>
        <v>2395.1999999999998</v>
      </c>
      <c r="G149" s="341"/>
      <c r="H149" s="339"/>
      <c r="I149" s="340"/>
      <c r="J149" s="339"/>
      <c r="K149" s="340"/>
      <c r="L149" s="341"/>
      <c r="M149" s="340"/>
      <c r="N149" s="340"/>
      <c r="O149" s="342"/>
      <c r="P149" s="153" t="s">
        <v>138</v>
      </c>
    </row>
    <row r="150" spans="1:18" ht="18" customHeight="1" x14ac:dyDescent="0.25">
      <c r="A150" s="337"/>
      <c r="B150" s="338">
        <v>42165</v>
      </c>
      <c r="C150" s="339">
        <v>50</v>
      </c>
      <c r="D150" s="340">
        <v>48.6</v>
      </c>
      <c r="E150" s="341"/>
      <c r="F150" s="340">
        <f>C150*D150</f>
        <v>2430</v>
      </c>
      <c r="G150" s="341"/>
      <c r="H150" s="339"/>
      <c r="I150" s="340"/>
      <c r="J150" s="339"/>
      <c r="K150" s="340"/>
      <c r="L150" s="341"/>
      <c r="M150" s="340"/>
      <c r="N150" s="340"/>
      <c r="O150" s="342"/>
    </row>
    <row r="151" spans="1:18" ht="18" customHeight="1" x14ac:dyDescent="0.25">
      <c r="A151" s="337"/>
      <c r="B151" s="338">
        <v>42173</v>
      </c>
      <c r="C151" s="339">
        <v>25</v>
      </c>
      <c r="D151" s="340">
        <v>47.62</v>
      </c>
      <c r="E151" s="341"/>
      <c r="F151" s="340">
        <f>C151*D151</f>
        <v>1190.5</v>
      </c>
      <c r="G151" s="341"/>
      <c r="H151" s="339"/>
      <c r="I151" s="340"/>
      <c r="J151" s="339"/>
      <c r="K151" s="340"/>
      <c r="L151" s="341"/>
      <c r="M151" s="340"/>
      <c r="N151" s="340"/>
      <c r="O151" s="342"/>
      <c r="P151"/>
      <c r="Q151"/>
    </row>
    <row r="152" spans="1:18" ht="18" customHeight="1" x14ac:dyDescent="0.25">
      <c r="A152" s="337"/>
      <c r="B152" s="338">
        <v>42173</v>
      </c>
      <c r="C152" s="339">
        <v>25</v>
      </c>
      <c r="D152" s="340">
        <v>47.54</v>
      </c>
      <c r="E152" s="341"/>
      <c r="F152" s="340">
        <f>C152*D152</f>
        <v>1188.5</v>
      </c>
      <c r="G152" s="341"/>
      <c r="H152" s="339"/>
      <c r="I152" s="340"/>
      <c r="J152" s="339"/>
      <c r="K152" s="340"/>
      <c r="L152" s="341"/>
      <c r="M152" s="340"/>
      <c r="N152" s="340"/>
      <c r="O152" s="342"/>
      <c r="P152"/>
      <c r="Q152"/>
    </row>
    <row r="153" spans="1:18" ht="18" customHeight="1" x14ac:dyDescent="0.25">
      <c r="A153" s="337"/>
      <c r="B153" s="343"/>
      <c r="C153" s="344">
        <f>SUM(C148:C152)</f>
        <v>150</v>
      </c>
      <c r="D153" s="345"/>
      <c r="E153" s="346"/>
      <c r="F153" s="345">
        <f t="shared" ref="F153:M153" si="7">SUM(F148:F152)</f>
        <v>7306.6399999999994</v>
      </c>
      <c r="G153" s="346"/>
      <c r="H153" s="344">
        <f t="shared" si="7"/>
        <v>150</v>
      </c>
      <c r="I153" s="345"/>
      <c r="J153" s="344"/>
      <c r="K153" s="345">
        <f t="shared" si="7"/>
        <v>7337.88</v>
      </c>
      <c r="L153" s="346"/>
      <c r="M153" s="345">
        <f t="shared" si="7"/>
        <v>52</v>
      </c>
      <c r="N153" s="345">
        <f>K153-F153</f>
        <v>31.240000000000691</v>
      </c>
      <c r="O153" s="347">
        <f>(N153+M153)/F153</f>
        <v>1.1392377344442959E-2</v>
      </c>
      <c r="P153"/>
      <c r="Q153"/>
    </row>
    <row r="154" spans="1:18" ht="18" customHeight="1" x14ac:dyDescent="0.25">
      <c r="B154" s="366"/>
      <c r="C154" s="353"/>
      <c r="D154" s="354"/>
      <c r="E154" s="353"/>
      <c r="F154" s="354"/>
      <c r="G154" s="369"/>
      <c r="H154" s="353"/>
      <c r="I154" s="354"/>
      <c r="J154" s="353"/>
      <c r="K154" s="354"/>
      <c r="L154" s="352"/>
      <c r="M154" s="354"/>
      <c r="N154" s="353"/>
      <c r="O154" s="353"/>
      <c r="P154"/>
      <c r="Q154" s="3"/>
      <c r="R154"/>
    </row>
    <row r="155" spans="1:18" ht="18" customHeight="1" x14ac:dyDescent="0.25">
      <c r="A155" s="337" t="s">
        <v>26</v>
      </c>
      <c r="B155" s="338">
        <v>42163</v>
      </c>
      <c r="C155" s="339">
        <v>50</v>
      </c>
      <c r="D155" s="340">
        <v>5.9</v>
      </c>
      <c r="E155" s="339">
        <v>0</v>
      </c>
      <c r="F155" s="340">
        <v>295</v>
      </c>
      <c r="G155" s="368">
        <v>42187</v>
      </c>
      <c r="H155" s="339">
        <v>200</v>
      </c>
      <c r="I155" s="340">
        <v>6.45</v>
      </c>
      <c r="J155" s="339">
        <v>0.02</v>
      </c>
      <c r="K155" s="340">
        <v>1289.98</v>
      </c>
      <c r="L155" s="341"/>
      <c r="M155" s="340"/>
      <c r="N155" s="339"/>
      <c r="O155" s="339"/>
      <c r="P155"/>
      <c r="Q155" s="148"/>
      <c r="R155"/>
    </row>
    <row r="156" spans="1:18" ht="18" customHeight="1" x14ac:dyDescent="0.25">
      <c r="A156" s="337"/>
      <c r="B156" s="338">
        <v>42163</v>
      </c>
      <c r="C156" s="339">
        <v>100</v>
      </c>
      <c r="D156" s="340">
        <v>6.2</v>
      </c>
      <c r="E156" s="339">
        <v>0</v>
      </c>
      <c r="F156" s="340">
        <v>620</v>
      </c>
      <c r="G156" s="368">
        <v>42261</v>
      </c>
      <c r="H156" s="339">
        <v>450</v>
      </c>
      <c r="I156" s="340">
        <v>6.23</v>
      </c>
      <c r="J156" s="339">
        <v>0.05</v>
      </c>
      <c r="K156" s="340">
        <v>2803.45</v>
      </c>
      <c r="L156" s="341"/>
      <c r="M156" s="340"/>
      <c r="N156" s="339"/>
      <c r="O156" s="339"/>
    </row>
    <row r="157" spans="1:18" ht="18" customHeight="1" x14ac:dyDescent="0.25">
      <c r="A157" s="337"/>
      <c r="B157" s="338">
        <v>42187</v>
      </c>
      <c r="C157" s="339">
        <v>200</v>
      </c>
      <c r="D157" s="340">
        <v>6.3</v>
      </c>
      <c r="E157" s="339">
        <v>0</v>
      </c>
      <c r="F157" s="340">
        <v>1260</v>
      </c>
      <c r="G157" s="368"/>
      <c r="H157" s="339"/>
      <c r="I157" s="340"/>
      <c r="J157" s="339"/>
      <c r="K157" s="340"/>
      <c r="L157" s="341"/>
      <c r="M157" s="340"/>
      <c r="N157" s="339"/>
      <c r="O157" s="339"/>
    </row>
    <row r="158" spans="1:18" ht="18" customHeight="1" x14ac:dyDescent="0.25">
      <c r="A158" s="337"/>
      <c r="B158" s="338">
        <v>42194</v>
      </c>
      <c r="C158" s="339">
        <v>150</v>
      </c>
      <c r="D158" s="340">
        <v>6.1</v>
      </c>
      <c r="E158" s="339">
        <v>0</v>
      </c>
      <c r="F158" s="340">
        <v>915</v>
      </c>
      <c r="G158" s="368"/>
      <c r="H158" s="339"/>
      <c r="I158" s="340"/>
      <c r="J158" s="339"/>
      <c r="K158" s="340"/>
      <c r="L158" s="341"/>
      <c r="M158" s="340"/>
      <c r="N158" s="339"/>
      <c r="O158" s="339"/>
    </row>
    <row r="159" spans="1:18" ht="18" customHeight="1" x14ac:dyDescent="0.25">
      <c r="A159" s="337"/>
      <c r="B159" s="338">
        <v>42240</v>
      </c>
      <c r="C159" s="339">
        <v>150</v>
      </c>
      <c r="D159" s="340">
        <v>5.69</v>
      </c>
      <c r="E159" s="339">
        <v>0</v>
      </c>
      <c r="F159" s="340">
        <v>853.50000000000011</v>
      </c>
      <c r="G159" s="368"/>
      <c r="H159" s="339"/>
      <c r="I159" s="340"/>
      <c r="J159" s="339"/>
      <c r="K159" s="340"/>
      <c r="L159" s="341"/>
      <c r="M159" s="340"/>
      <c r="N159" s="339"/>
      <c r="O159" s="339"/>
    </row>
    <row r="160" spans="1:18" ht="18" customHeight="1" x14ac:dyDescent="0.25">
      <c r="A160" s="337"/>
      <c r="B160" s="343"/>
      <c r="C160" s="344">
        <v>650</v>
      </c>
      <c r="D160" s="345"/>
      <c r="E160" s="344"/>
      <c r="F160" s="345">
        <v>3943.5</v>
      </c>
      <c r="G160" s="370"/>
      <c r="H160" s="344">
        <v>650</v>
      </c>
      <c r="I160" s="345"/>
      <c r="J160" s="344"/>
      <c r="K160" s="345">
        <f>SUM(K155:K156)</f>
        <v>4093.43</v>
      </c>
      <c r="L160" s="346"/>
      <c r="M160" s="345"/>
      <c r="N160" s="345">
        <f>K160-F160</f>
        <v>149.92999999999984</v>
      </c>
      <c r="O160" s="347">
        <f>N160/K160</f>
        <v>3.6626985193346374E-2</v>
      </c>
    </row>
    <row r="161" spans="1:16" ht="18" customHeight="1" x14ac:dyDescent="0.25">
      <c r="B161" s="366"/>
      <c r="C161" s="353"/>
      <c r="D161" s="354"/>
      <c r="E161" s="353"/>
      <c r="F161" s="354"/>
      <c r="G161" s="369"/>
      <c r="H161" s="353"/>
      <c r="I161" s="354"/>
      <c r="J161" s="353"/>
      <c r="K161" s="354"/>
      <c r="L161" s="352"/>
      <c r="M161" s="354"/>
      <c r="N161" s="353"/>
      <c r="O161" s="353"/>
      <c r="P161" s="153" t="s">
        <v>138</v>
      </c>
    </row>
    <row r="162" spans="1:16" ht="18" customHeight="1" x14ac:dyDescent="0.25">
      <c r="A162" s="326" t="s">
        <v>26</v>
      </c>
      <c r="B162" s="327">
        <v>42284</v>
      </c>
      <c r="C162" s="328">
        <v>150</v>
      </c>
      <c r="D162" s="329">
        <v>3.75</v>
      </c>
      <c r="E162" s="329">
        <v>0</v>
      </c>
      <c r="F162" s="329">
        <f>D162*C162</f>
        <v>562.5</v>
      </c>
      <c r="G162" s="327">
        <v>42291</v>
      </c>
      <c r="H162" s="330">
        <v>100</v>
      </c>
      <c r="I162" s="329">
        <v>4.4000000000000004</v>
      </c>
      <c r="J162" s="329">
        <v>0.01</v>
      </c>
      <c r="K162" s="328">
        <f>I162*H162-J162</f>
        <v>439.99000000000007</v>
      </c>
      <c r="L162" s="327"/>
      <c r="M162" s="329"/>
      <c r="N162" s="328"/>
      <c r="O162" s="331"/>
    </row>
    <row r="163" spans="1:16" ht="18" customHeight="1" x14ac:dyDescent="0.25">
      <c r="A163" s="373"/>
      <c r="B163" s="420">
        <v>42338</v>
      </c>
      <c r="C163" s="328">
        <v>50</v>
      </c>
      <c r="D163" s="329">
        <v>3.03</v>
      </c>
      <c r="E163" s="329">
        <v>0</v>
      </c>
      <c r="F163" s="329">
        <f>D163*C163</f>
        <v>151.5</v>
      </c>
      <c r="G163" s="327">
        <v>42333</v>
      </c>
      <c r="H163" s="328">
        <v>50</v>
      </c>
      <c r="I163" s="328">
        <v>3.16</v>
      </c>
      <c r="J163" s="328">
        <v>0.01</v>
      </c>
      <c r="K163" s="328">
        <f>I163*H163-J163</f>
        <v>157.99</v>
      </c>
      <c r="L163" s="328"/>
      <c r="M163" s="328"/>
      <c r="N163" s="328"/>
      <c r="O163" s="331"/>
    </row>
    <row r="164" spans="1:16" ht="18" customHeight="1" x14ac:dyDescent="0.25">
      <c r="A164" s="328"/>
      <c r="B164" s="420"/>
      <c r="C164" s="328">
        <v>2</v>
      </c>
      <c r="D164" s="329">
        <v>3.03</v>
      </c>
      <c r="E164" s="329">
        <v>0</v>
      </c>
      <c r="F164" s="329">
        <f>D164*C164</f>
        <v>6.06</v>
      </c>
      <c r="G164" s="327">
        <v>42339</v>
      </c>
      <c r="H164" s="328">
        <v>50</v>
      </c>
      <c r="I164" s="328">
        <v>3.38</v>
      </c>
      <c r="J164" s="328">
        <v>0.01</v>
      </c>
      <c r="K164" s="328">
        <f>I164*H164-J164</f>
        <v>168.99</v>
      </c>
      <c r="L164" s="328"/>
      <c r="M164" s="328"/>
      <c r="N164" s="328"/>
      <c r="O164" s="331"/>
      <c r="P164" s="153" t="s">
        <v>138</v>
      </c>
    </row>
    <row r="165" spans="1:16" ht="18" customHeight="1" x14ac:dyDescent="0.25">
      <c r="A165" s="328"/>
      <c r="B165" s="327">
        <v>42340</v>
      </c>
      <c r="C165" s="328">
        <v>52</v>
      </c>
      <c r="D165" s="329">
        <v>3.2</v>
      </c>
      <c r="E165" s="329">
        <v>0</v>
      </c>
      <c r="F165" s="329">
        <f>D165*C165</f>
        <v>166.4</v>
      </c>
      <c r="G165" s="328"/>
      <c r="H165" s="329">
        <v>54</v>
      </c>
      <c r="I165" s="329">
        <v>1.63</v>
      </c>
      <c r="J165" s="329">
        <v>0</v>
      </c>
      <c r="K165" s="328">
        <f>I165*H165-J165</f>
        <v>88.02</v>
      </c>
      <c r="L165" s="328"/>
      <c r="M165" s="328"/>
      <c r="N165" s="328"/>
      <c r="O165" s="331"/>
    </row>
    <row r="166" spans="1:16" ht="18" customHeight="1" x14ac:dyDescent="0.25">
      <c r="A166" s="331"/>
      <c r="B166" s="331"/>
      <c r="C166" s="331">
        <f>SUM(C162:C165)</f>
        <v>254</v>
      </c>
      <c r="D166" s="331"/>
      <c r="E166" s="334"/>
      <c r="F166" s="331">
        <f>SUM(F162:F165)</f>
        <v>886.45999999999992</v>
      </c>
      <c r="G166" s="331"/>
      <c r="H166" s="335">
        <f>SUM(H162:H165)</f>
        <v>254</v>
      </c>
      <c r="I166" s="331"/>
      <c r="J166" s="331"/>
      <c r="K166" s="331">
        <f>SUM(K162:K165)</f>
        <v>854.99</v>
      </c>
      <c r="L166" s="331"/>
      <c r="M166" s="334">
        <f>SUM(M162:M164)</f>
        <v>0</v>
      </c>
      <c r="N166" s="331">
        <f>K166-F166</f>
        <v>-31.469999999999914</v>
      </c>
      <c r="O166" s="336">
        <f>N166/F166</f>
        <v>-3.5500755815265121E-2</v>
      </c>
    </row>
    <row r="167" spans="1:16" ht="18" customHeight="1" x14ac:dyDescent="0.25">
      <c r="B167" s="366"/>
      <c r="C167" s="353"/>
      <c r="D167" s="354"/>
      <c r="E167" s="353"/>
      <c r="F167" s="354"/>
      <c r="G167" s="369"/>
      <c r="H167" s="353"/>
      <c r="I167" s="354"/>
      <c r="J167" s="353"/>
      <c r="K167" s="354"/>
      <c r="L167" s="352"/>
      <c r="M167" s="354"/>
      <c r="N167" s="353"/>
      <c r="O167" s="353"/>
      <c r="P167" s="153" t="s">
        <v>138</v>
      </c>
    </row>
    <row r="168" spans="1:16" ht="18" customHeight="1" x14ac:dyDescent="0.25">
      <c r="A168" s="337" t="s">
        <v>23</v>
      </c>
      <c r="B168" s="338">
        <v>42153</v>
      </c>
      <c r="C168" s="339">
        <v>50</v>
      </c>
      <c r="D168" s="340">
        <v>37.22</v>
      </c>
      <c r="E168" s="339"/>
      <c r="F168" s="340">
        <f>D168*C168</f>
        <v>1861</v>
      </c>
      <c r="G168" s="368">
        <v>42186</v>
      </c>
      <c r="H168" s="339">
        <v>50</v>
      </c>
      <c r="I168" s="340">
        <v>38.4</v>
      </c>
      <c r="J168" s="339">
        <v>0.04</v>
      </c>
      <c r="K168" s="340">
        <f>H168*I168-J168</f>
        <v>1919.96</v>
      </c>
      <c r="L168" s="341"/>
      <c r="M168" s="340"/>
      <c r="N168" s="339"/>
      <c r="O168" s="339"/>
    </row>
    <row r="169" spans="1:16" ht="18" customHeight="1" x14ac:dyDescent="0.25">
      <c r="A169" s="337"/>
      <c r="B169" s="338">
        <v>42208</v>
      </c>
      <c r="C169" s="339">
        <v>100</v>
      </c>
      <c r="D169" s="340">
        <v>36</v>
      </c>
      <c r="E169" s="341"/>
      <c r="F169" s="340">
        <f>D169*C169</f>
        <v>3600</v>
      </c>
      <c r="G169" s="368">
        <v>42230</v>
      </c>
      <c r="H169" s="339">
        <v>100</v>
      </c>
      <c r="I169" s="340">
        <v>35.96</v>
      </c>
      <c r="J169" s="339">
        <v>7.0000000000000007E-2</v>
      </c>
      <c r="K169" s="340">
        <f t="shared" ref="K169:K170" si="8">H169*I169-J169</f>
        <v>3595.93</v>
      </c>
      <c r="L169" s="341"/>
      <c r="M169" s="340"/>
      <c r="N169" s="339"/>
      <c r="O169" s="339"/>
    </row>
    <row r="170" spans="1:16" ht="18" customHeight="1" x14ac:dyDescent="0.25">
      <c r="A170" s="337"/>
      <c r="B170" s="338">
        <v>42209</v>
      </c>
      <c r="C170" s="339">
        <v>20</v>
      </c>
      <c r="D170" s="339">
        <f>709.5/20</f>
        <v>35.475000000000001</v>
      </c>
      <c r="E170" s="339"/>
      <c r="F170" s="340">
        <f>D170*C170</f>
        <v>709.5</v>
      </c>
      <c r="G170" s="368">
        <v>42258</v>
      </c>
      <c r="H170" s="339">
        <v>40</v>
      </c>
      <c r="I170" s="340">
        <v>36.65</v>
      </c>
      <c r="J170" s="339">
        <v>0.03</v>
      </c>
      <c r="K170" s="340">
        <f t="shared" si="8"/>
        <v>1465.97</v>
      </c>
      <c r="L170" s="341"/>
      <c r="M170" s="340"/>
      <c r="N170" s="339"/>
      <c r="O170" s="339"/>
    </row>
    <row r="171" spans="1:16" ht="18" customHeight="1" x14ac:dyDescent="0.25">
      <c r="A171" s="337"/>
      <c r="B171" s="338">
        <v>42209</v>
      </c>
      <c r="C171" s="339">
        <v>20</v>
      </c>
      <c r="D171" s="340">
        <v>35.03</v>
      </c>
      <c r="E171" s="341"/>
      <c r="F171" s="340">
        <f>D171*C171</f>
        <v>700.6</v>
      </c>
      <c r="G171" s="368"/>
      <c r="H171" s="339"/>
      <c r="I171" s="340"/>
      <c r="J171" s="339"/>
      <c r="K171" s="340"/>
      <c r="L171" s="341"/>
      <c r="M171" s="340"/>
      <c r="N171" s="339"/>
      <c r="O171" s="339"/>
      <c r="P171" s="153" t="s">
        <v>138</v>
      </c>
    </row>
    <row r="172" spans="1:16" ht="18" customHeight="1" x14ac:dyDescent="0.25">
      <c r="A172" s="337"/>
      <c r="B172" s="343"/>
      <c r="C172" s="344">
        <v>190</v>
      </c>
      <c r="D172" s="345"/>
      <c r="E172" s="344"/>
      <c r="F172" s="345">
        <f>SUM(F168:F171)</f>
        <v>6871.1</v>
      </c>
      <c r="G172" s="370"/>
      <c r="H172" s="344">
        <v>190</v>
      </c>
      <c r="I172" s="345"/>
      <c r="J172" s="344"/>
      <c r="K172" s="345">
        <f>SUM(K168:K170)</f>
        <v>6981.86</v>
      </c>
      <c r="L172" s="346"/>
      <c r="M172" s="345"/>
      <c r="N172" s="344">
        <f>K172-F172</f>
        <v>110.75999999999931</v>
      </c>
      <c r="O172" s="347">
        <f>(N172+M172)/F172</f>
        <v>1.6119689714892711E-2</v>
      </c>
      <c r="P172" s="153"/>
    </row>
    <row r="173" spans="1:16" ht="18" customHeight="1" x14ac:dyDescent="0.25">
      <c r="B173" s="352"/>
      <c r="C173" s="353"/>
      <c r="D173" s="354"/>
      <c r="E173" s="354"/>
      <c r="F173" s="354"/>
      <c r="G173" s="352"/>
      <c r="H173" s="353"/>
      <c r="I173" s="354"/>
      <c r="J173" s="354"/>
      <c r="K173" s="354"/>
      <c r="L173" s="352"/>
      <c r="M173" s="354"/>
      <c r="N173" s="354"/>
      <c r="O173" s="355"/>
      <c r="P173" s="153"/>
    </row>
    <row r="174" spans="1:16" ht="18" customHeight="1" x14ac:dyDescent="0.25">
      <c r="A174" s="337" t="s">
        <v>41</v>
      </c>
      <c r="B174" s="338">
        <v>42184</v>
      </c>
      <c r="C174" s="339">
        <v>10</v>
      </c>
      <c r="D174" s="340">
        <v>66</v>
      </c>
      <c r="E174" s="340"/>
      <c r="F174" s="340">
        <f>C174*D174</f>
        <v>660</v>
      </c>
      <c r="G174" s="338">
        <v>42219</v>
      </c>
      <c r="H174" s="339">
        <v>10</v>
      </c>
      <c r="I174" s="340">
        <v>70.45</v>
      </c>
      <c r="J174" s="340">
        <v>0.01</v>
      </c>
      <c r="K174" s="340">
        <f>H174*I174-J174</f>
        <v>704.49</v>
      </c>
      <c r="L174" s="341"/>
      <c r="M174" s="340"/>
      <c r="N174" s="340"/>
      <c r="O174" s="342"/>
      <c r="P174" s="153"/>
    </row>
    <row r="175" spans="1:16" ht="18" customHeight="1" x14ac:dyDescent="0.25">
      <c r="A175" s="337"/>
      <c r="B175" s="343"/>
      <c r="C175" s="344">
        <f>SUM(C174)</f>
        <v>10</v>
      </c>
      <c r="D175" s="345"/>
      <c r="E175" s="345"/>
      <c r="F175" s="345">
        <f>SUM(F174)</f>
        <v>660</v>
      </c>
      <c r="G175" s="346"/>
      <c r="H175" s="344">
        <f>SUM(H174)</f>
        <v>10</v>
      </c>
      <c r="I175" s="345"/>
      <c r="J175" s="345"/>
      <c r="K175" s="345">
        <f>SUM(K174)</f>
        <v>704.49</v>
      </c>
      <c r="L175" s="346"/>
      <c r="M175" s="345"/>
      <c r="N175" s="345">
        <f>K175-F175</f>
        <v>44.490000000000009</v>
      </c>
      <c r="O175" s="347">
        <f>(N175+M175)/F175</f>
        <v>6.7409090909090918E-2</v>
      </c>
      <c r="P175" s="153" t="s">
        <v>138</v>
      </c>
    </row>
    <row r="176" spans="1:16" ht="18" customHeight="1" x14ac:dyDescent="0.25">
      <c r="B176" s="352"/>
      <c r="C176" s="353"/>
      <c r="D176" s="354"/>
      <c r="E176" s="28"/>
      <c r="F176" s="354"/>
      <c r="G176" s="352"/>
      <c r="H176" s="353"/>
      <c r="I176" s="354"/>
      <c r="K176" s="354"/>
      <c r="L176" s="352"/>
      <c r="M176" s="354"/>
      <c r="N176" s="354"/>
      <c r="O176" s="355"/>
    </row>
    <row r="177" spans="1:16" ht="18" customHeight="1" x14ac:dyDescent="0.25">
      <c r="A177" s="337" t="s">
        <v>46</v>
      </c>
      <c r="B177" s="367">
        <v>42185</v>
      </c>
      <c r="C177" s="363">
        <v>20</v>
      </c>
      <c r="D177" s="364">
        <v>28.2</v>
      </c>
      <c r="E177" s="362"/>
      <c r="F177" s="364">
        <f>C177*D177</f>
        <v>564</v>
      </c>
      <c r="G177" s="367">
        <v>42187</v>
      </c>
      <c r="H177" s="363">
        <v>20</v>
      </c>
      <c r="I177" s="364">
        <v>28.75</v>
      </c>
      <c r="J177" s="363">
        <v>0.01</v>
      </c>
      <c r="K177" s="364">
        <f>H177*I177-J177</f>
        <v>574.99</v>
      </c>
      <c r="L177" s="362"/>
      <c r="M177" s="364"/>
      <c r="N177" s="364"/>
      <c r="O177" s="365"/>
    </row>
    <row r="178" spans="1:16" ht="18" customHeight="1" x14ac:dyDescent="0.25">
      <c r="A178" s="356"/>
      <c r="B178" s="360"/>
      <c r="C178" s="358">
        <f>SUM(C177)</f>
        <v>20</v>
      </c>
      <c r="D178" s="359"/>
      <c r="E178" s="360"/>
      <c r="F178" s="359">
        <f>SUM(F177)</f>
        <v>564</v>
      </c>
      <c r="G178" s="360"/>
      <c r="H178" s="358">
        <f>SUM(H177)</f>
        <v>20</v>
      </c>
      <c r="I178" s="359"/>
      <c r="J178" s="358"/>
      <c r="K178" s="359">
        <f>SUM(K177)</f>
        <v>574.99</v>
      </c>
      <c r="L178" s="360"/>
      <c r="M178" s="359"/>
      <c r="N178" s="359">
        <f>K178-F178</f>
        <v>10.990000000000009</v>
      </c>
      <c r="O178" s="361">
        <f>(N178+M178)/F178</f>
        <v>1.9485815602836895E-2</v>
      </c>
      <c r="P178" s="153" t="s">
        <v>138</v>
      </c>
    </row>
    <row r="179" spans="1:16" ht="18" customHeight="1" x14ac:dyDescent="0.25">
      <c r="B179" s="352"/>
      <c r="C179" s="353"/>
      <c r="D179" s="354"/>
      <c r="E179" s="354"/>
      <c r="F179" s="354"/>
      <c r="G179" s="352"/>
      <c r="H179" s="353"/>
      <c r="I179" s="354"/>
      <c r="J179" s="354"/>
      <c r="K179" s="354"/>
      <c r="L179" s="352"/>
      <c r="M179" s="354"/>
      <c r="N179" s="354"/>
      <c r="O179" s="355"/>
    </row>
    <row r="180" spans="1:16" ht="18" customHeight="1" x14ac:dyDescent="0.25">
      <c r="A180" s="337" t="s">
        <v>28</v>
      </c>
      <c r="B180" s="338">
        <v>42164</v>
      </c>
      <c r="C180" s="339">
        <v>20</v>
      </c>
      <c r="D180" s="340">
        <v>29.9</v>
      </c>
      <c r="E180" s="340"/>
      <c r="F180" s="340">
        <f>C180*D180</f>
        <v>598</v>
      </c>
      <c r="G180" s="338">
        <v>42187</v>
      </c>
      <c r="H180" s="339">
        <v>40</v>
      </c>
      <c r="I180" s="340">
        <v>30.4</v>
      </c>
      <c r="J180" s="340">
        <v>0.02</v>
      </c>
      <c r="K180" s="340">
        <f>H180*I180-J180</f>
        <v>1215.98</v>
      </c>
      <c r="L180" s="341"/>
      <c r="M180" s="340"/>
      <c r="N180" s="340"/>
      <c r="O180" s="342"/>
    </row>
    <row r="181" spans="1:16" ht="18" customHeight="1" x14ac:dyDescent="0.25">
      <c r="A181" s="337"/>
      <c r="B181" s="338">
        <v>42166</v>
      </c>
      <c r="C181" s="339">
        <v>20</v>
      </c>
      <c r="D181" s="340">
        <v>29.3</v>
      </c>
      <c r="E181" s="340"/>
      <c r="F181" s="340">
        <f>C181*D181</f>
        <v>586</v>
      </c>
      <c r="G181" s="341"/>
      <c r="H181" s="339"/>
      <c r="I181" s="340"/>
      <c r="J181" s="339"/>
      <c r="K181" s="340"/>
      <c r="L181" s="341"/>
      <c r="M181" s="340"/>
      <c r="N181" s="340"/>
      <c r="O181" s="342"/>
      <c r="P181" s="153" t="s">
        <v>138</v>
      </c>
    </row>
    <row r="182" spans="1:16" ht="18" customHeight="1" x14ac:dyDescent="0.25">
      <c r="A182" s="337"/>
      <c r="B182" s="343"/>
      <c r="C182" s="344">
        <f>SUM(C180:C181)</f>
        <v>40</v>
      </c>
      <c r="D182" s="345"/>
      <c r="E182" s="345"/>
      <c r="F182" s="345">
        <f>SUM(F180:F181)</f>
        <v>1184</v>
      </c>
      <c r="G182" s="346"/>
      <c r="H182" s="344">
        <f>SUM(H180:H181)</f>
        <v>40</v>
      </c>
      <c r="I182" s="345"/>
      <c r="J182" s="345"/>
      <c r="K182" s="345">
        <f>SUM(K180:K181)</f>
        <v>1215.98</v>
      </c>
      <c r="L182" s="346"/>
      <c r="M182" s="345"/>
      <c r="N182" s="345">
        <f>K182-F182</f>
        <v>31.980000000000018</v>
      </c>
      <c r="O182" s="347">
        <f>(N182+M182)/F182</f>
        <v>2.7010135135135151E-2</v>
      </c>
    </row>
    <row r="183" spans="1:16" ht="18" customHeight="1" x14ac:dyDescent="0.25">
      <c r="B183" s="366"/>
      <c r="C183" s="353"/>
      <c r="D183" s="354"/>
      <c r="E183" s="353"/>
      <c r="F183" s="354"/>
      <c r="G183" s="352"/>
      <c r="H183" s="353"/>
      <c r="I183" s="354"/>
      <c r="J183" s="353"/>
      <c r="K183" s="354"/>
      <c r="L183" s="352"/>
      <c r="M183" s="354"/>
      <c r="N183" s="352"/>
      <c r="O183" s="352"/>
    </row>
    <row r="184" spans="1:16" ht="18" customHeight="1" x14ac:dyDescent="0.25">
      <c r="A184" s="337" t="s">
        <v>44</v>
      </c>
      <c r="B184" s="338">
        <v>42185</v>
      </c>
      <c r="C184" s="339">
        <v>10</v>
      </c>
      <c r="D184" s="340">
        <v>71.2</v>
      </c>
      <c r="E184" s="339"/>
      <c r="F184" s="340">
        <f>C184*D184</f>
        <v>712</v>
      </c>
      <c r="G184" s="338">
        <v>42228</v>
      </c>
      <c r="H184" s="339">
        <v>10</v>
      </c>
      <c r="I184" s="340">
        <v>75.5</v>
      </c>
      <c r="J184" s="339">
        <v>0.01</v>
      </c>
      <c r="K184" s="340">
        <f>H184*I184-J184</f>
        <v>754.99</v>
      </c>
      <c r="L184" s="338">
        <v>42277</v>
      </c>
      <c r="M184" s="340">
        <v>2.83</v>
      </c>
      <c r="N184" s="341"/>
      <c r="O184" s="341"/>
    </row>
    <row r="185" spans="1:16" ht="18" customHeight="1" x14ac:dyDescent="0.25">
      <c r="A185" s="337"/>
      <c r="B185" s="338">
        <v>42220</v>
      </c>
      <c r="C185" s="339">
        <v>5</v>
      </c>
      <c r="D185" s="340">
        <v>70.650000000000006</v>
      </c>
      <c r="E185" s="340"/>
      <c r="F185" s="340">
        <f>C185*D185</f>
        <v>353.25</v>
      </c>
      <c r="G185" s="338">
        <v>42283</v>
      </c>
      <c r="H185" s="339">
        <v>5</v>
      </c>
      <c r="I185" s="340">
        <v>71.25</v>
      </c>
      <c r="J185" s="339">
        <v>0.01</v>
      </c>
      <c r="K185" s="340">
        <f>H185*I185-J185</f>
        <v>356.24</v>
      </c>
      <c r="L185" s="341"/>
      <c r="M185" s="339"/>
      <c r="N185" s="341"/>
      <c r="O185" s="341"/>
    </row>
    <row r="186" spans="1:16" ht="18" customHeight="1" x14ac:dyDescent="0.25">
      <c r="A186" s="337"/>
      <c r="B186" s="346"/>
      <c r="C186" s="344">
        <f>SUM(C184:C185)</f>
        <v>15</v>
      </c>
      <c r="D186" s="345"/>
      <c r="E186" s="345"/>
      <c r="F186" s="345">
        <f>SUM(F184:F185)</f>
        <v>1065.25</v>
      </c>
      <c r="G186" s="346"/>
      <c r="H186" s="344">
        <f>SUM(H184:H185)</f>
        <v>15</v>
      </c>
      <c r="I186" s="345"/>
      <c r="J186" s="345"/>
      <c r="K186" s="345">
        <f>SUM(K184:K185)</f>
        <v>1111.23</v>
      </c>
      <c r="L186" s="371"/>
      <c r="M186" s="345">
        <f>SUM(M184:M185)</f>
        <v>2.83</v>
      </c>
      <c r="N186" s="345">
        <f>K186-F186</f>
        <v>45.980000000000018</v>
      </c>
      <c r="O186" s="372">
        <f>(N186+M186)/F186</f>
        <v>4.5820229992959413E-2</v>
      </c>
    </row>
    <row r="187" spans="1:16" ht="18" customHeight="1" x14ac:dyDescent="0.25">
      <c r="B187" s="352"/>
      <c r="C187" s="353"/>
      <c r="D187" s="354"/>
      <c r="E187" s="28"/>
      <c r="F187" s="354"/>
      <c r="G187" s="352"/>
      <c r="H187" s="353"/>
      <c r="I187" s="354"/>
      <c r="K187" s="354"/>
      <c r="L187" s="352"/>
      <c r="M187" s="354"/>
      <c r="N187" s="354"/>
      <c r="O187" s="355"/>
    </row>
    <row r="188" spans="1:16" ht="18" customHeight="1" x14ac:dyDescent="0.25">
      <c r="A188" s="337" t="s">
        <v>0</v>
      </c>
      <c r="B188" s="338">
        <v>42144</v>
      </c>
      <c r="C188" s="339">
        <v>50</v>
      </c>
      <c r="D188" s="340">
        <v>130.16999999999999</v>
      </c>
      <c r="E188" s="341"/>
      <c r="F188" s="340">
        <f>C188*D188</f>
        <v>6508.4999999999991</v>
      </c>
      <c r="G188" s="338">
        <v>42186</v>
      </c>
      <c r="H188" s="339">
        <v>50</v>
      </c>
      <c r="I188" s="340">
        <v>133.5</v>
      </c>
      <c r="J188" s="339">
        <v>0.12</v>
      </c>
      <c r="K188" s="340">
        <f>H188*I188-J188</f>
        <v>6674.88</v>
      </c>
      <c r="L188" s="338">
        <v>42200</v>
      </c>
      <c r="M188" s="340">
        <v>7.5</v>
      </c>
      <c r="N188" s="339"/>
      <c r="O188" s="339"/>
    </row>
    <row r="189" spans="1:16" ht="18" customHeight="1" x14ac:dyDescent="0.25">
      <c r="A189" s="337"/>
      <c r="B189" s="343"/>
      <c r="C189" s="344">
        <f>SUM(C188)</f>
        <v>50</v>
      </c>
      <c r="D189" s="345"/>
      <c r="E189" s="346"/>
      <c r="F189" s="345">
        <f>SUM(F188)</f>
        <v>6508.4999999999991</v>
      </c>
      <c r="G189" s="346"/>
      <c r="H189" s="344">
        <f>SUM(H188)</f>
        <v>50</v>
      </c>
      <c r="I189" s="345"/>
      <c r="J189" s="344"/>
      <c r="K189" s="345">
        <f>SUM(K188)</f>
        <v>6674.88</v>
      </c>
      <c r="L189" s="346"/>
      <c r="M189" s="345">
        <f>SUM(M188)</f>
        <v>7.5</v>
      </c>
      <c r="N189" s="345">
        <f>K189-F189</f>
        <v>166.38000000000102</v>
      </c>
      <c r="O189" s="347">
        <f>(N189+M189)/F189</f>
        <v>2.6715833141276953E-2</v>
      </c>
    </row>
    <row r="190" spans="1:16" ht="18" customHeight="1" x14ac:dyDescent="0.25">
      <c r="B190" s="352"/>
      <c r="C190" s="353"/>
      <c r="D190" s="354"/>
      <c r="E190" s="354"/>
      <c r="F190" s="354"/>
      <c r="G190" s="352"/>
      <c r="H190" s="353"/>
      <c r="I190" s="354"/>
      <c r="J190" s="354"/>
      <c r="K190" s="354"/>
      <c r="L190" s="352"/>
      <c r="M190" s="354"/>
      <c r="N190" s="354"/>
      <c r="O190" s="355"/>
      <c r="P190" s="153" t="s">
        <v>138</v>
      </c>
    </row>
    <row r="191" spans="1:16" ht="18" customHeight="1" x14ac:dyDescent="0.25">
      <c r="A191" s="337" t="s">
        <v>49</v>
      </c>
      <c r="B191" s="338">
        <v>42186</v>
      </c>
      <c r="C191" s="339">
        <v>100</v>
      </c>
      <c r="D191" s="340">
        <v>27.5</v>
      </c>
      <c r="E191" s="340"/>
      <c r="F191" s="340">
        <f>C191*D191</f>
        <v>2750</v>
      </c>
      <c r="G191" s="338">
        <v>42219</v>
      </c>
      <c r="H191" s="339">
        <v>100</v>
      </c>
      <c r="I191" s="340">
        <v>29.5</v>
      </c>
      <c r="J191" s="339">
        <v>0.05</v>
      </c>
      <c r="K191" s="340">
        <f>H191*I191-J191</f>
        <v>2949.95</v>
      </c>
      <c r="L191" s="338">
        <v>42216</v>
      </c>
      <c r="M191" s="340">
        <v>11</v>
      </c>
      <c r="N191" s="340"/>
      <c r="O191" s="342"/>
    </row>
    <row r="192" spans="1:16" ht="18" customHeight="1" x14ac:dyDescent="0.25">
      <c r="A192" s="337"/>
      <c r="B192" s="343"/>
      <c r="C192" s="344">
        <f>SUM(C191)</f>
        <v>100</v>
      </c>
      <c r="D192" s="345"/>
      <c r="E192" s="346"/>
      <c r="F192" s="345">
        <f>SUM(F191)</f>
        <v>2750</v>
      </c>
      <c r="G192" s="346"/>
      <c r="H192" s="344">
        <f>SUM(H191)</f>
        <v>100</v>
      </c>
      <c r="I192" s="345"/>
      <c r="J192" s="345"/>
      <c r="K192" s="345">
        <f>SUM(K191)</f>
        <v>2949.95</v>
      </c>
      <c r="L192" s="346"/>
      <c r="M192" s="345">
        <v>11</v>
      </c>
      <c r="N192" s="345">
        <f>K192-F192</f>
        <v>199.94999999999982</v>
      </c>
      <c r="O192" s="347">
        <f>(N192+M192)/F192</f>
        <v>7.6709090909090838E-2</v>
      </c>
    </row>
    <row r="193" spans="1:16" ht="18" customHeight="1" x14ac:dyDescent="0.25">
      <c r="B193" s="352"/>
      <c r="C193" s="353"/>
      <c r="D193" s="354"/>
      <c r="E193" s="28"/>
      <c r="F193" s="354"/>
      <c r="G193" s="352"/>
      <c r="H193" s="353"/>
      <c r="I193" s="354"/>
      <c r="K193" s="354"/>
      <c r="L193" s="352"/>
      <c r="M193" s="354"/>
      <c r="N193" s="354"/>
      <c r="O193" s="353"/>
    </row>
    <row r="194" spans="1:16" ht="18" customHeight="1" x14ac:dyDescent="0.25">
      <c r="A194" s="337" t="s">
        <v>13</v>
      </c>
      <c r="B194" s="338">
        <v>42151</v>
      </c>
      <c r="C194" s="339">
        <v>5</v>
      </c>
      <c r="D194" s="340">
        <v>54.2</v>
      </c>
      <c r="E194" s="341"/>
      <c r="F194" s="340">
        <f t="shared" ref="F194:F200" si="9">C194*D194</f>
        <v>271</v>
      </c>
      <c r="G194" s="338">
        <v>42181</v>
      </c>
      <c r="H194" s="339">
        <v>25</v>
      </c>
      <c r="I194" s="340">
        <v>55.4</v>
      </c>
      <c r="J194" s="339">
        <v>0.03</v>
      </c>
      <c r="K194" s="340">
        <f>H194*I194-J194</f>
        <v>1384.97</v>
      </c>
      <c r="L194" s="341"/>
      <c r="M194" s="340"/>
      <c r="N194" s="340"/>
      <c r="O194" s="342"/>
    </row>
    <row r="195" spans="1:16" ht="18" customHeight="1" x14ac:dyDescent="0.25">
      <c r="A195" s="337"/>
      <c r="B195" s="338">
        <v>42152</v>
      </c>
      <c r="C195" s="339">
        <v>20</v>
      </c>
      <c r="D195" s="340">
        <v>53.35</v>
      </c>
      <c r="E195" s="341"/>
      <c r="F195" s="340">
        <f t="shared" si="9"/>
        <v>1067</v>
      </c>
      <c r="G195" s="338">
        <v>42200</v>
      </c>
      <c r="H195" s="339">
        <v>225</v>
      </c>
      <c r="I195" s="340">
        <v>55.56</v>
      </c>
      <c r="J195" s="339">
        <v>0.23</v>
      </c>
      <c r="K195" s="340">
        <f>H195*I195-J195</f>
        <v>12500.77</v>
      </c>
      <c r="L195" s="341"/>
      <c r="M195" s="340"/>
      <c r="N195" s="340"/>
      <c r="O195" s="342"/>
    </row>
    <row r="196" spans="1:16" ht="18" customHeight="1" x14ac:dyDescent="0.25">
      <c r="A196" s="337"/>
      <c r="B196" s="338">
        <v>42153</v>
      </c>
      <c r="C196" s="339">
        <v>25</v>
      </c>
      <c r="D196" s="340">
        <v>52.35</v>
      </c>
      <c r="E196" s="341"/>
      <c r="F196" s="340">
        <f t="shared" si="9"/>
        <v>1308.75</v>
      </c>
      <c r="G196" s="341"/>
      <c r="H196" s="339"/>
      <c r="I196" s="340"/>
      <c r="J196" s="339"/>
      <c r="K196" s="340"/>
      <c r="L196" s="341"/>
      <c r="M196" s="340"/>
      <c r="N196" s="340"/>
      <c r="O196" s="342"/>
    </row>
    <row r="197" spans="1:16" ht="18" customHeight="1" x14ac:dyDescent="0.25">
      <c r="A197" s="337"/>
      <c r="B197" s="338">
        <v>42153</v>
      </c>
      <c r="C197" s="339">
        <v>25</v>
      </c>
      <c r="D197" s="340">
        <v>51.75</v>
      </c>
      <c r="E197" s="341"/>
      <c r="F197" s="340">
        <f t="shared" si="9"/>
        <v>1293.75</v>
      </c>
      <c r="G197" s="341"/>
      <c r="H197" s="339"/>
      <c r="I197" s="340"/>
      <c r="J197" s="339"/>
      <c r="K197" s="340"/>
      <c r="L197" s="341"/>
      <c r="M197" s="340"/>
      <c r="N197" s="340"/>
      <c r="O197" s="342"/>
      <c r="P197" s="153" t="s">
        <v>138</v>
      </c>
    </row>
    <row r="198" spans="1:16" ht="18" customHeight="1" x14ac:dyDescent="0.25">
      <c r="A198" s="337"/>
      <c r="B198" s="338">
        <v>42166</v>
      </c>
      <c r="C198" s="339">
        <v>25</v>
      </c>
      <c r="D198" s="340">
        <v>52.1</v>
      </c>
      <c r="E198" s="341"/>
      <c r="F198" s="340">
        <f t="shared" si="9"/>
        <v>1302.5</v>
      </c>
      <c r="G198" s="341"/>
      <c r="H198" s="339"/>
      <c r="I198" s="340"/>
      <c r="J198" s="339"/>
      <c r="K198" s="340"/>
      <c r="L198" s="341"/>
      <c r="M198" s="340"/>
      <c r="N198" s="340"/>
      <c r="O198" s="342"/>
    </row>
    <row r="199" spans="1:16" ht="18" customHeight="1" x14ac:dyDescent="0.25">
      <c r="A199" s="337"/>
      <c r="B199" s="338">
        <v>42166</v>
      </c>
      <c r="C199" s="339">
        <v>50</v>
      </c>
      <c r="D199" s="340">
        <v>51.5</v>
      </c>
      <c r="E199" s="341"/>
      <c r="F199" s="340">
        <f t="shared" si="9"/>
        <v>2575</v>
      </c>
      <c r="G199" s="341"/>
      <c r="H199" s="339"/>
      <c r="I199" s="340"/>
      <c r="J199" s="339"/>
      <c r="K199" s="340"/>
      <c r="L199" s="341"/>
      <c r="M199" s="340"/>
      <c r="N199" s="340"/>
      <c r="O199" s="342"/>
    </row>
    <row r="200" spans="1:16" ht="18" customHeight="1" x14ac:dyDescent="0.25">
      <c r="A200" s="337"/>
      <c r="B200" s="338">
        <v>42166</v>
      </c>
      <c r="C200" s="339">
        <v>100</v>
      </c>
      <c r="D200" s="340">
        <v>51.35</v>
      </c>
      <c r="E200" s="341"/>
      <c r="F200" s="340">
        <f t="shared" si="9"/>
        <v>5135</v>
      </c>
      <c r="G200" s="341"/>
      <c r="H200" s="339"/>
      <c r="I200" s="340"/>
      <c r="J200" s="339"/>
      <c r="K200" s="340"/>
      <c r="L200" s="341"/>
      <c r="M200" s="340"/>
      <c r="N200" s="340"/>
      <c r="O200" s="342"/>
      <c r="P200" s="153" t="s">
        <v>138</v>
      </c>
    </row>
    <row r="201" spans="1:16" ht="18" customHeight="1" x14ac:dyDescent="0.25">
      <c r="A201" s="337"/>
      <c r="B201" s="343"/>
      <c r="C201" s="344">
        <f>SUM(C194:C200)</f>
        <v>250</v>
      </c>
      <c r="D201" s="345"/>
      <c r="E201" s="346"/>
      <c r="F201" s="345">
        <f>SUM(F194:F200)</f>
        <v>12953</v>
      </c>
      <c r="G201" s="346"/>
      <c r="H201" s="344">
        <f>SUM(H194:H200)</f>
        <v>250</v>
      </c>
      <c r="I201" s="345"/>
      <c r="J201" s="344"/>
      <c r="K201" s="345">
        <f>SUM(K194:K200)</f>
        <v>13885.74</v>
      </c>
      <c r="L201" s="346"/>
      <c r="M201" s="345"/>
      <c r="N201" s="345">
        <f>K201-F201</f>
        <v>932.73999999999978</v>
      </c>
      <c r="O201" s="347">
        <f>(N201+M201)/F201</f>
        <v>7.2009573071875221E-2</v>
      </c>
      <c r="P201" s="153"/>
    </row>
    <row r="202" spans="1:16" ht="18" customHeight="1" x14ac:dyDescent="0.25">
      <c r="B202" s="352"/>
      <c r="C202" s="353"/>
      <c r="D202" s="354"/>
      <c r="E202" s="354"/>
      <c r="F202" s="354"/>
      <c r="G202" s="352"/>
      <c r="H202" s="353"/>
      <c r="I202" s="354"/>
      <c r="J202" s="354"/>
      <c r="K202" s="354"/>
      <c r="L202" s="352"/>
      <c r="M202" s="354"/>
      <c r="N202" s="354"/>
      <c r="O202" s="355"/>
    </row>
    <row r="203" spans="1:16" ht="18" customHeight="1" x14ac:dyDescent="0.25">
      <c r="A203" s="337" t="s">
        <v>20</v>
      </c>
      <c r="B203" s="338">
        <v>42153</v>
      </c>
      <c r="C203" s="339">
        <v>50</v>
      </c>
      <c r="D203" s="340">
        <v>20.99</v>
      </c>
      <c r="E203" s="341"/>
      <c r="F203" s="340">
        <f>C203*D203</f>
        <v>1049.5</v>
      </c>
      <c r="G203" s="338">
        <v>42186</v>
      </c>
      <c r="H203" s="339">
        <v>297</v>
      </c>
      <c r="I203" s="340">
        <v>19.399999999999999</v>
      </c>
      <c r="J203" s="340">
        <v>0.11</v>
      </c>
      <c r="K203" s="340">
        <f>H203*I203-J203</f>
        <v>5761.69</v>
      </c>
      <c r="L203" s="341"/>
      <c r="M203" s="340"/>
      <c r="N203" s="340"/>
      <c r="O203" s="342"/>
    </row>
    <row r="204" spans="1:16" ht="18" customHeight="1" x14ac:dyDescent="0.25">
      <c r="A204" s="337"/>
      <c r="B204" s="338">
        <v>42185</v>
      </c>
      <c r="C204" s="339">
        <v>100</v>
      </c>
      <c r="D204" s="340">
        <v>20.6</v>
      </c>
      <c r="E204" s="340"/>
      <c r="F204" s="340">
        <f>C204*D204</f>
        <v>2060</v>
      </c>
      <c r="G204" s="338">
        <v>42186</v>
      </c>
      <c r="H204" s="339">
        <v>300</v>
      </c>
      <c r="I204" s="340">
        <v>20.28</v>
      </c>
      <c r="J204" s="340">
        <v>0.11</v>
      </c>
      <c r="K204" s="340">
        <f>H204*I204-J204</f>
        <v>6083.89</v>
      </c>
      <c r="L204" s="341"/>
      <c r="M204" s="340"/>
      <c r="N204" s="340"/>
      <c r="O204" s="342"/>
    </row>
    <row r="205" spans="1:16" ht="18" customHeight="1" x14ac:dyDescent="0.25">
      <c r="A205" s="337"/>
      <c r="B205" s="338">
        <v>42186</v>
      </c>
      <c r="C205" s="339">
        <v>150</v>
      </c>
      <c r="D205" s="340">
        <v>19.95</v>
      </c>
      <c r="E205" s="340"/>
      <c r="F205" s="340">
        <f>C205*D205</f>
        <v>2992.5</v>
      </c>
      <c r="G205" s="338">
        <v>42186</v>
      </c>
      <c r="H205" s="339">
        <v>300</v>
      </c>
      <c r="I205" s="340">
        <v>19.75</v>
      </c>
      <c r="J205" s="340">
        <v>0.11</v>
      </c>
      <c r="K205" s="340">
        <f>H205*I205-J205</f>
        <v>5924.89</v>
      </c>
      <c r="L205" s="341"/>
      <c r="M205" s="340"/>
      <c r="N205" s="340"/>
      <c r="O205" s="342"/>
    </row>
    <row r="206" spans="1:16" ht="18" customHeight="1" x14ac:dyDescent="0.25">
      <c r="A206" s="337"/>
      <c r="B206" s="338">
        <v>42186</v>
      </c>
      <c r="C206" s="339">
        <v>300</v>
      </c>
      <c r="D206" s="340">
        <v>19.7</v>
      </c>
      <c r="E206" s="341"/>
      <c r="F206" s="340">
        <f>C206*D206</f>
        <v>5910</v>
      </c>
      <c r="G206" s="341"/>
      <c r="H206" s="339"/>
      <c r="I206" s="340"/>
      <c r="J206" s="340"/>
      <c r="K206" s="340"/>
      <c r="L206" s="341"/>
      <c r="M206" s="340"/>
      <c r="N206" s="340"/>
      <c r="O206" s="342"/>
    </row>
    <row r="207" spans="1:16" ht="18" customHeight="1" x14ac:dyDescent="0.25">
      <c r="A207" s="337"/>
      <c r="B207" s="338">
        <v>42186</v>
      </c>
      <c r="C207" s="339">
        <v>297</v>
      </c>
      <c r="D207" s="340">
        <v>19.13</v>
      </c>
      <c r="E207" s="340"/>
      <c r="F207" s="340">
        <f>C207*D207</f>
        <v>5681.61</v>
      </c>
      <c r="G207" s="341"/>
      <c r="H207" s="339"/>
      <c r="I207" s="340"/>
      <c r="J207" s="340"/>
      <c r="K207" s="340"/>
      <c r="L207" s="341"/>
      <c r="M207" s="340"/>
      <c r="N207" s="340"/>
      <c r="O207" s="342"/>
      <c r="P207" s="267"/>
    </row>
    <row r="208" spans="1:16" ht="18" customHeight="1" x14ac:dyDescent="0.25">
      <c r="A208" s="337"/>
      <c r="B208" s="343"/>
      <c r="C208" s="344">
        <f>SUM(C203:C207)</f>
        <v>897</v>
      </c>
      <c r="D208" s="345"/>
      <c r="E208" s="345"/>
      <c r="F208" s="345">
        <f>SUM(F203:F207)</f>
        <v>17693.61</v>
      </c>
      <c r="G208" s="346"/>
      <c r="H208" s="344">
        <f>SUM(H203:H207)</f>
        <v>897</v>
      </c>
      <c r="I208" s="345"/>
      <c r="J208" s="345"/>
      <c r="K208" s="345">
        <f>SUM(K203:K207)</f>
        <v>17770.47</v>
      </c>
      <c r="L208" s="346"/>
      <c r="M208" s="345"/>
      <c r="N208" s="345">
        <f>K208-F208</f>
        <v>76.860000000000582</v>
      </c>
      <c r="O208" s="347">
        <f>(N208+M208)/F208</f>
        <v>4.3439411177255841E-3</v>
      </c>
    </row>
    <row r="209" spans="1:17" ht="18" customHeight="1" x14ac:dyDescent="0.25">
      <c r="B209" s="352"/>
      <c r="C209" s="353"/>
      <c r="D209" s="354"/>
      <c r="E209" s="28"/>
      <c r="F209" s="354"/>
      <c r="G209" s="352"/>
      <c r="H209" s="353"/>
      <c r="I209" s="354"/>
      <c r="K209" s="354"/>
      <c r="L209" s="352"/>
      <c r="M209" s="354"/>
      <c r="N209" s="354"/>
      <c r="O209" s="355"/>
    </row>
    <row r="210" spans="1:17" ht="18" customHeight="1" x14ac:dyDescent="0.25">
      <c r="A210" s="337" t="s">
        <v>31</v>
      </c>
      <c r="B210" s="338">
        <v>42165</v>
      </c>
      <c r="C210" s="339">
        <v>1</v>
      </c>
      <c r="D210" s="340">
        <v>73.03</v>
      </c>
      <c r="E210" s="341"/>
      <c r="F210" s="340">
        <f>C210*D210</f>
        <v>73.03</v>
      </c>
      <c r="G210" s="338">
        <v>42195</v>
      </c>
      <c r="H210" s="339">
        <v>1</v>
      </c>
      <c r="I210" s="340">
        <v>73.5</v>
      </c>
      <c r="J210" s="339">
        <v>0.01</v>
      </c>
      <c r="K210" s="340">
        <f>H210*I210-J210</f>
        <v>73.489999999999995</v>
      </c>
      <c r="L210" s="341"/>
      <c r="M210" s="340"/>
      <c r="N210" s="340"/>
      <c r="O210" s="342"/>
    </row>
    <row r="211" spans="1:17" ht="18" customHeight="1" x14ac:dyDescent="0.25">
      <c r="A211" s="337"/>
      <c r="B211" s="343"/>
      <c r="C211" s="344">
        <f>SUM(C210)</f>
        <v>1</v>
      </c>
      <c r="D211" s="345"/>
      <c r="E211" s="346"/>
      <c r="F211" s="345">
        <f>SUM(F210)</f>
        <v>73.03</v>
      </c>
      <c r="G211" s="346"/>
      <c r="H211" s="344">
        <f>SUM(H210)</f>
        <v>1</v>
      </c>
      <c r="I211" s="345"/>
      <c r="J211" s="344"/>
      <c r="K211" s="345">
        <f>SUM(K210)</f>
        <v>73.489999999999995</v>
      </c>
      <c r="L211" s="346"/>
      <c r="M211" s="345"/>
      <c r="N211" s="345">
        <f>K211-F211</f>
        <v>0.45999999999999375</v>
      </c>
      <c r="O211" s="347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-60862.061999999496</v>
      </c>
    </row>
    <row r="218" spans="1:17" ht="18" customHeight="1" x14ac:dyDescent="0.25">
      <c r="M218" s="29" t="s">
        <v>159</v>
      </c>
      <c r="N218" s="155">
        <f>SUM(N213:N216)</f>
        <v>-63063.951999999445</v>
      </c>
    </row>
    <row r="219" spans="1:17" ht="18" customHeight="1" x14ac:dyDescent="0.25">
      <c r="M219" s="29" t="s">
        <v>160</v>
      </c>
      <c r="N219" s="155">
        <f>Balance!S2</f>
        <v>-63063.979999999981</v>
      </c>
      <c r="P219" s="402">
        <v>0.02</v>
      </c>
      <c r="Q219" s="403">
        <v>42449</v>
      </c>
    </row>
    <row r="220" spans="1:17" ht="18" customHeight="1" x14ac:dyDescent="0.25">
      <c r="M220" s="29" t="s">
        <v>240</v>
      </c>
      <c r="N220" s="401">
        <v>0.03</v>
      </c>
      <c r="O220" s="397"/>
      <c r="P220" s="402">
        <v>0.01</v>
      </c>
      <c r="Q220" s="403">
        <v>42451</v>
      </c>
    </row>
    <row r="221" spans="1:17" ht="18" customHeight="1" x14ac:dyDescent="0.25">
      <c r="P221" s="418"/>
      <c r="Q221" s="419"/>
    </row>
    <row r="222" spans="1:17" ht="18" customHeight="1" x14ac:dyDescent="0.25">
      <c r="M222" s="29" t="s">
        <v>136</v>
      </c>
      <c r="N222" s="267">
        <f>N218-N220-N219</f>
        <v>-1.9999994619865902E-3</v>
      </c>
    </row>
  </sheetData>
  <mergeCells count="3">
    <mergeCell ref="B12:B13"/>
    <mergeCell ref="B14:B15"/>
    <mergeCell ref="B163:B164"/>
  </mergeCells>
  <conditionalFormatting sqref="Q13">
    <cfRule type="expression" dxfId="574" priority="5">
      <formula>#REF!&gt;0</formula>
    </cfRule>
    <cfRule type="expression" dxfId="57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workbookViewId="0">
      <pane ySplit="1" topLeftCell="A5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158</v>
      </c>
      <c r="G1" s="277" t="s">
        <v>73</v>
      </c>
      <c r="H1" s="61" t="s">
        <v>57</v>
      </c>
      <c r="I1" s="62" t="s">
        <v>74</v>
      </c>
      <c r="J1" s="62" t="s">
        <v>65</v>
      </c>
      <c r="K1" s="416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8">
        <v>11.15</v>
      </c>
      <c r="G2" s="278">
        <v>11.15</v>
      </c>
      <c r="H2" s="374">
        <v>0</v>
      </c>
      <c r="I2" s="53">
        <v>0</v>
      </c>
      <c r="J2" s="53">
        <v>816.43000000000143</v>
      </c>
      <c r="K2" s="417">
        <v>0</v>
      </c>
      <c r="L2" s="69" t="str">
        <f>HYPERLINK("http://finance.yahoo.com/q?s=" &amp; E2, "Link")</f>
        <v>Link</v>
      </c>
      <c r="M2" s="207"/>
      <c r="N2" s="68"/>
      <c r="O2" s="68"/>
      <c r="Q2" s="179"/>
    </row>
    <row r="3" spans="1:21" ht="18.95" customHeight="1" x14ac:dyDescent="0.25">
      <c r="A3" s="55"/>
      <c r="B3" s="55"/>
      <c r="C3" s="56"/>
      <c r="D3" s="57"/>
      <c r="E3" s="26" t="s">
        <v>45</v>
      </c>
      <c r="F3" s="278">
        <v>64.95</v>
      </c>
      <c r="G3" s="278">
        <v>64.95</v>
      </c>
      <c r="H3" s="374">
        <v>0</v>
      </c>
      <c r="I3" s="53">
        <v>0</v>
      </c>
      <c r="J3" s="53">
        <v>523.61999999999898</v>
      </c>
      <c r="K3" s="417">
        <v>0</v>
      </c>
      <c r="L3" s="69" t="str">
        <f>HYPERLINK("http://finance.yahoo.com/q?s=" &amp; E3, "Link")</f>
        <v>Link</v>
      </c>
      <c r="M3" s="317"/>
      <c r="N3" s="53"/>
      <c r="Q3" s="162"/>
    </row>
    <row r="4" spans="1:21" ht="18.95" customHeight="1" x14ac:dyDescent="0.25">
      <c r="A4" s="169"/>
      <c r="B4" s="55"/>
      <c r="C4" s="56"/>
      <c r="D4" s="57"/>
      <c r="E4" s="26" t="s">
        <v>33</v>
      </c>
      <c r="F4" s="278">
        <v>147.99</v>
      </c>
      <c r="G4" s="278">
        <v>147.99</v>
      </c>
      <c r="H4" s="374">
        <v>0</v>
      </c>
      <c r="I4" s="53">
        <v>0</v>
      </c>
      <c r="J4" s="53">
        <v>780.73999999999796</v>
      </c>
      <c r="K4" s="417">
        <v>0</v>
      </c>
      <c r="L4" s="69" t="str">
        <f>HYPERLINK("http://finance.yahoo.com/q?s=" &amp; E4, "Link")</f>
        <v>Link</v>
      </c>
      <c r="M4" s="175" t="s">
        <v>173</v>
      </c>
      <c r="Q4" s="162"/>
    </row>
    <row r="5" spans="1:21" ht="18.95" customHeight="1" x14ac:dyDescent="0.25">
      <c r="A5" s="55"/>
      <c r="B5" s="55"/>
      <c r="C5" s="56"/>
      <c r="D5" s="57"/>
      <c r="E5" s="26" t="s">
        <v>62</v>
      </c>
      <c r="F5" s="278">
        <v>281.08</v>
      </c>
      <c r="G5" s="278">
        <v>281.08</v>
      </c>
      <c r="H5" s="374">
        <v>0</v>
      </c>
      <c r="I5" s="53">
        <v>0</v>
      </c>
      <c r="J5" s="53">
        <v>1659.3600000000088</v>
      </c>
      <c r="K5" s="417">
        <v>0</v>
      </c>
      <c r="L5" s="69" t="str">
        <f>HYPERLINK("http://finance.yahoo.com/q?s=" &amp; E5, "Link")</f>
        <v>Link</v>
      </c>
      <c r="M5" s="175"/>
      <c r="N5" s="288"/>
      <c r="O5" s="68"/>
      <c r="Q5" s="162"/>
    </row>
    <row r="6" spans="1:21" ht="18.95" customHeight="1" x14ac:dyDescent="0.25">
      <c r="A6" s="55"/>
      <c r="B6" s="55"/>
      <c r="C6" s="56"/>
      <c r="D6" s="57"/>
      <c r="E6" s="26" t="s">
        <v>52</v>
      </c>
      <c r="F6" s="278">
        <v>78.510000000000005</v>
      </c>
      <c r="G6" s="278">
        <v>79.349999999999994</v>
      </c>
      <c r="H6" s="374">
        <v>30</v>
      </c>
      <c r="I6" s="53">
        <v>2380.5</v>
      </c>
      <c r="J6" s="53">
        <v>-25.199999999999818</v>
      </c>
      <c r="K6" s="417">
        <v>-1.0586011342154875E-2</v>
      </c>
      <c r="L6" s="69" t="str">
        <f>HYPERLINK("http://finance.yahoo.com/q?s=" &amp; E6, "Link")</f>
        <v>Link</v>
      </c>
      <c r="M6" s="207"/>
      <c r="P6" s="53"/>
      <c r="Q6" s="162"/>
    </row>
    <row r="7" spans="1:21" ht="18.95" customHeight="1" x14ac:dyDescent="0.25">
      <c r="A7" s="55"/>
      <c r="B7" s="55"/>
      <c r="C7" s="56"/>
      <c r="D7" s="57"/>
      <c r="E7" s="26" t="s">
        <v>8</v>
      </c>
      <c r="F7" s="278">
        <v>62.68</v>
      </c>
      <c r="G7" s="278">
        <v>62.68</v>
      </c>
      <c r="H7" s="374">
        <v>0</v>
      </c>
      <c r="I7" s="53">
        <v>0</v>
      </c>
      <c r="J7" s="53">
        <v>121.94999999999982</v>
      </c>
      <c r="K7" s="417">
        <v>0</v>
      </c>
      <c r="L7" s="69" t="str">
        <f>HYPERLINK("http://finance.yahoo.com/q?s=" &amp; E7, "Link")</f>
        <v>Link</v>
      </c>
      <c r="M7" s="208"/>
      <c r="N7" s="53"/>
      <c r="O7" s="68"/>
      <c r="Q7" s="162"/>
    </row>
    <row r="8" spans="1:21" ht="18.95" customHeight="1" x14ac:dyDescent="0.25">
      <c r="A8" s="66"/>
      <c r="B8" s="67"/>
      <c r="C8" s="66"/>
      <c r="D8" s="57"/>
      <c r="E8" s="26" t="s">
        <v>17</v>
      </c>
      <c r="F8" s="278">
        <v>15.55</v>
      </c>
      <c r="G8" s="278">
        <v>30.030579999999997</v>
      </c>
      <c r="H8" s="374">
        <v>1500</v>
      </c>
      <c r="I8" s="53">
        <v>45045.869999999995</v>
      </c>
      <c r="J8" s="53">
        <v>-21720.869999999995</v>
      </c>
      <c r="K8" s="417">
        <v>-0.4821944830902366</v>
      </c>
      <c r="L8" s="69" t="str">
        <f>HYPERLINK("http://finance.yahoo.com/q?s=" &amp; E8, "Link")</f>
        <v>Link</v>
      </c>
      <c r="M8" s="208" t="s">
        <v>196</v>
      </c>
      <c r="Q8" s="162"/>
    </row>
    <row r="9" spans="1:21" ht="18.95" customHeight="1" x14ac:dyDescent="0.25">
      <c r="A9" s="55"/>
      <c r="B9" s="55"/>
      <c r="C9" s="56"/>
      <c r="D9" s="57"/>
      <c r="E9" s="26" t="s">
        <v>32</v>
      </c>
      <c r="F9" s="278">
        <v>42.86</v>
      </c>
      <c r="G9" s="278">
        <v>42.766533333333328</v>
      </c>
      <c r="H9" s="374">
        <v>150</v>
      </c>
      <c r="I9" s="53">
        <v>6414.98</v>
      </c>
      <c r="J9" s="53">
        <v>14.020000000000437</v>
      </c>
      <c r="K9" s="417">
        <v>2.1855095417290036E-3</v>
      </c>
      <c r="L9" s="69" t="str">
        <f>HYPERLINK("http://finance.yahoo.com/q?s=" &amp; E9, "Link")</f>
        <v>Link</v>
      </c>
      <c r="M9" s="206"/>
      <c r="N9" s="53"/>
      <c r="O9" s="53"/>
      <c r="P9" s="53"/>
      <c r="Q9" s="162"/>
    </row>
    <row r="10" spans="1:21" ht="18.95" customHeight="1" x14ac:dyDescent="0.25">
      <c r="A10" s="55"/>
      <c r="B10" s="55"/>
      <c r="C10" s="56"/>
      <c r="D10" s="57"/>
      <c r="E10" s="26" t="s">
        <v>63</v>
      </c>
      <c r="F10" s="278">
        <v>104.03</v>
      </c>
      <c r="G10" s="278">
        <v>92.174000000000035</v>
      </c>
      <c r="H10" s="374">
        <v>15</v>
      </c>
      <c r="I10" s="53">
        <v>1382.6100000000006</v>
      </c>
      <c r="J10" s="53">
        <v>177.83999999999946</v>
      </c>
      <c r="K10" s="417">
        <v>0.12862629374877907</v>
      </c>
      <c r="L10" s="69" t="str">
        <f>HYPERLINK("http://finance.yahoo.com/q?s=" &amp; E10, "Link")</f>
        <v>Link</v>
      </c>
      <c r="M10" s="206"/>
      <c r="O10" s="384"/>
      <c r="P10" s="384"/>
      <c r="Q10" s="179"/>
    </row>
    <row r="11" spans="1:21" ht="18.95" customHeight="1" x14ac:dyDescent="0.25">
      <c r="A11" s="55"/>
      <c r="B11" s="55"/>
      <c r="C11" s="56"/>
      <c r="D11" s="57"/>
      <c r="E11" s="26" t="s">
        <v>441</v>
      </c>
      <c r="F11" s="278">
        <v>14.09</v>
      </c>
      <c r="G11" s="278">
        <v>13.8</v>
      </c>
      <c r="H11" s="374">
        <v>100</v>
      </c>
      <c r="I11" s="53">
        <v>1380</v>
      </c>
      <c r="J11" s="53">
        <v>29</v>
      </c>
      <c r="K11" s="417">
        <v>2.1014492753623125E-2</v>
      </c>
      <c r="L11" s="69" t="str">
        <f>HYPERLINK("http://finance.yahoo.com/q?s=" &amp; E11, "Link")</f>
        <v>Link</v>
      </c>
      <c r="M11" s="207"/>
      <c r="P11" s="53"/>
      <c r="Q11" s="162"/>
      <c r="T11" s="415"/>
      <c r="U11" s="415"/>
    </row>
    <row r="12" spans="1:21" ht="18.95" customHeight="1" x14ac:dyDescent="0.25">
      <c r="A12" s="55"/>
      <c r="B12" s="56"/>
      <c r="C12" s="56"/>
      <c r="D12" s="57"/>
      <c r="E12" s="26" t="s">
        <v>9</v>
      </c>
      <c r="F12" s="278">
        <v>5.55</v>
      </c>
      <c r="G12" s="278">
        <v>5.55</v>
      </c>
      <c r="H12" s="374">
        <v>0</v>
      </c>
      <c r="I12" s="53">
        <v>0</v>
      </c>
      <c r="J12" s="53">
        <v>434.93000000000029</v>
      </c>
      <c r="K12" s="417">
        <v>0</v>
      </c>
      <c r="L12" s="69" t="str">
        <f>HYPERLINK("http://finance.yahoo.com/q?s=" &amp; E12, "Link")</f>
        <v>Link</v>
      </c>
      <c r="M12" s="207"/>
      <c r="N12" s="68"/>
      <c r="O12" s="68"/>
      <c r="Q12" s="179"/>
    </row>
    <row r="13" spans="1:21" ht="18.95" customHeight="1" x14ac:dyDescent="0.25">
      <c r="A13" s="55"/>
      <c r="B13" s="55"/>
      <c r="C13" s="56"/>
      <c r="D13" s="57"/>
      <c r="E13" s="26" t="s">
        <v>55</v>
      </c>
      <c r="F13" s="278">
        <v>97</v>
      </c>
      <c r="G13" s="278">
        <v>95.81</v>
      </c>
      <c r="H13" s="374">
        <v>50</v>
      </c>
      <c r="I13" s="53">
        <v>4790.5</v>
      </c>
      <c r="J13" s="53">
        <v>59.5</v>
      </c>
      <c r="K13" s="417">
        <v>1.2420415405490009E-2</v>
      </c>
      <c r="L13" s="69" t="str">
        <f>HYPERLINK("http://finance.yahoo.com/q?s=" &amp; E13, "Link")</f>
        <v>Link</v>
      </c>
      <c r="M13" s="206"/>
      <c r="Q13" s="162"/>
    </row>
    <row r="14" spans="1:21" ht="18.95" customHeight="1" x14ac:dyDescent="0.25">
      <c r="A14" s="56"/>
      <c r="B14" s="56"/>
      <c r="C14" s="56"/>
      <c r="D14" s="57"/>
      <c r="E14" s="26" t="s">
        <v>201</v>
      </c>
      <c r="F14" s="278">
        <v>61.26</v>
      </c>
      <c r="G14" s="278">
        <v>61.26</v>
      </c>
      <c r="H14" s="374">
        <v>0</v>
      </c>
      <c r="I14" s="53">
        <v>0</v>
      </c>
      <c r="J14" s="53">
        <v>49.949999999999818</v>
      </c>
      <c r="K14" s="417">
        <v>0</v>
      </c>
      <c r="L14" s="69" t="str">
        <f>HYPERLINK("http://finance.yahoo.com/q?s=" &amp; E14, "Link")</f>
        <v>Link</v>
      </c>
      <c r="M14" s="216"/>
      <c r="N14" s="53"/>
      <c r="O14" s="53"/>
      <c r="Q14" s="162"/>
    </row>
    <row r="15" spans="1:21" ht="18.95" customHeight="1" x14ac:dyDescent="0.25">
      <c r="A15" s="56"/>
      <c r="B15" s="56"/>
      <c r="C15" s="56"/>
      <c r="D15" s="57"/>
      <c r="E15" s="26" t="s">
        <v>56</v>
      </c>
      <c r="F15" s="278">
        <v>32.44</v>
      </c>
      <c r="G15" s="278">
        <v>32.44</v>
      </c>
      <c r="H15" s="374">
        <v>0</v>
      </c>
      <c r="I15" s="53">
        <v>0</v>
      </c>
      <c r="J15" s="53">
        <v>36.819999999999709</v>
      </c>
      <c r="K15" s="417">
        <v>0</v>
      </c>
      <c r="L15" s="69" t="str">
        <f>HYPERLINK("http://finance.yahoo.com/q?s=" &amp; E15, "Link")</f>
        <v>Link</v>
      </c>
      <c r="M15" s="216"/>
      <c r="N15" s="53"/>
      <c r="O15" s="53"/>
      <c r="Q15" s="162"/>
    </row>
    <row r="16" spans="1:21" ht="18.95" customHeight="1" x14ac:dyDescent="0.25">
      <c r="A16" s="169"/>
      <c r="B16" s="55"/>
      <c r="C16" s="56"/>
      <c r="E16" s="26" t="s">
        <v>22</v>
      </c>
      <c r="F16" s="278">
        <v>59.18</v>
      </c>
      <c r="G16" s="278">
        <v>-255.53400000000548</v>
      </c>
      <c r="H16" s="374">
        <v>10</v>
      </c>
      <c r="I16" s="53">
        <v>-2555.3400000000547</v>
      </c>
      <c r="J16" s="53">
        <v>3147.1400000000549</v>
      </c>
      <c r="K16" s="417"/>
      <c r="L16" s="69" t="str">
        <f>HYPERLINK("http://finance.yahoo.com/q?s=" &amp; E16, "Link")</f>
        <v>Link</v>
      </c>
      <c r="M16" s="207"/>
      <c r="N16" s="288"/>
      <c r="O16" s="68"/>
      <c r="Q16" s="162"/>
    </row>
    <row r="17" spans="1:17" ht="18.95" customHeight="1" x14ac:dyDescent="0.25">
      <c r="A17" s="55"/>
      <c r="B17" s="55"/>
      <c r="C17" s="56"/>
      <c r="D17" s="57"/>
      <c r="E17" s="26" t="s">
        <v>27</v>
      </c>
      <c r="F17" s="278">
        <v>31.11</v>
      </c>
      <c r="G17" s="278">
        <v>31.11</v>
      </c>
      <c r="H17" s="374">
        <v>0</v>
      </c>
      <c r="I17" s="53">
        <v>0</v>
      </c>
      <c r="J17" s="53">
        <v>1407.5400000000009</v>
      </c>
      <c r="K17" s="417">
        <v>0</v>
      </c>
      <c r="L17" s="69" t="str">
        <f>HYPERLINK("http://finance.yahoo.com/q?s=" &amp; E17, "Link")</f>
        <v>Link</v>
      </c>
      <c r="M17" s="216"/>
      <c r="Q17" s="162"/>
    </row>
    <row r="18" spans="1:17" ht="18.95" customHeight="1" x14ac:dyDescent="0.25">
      <c r="A18" s="55"/>
      <c r="B18" s="56"/>
      <c r="C18" s="56"/>
      <c r="E18" s="26" t="s">
        <v>202</v>
      </c>
      <c r="F18" s="278">
        <v>43.57</v>
      </c>
      <c r="G18" s="278">
        <v>43.57</v>
      </c>
      <c r="H18" s="374">
        <v>0</v>
      </c>
      <c r="I18" s="53">
        <v>0</v>
      </c>
      <c r="J18" s="53">
        <v>119.92000000000053</v>
      </c>
      <c r="K18" s="417">
        <v>0</v>
      </c>
      <c r="L18" s="69" t="str">
        <f>HYPERLINK("http://finance.yahoo.com/q?s=" &amp; E18, "Link")</f>
        <v>Link</v>
      </c>
      <c r="M18" s="216"/>
      <c r="N18" s="53"/>
      <c r="Q18" s="162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25.81</v>
      </c>
      <c r="G19" s="278">
        <v>25.81</v>
      </c>
      <c r="H19" s="374">
        <v>0</v>
      </c>
      <c r="I19" s="53">
        <v>0</v>
      </c>
      <c r="J19" s="53">
        <v>155.90000000000146</v>
      </c>
      <c r="K19" s="417">
        <v>0</v>
      </c>
      <c r="L19" s="69" t="str">
        <f>HYPERLINK("http://finance.yahoo.com/q?s=" &amp; E19, "Link")</f>
        <v>Link</v>
      </c>
      <c r="M19" s="429"/>
      <c r="N19" s="53"/>
      <c r="Q19" s="162"/>
    </row>
    <row r="20" spans="1:17" ht="18.95" customHeight="1" x14ac:dyDescent="0.25">
      <c r="A20" s="55"/>
      <c r="B20" s="55"/>
      <c r="C20" s="56"/>
      <c r="E20" s="26" t="s">
        <v>24</v>
      </c>
      <c r="F20" s="278">
        <v>52.82</v>
      </c>
      <c r="G20" s="278">
        <v>52.82</v>
      </c>
      <c r="H20" s="54">
        <v>0</v>
      </c>
      <c r="I20" s="53">
        <v>0</v>
      </c>
      <c r="J20" s="53">
        <v>745.43999999999505</v>
      </c>
      <c r="K20" s="148">
        <v>0</v>
      </c>
      <c r="L20" s="69" t="str">
        <f>HYPERLINK("http://finance.yahoo.com/q?s=" &amp; E20, "Link")</f>
        <v>Link</v>
      </c>
      <c r="M20" s="206"/>
    </row>
    <row r="21" spans="1:17" ht="18.95" customHeight="1" x14ac:dyDescent="0.25">
      <c r="A21" s="55"/>
      <c r="B21" s="55"/>
      <c r="C21" s="56"/>
      <c r="D21" s="57"/>
      <c r="E21" s="26" t="s">
        <v>274</v>
      </c>
      <c r="F21" s="278">
        <v>35.92</v>
      </c>
      <c r="G21" s="278">
        <v>35.917999999999999</v>
      </c>
      <c r="H21" s="374">
        <v>100</v>
      </c>
      <c r="I21" s="53">
        <v>3591.7999999999997</v>
      </c>
      <c r="J21" s="53">
        <v>0.20000000000027285</v>
      </c>
      <c r="K21" s="417">
        <v>5.568238766085095E-5</v>
      </c>
      <c r="L21" s="69" t="str">
        <f>HYPERLINK("http://finance.yahoo.com/q?s=" &amp; E21, "Link")</f>
        <v>Link</v>
      </c>
      <c r="M21" s="206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50</v>
      </c>
      <c r="F22" s="278">
        <v>14.35</v>
      </c>
      <c r="G22" s="278">
        <v>17.228703141144816</v>
      </c>
      <c r="H22" s="374">
        <v>9678</v>
      </c>
      <c r="I22" s="53">
        <v>166739.38899999953</v>
      </c>
      <c r="J22" s="53">
        <v>-27860.088999999542</v>
      </c>
      <c r="K22" s="417">
        <v>-0.16708762798692764</v>
      </c>
      <c r="L22" s="69" t="str">
        <f>HYPERLINK("http://finance.yahoo.com/q?s=" &amp; E22, "Link")</f>
        <v>Link</v>
      </c>
      <c r="M22" s="175"/>
      <c r="N22" s="53"/>
      <c r="Q22" s="162"/>
    </row>
    <row r="23" spans="1:17" ht="18.95" customHeight="1" x14ac:dyDescent="0.25">
      <c r="A23" s="56"/>
      <c r="B23" s="55"/>
      <c r="C23" s="56"/>
      <c r="D23" s="57"/>
      <c r="E23" s="26" t="s">
        <v>34</v>
      </c>
      <c r="F23" s="278">
        <v>11.62</v>
      </c>
      <c r="G23" s="278">
        <v>16.078447338403048</v>
      </c>
      <c r="H23" s="374">
        <v>5260</v>
      </c>
      <c r="I23" s="53">
        <v>84572.633000000031</v>
      </c>
      <c r="J23" s="53">
        <v>-23451.433000000034</v>
      </c>
      <c r="K23" s="417">
        <v>-0.27729340057320939</v>
      </c>
      <c r="L23" s="69" t="str">
        <f>HYPERLINK("http://finance.yahoo.com/q?s=" &amp; E23, "Link")</f>
        <v>Link</v>
      </c>
      <c r="M23" s="176"/>
      <c r="N23" s="53"/>
      <c r="O23" s="415"/>
      <c r="P23" s="415"/>
      <c r="Q23" s="162"/>
    </row>
    <row r="24" spans="1:17" ht="18.95" customHeight="1" x14ac:dyDescent="0.25">
      <c r="A24" s="55"/>
      <c r="B24" s="55"/>
      <c r="C24" s="56"/>
      <c r="D24" s="57"/>
      <c r="E24" s="26" t="s">
        <v>254</v>
      </c>
      <c r="F24" s="278">
        <v>58.54</v>
      </c>
      <c r="G24" s="278">
        <v>56.99</v>
      </c>
      <c r="H24" s="374">
        <v>50</v>
      </c>
      <c r="I24" s="53">
        <v>2849.5</v>
      </c>
      <c r="J24" s="53">
        <v>77.5</v>
      </c>
      <c r="K24" s="417">
        <v>2.7197753991928357E-2</v>
      </c>
      <c r="L24" s="69" t="str">
        <f>HYPERLINK("http://finance.yahoo.com/q?s=" &amp; E24, "Link")</f>
        <v>Link</v>
      </c>
      <c r="M24" s="176"/>
      <c r="N24" s="288"/>
      <c r="O24" s="68"/>
      <c r="P24" s="53"/>
      <c r="Q24" s="162"/>
    </row>
    <row r="25" spans="1:17" ht="18.95" customHeight="1" x14ac:dyDescent="0.25">
      <c r="A25" s="56"/>
      <c r="B25" s="56"/>
      <c r="C25" s="56"/>
      <c r="D25" s="57"/>
      <c r="E25" s="26" t="s">
        <v>47</v>
      </c>
      <c r="F25" s="278">
        <v>91.98</v>
      </c>
      <c r="G25" s="278">
        <v>91.98</v>
      </c>
      <c r="H25" s="374">
        <v>0</v>
      </c>
      <c r="I25" s="53">
        <v>0</v>
      </c>
      <c r="J25" s="53">
        <v>-168.6200000000008</v>
      </c>
      <c r="K25" s="417">
        <v>0</v>
      </c>
      <c r="L25" s="69" t="str">
        <f>HYPERLINK("http://finance.yahoo.com/q?s=" &amp; E25, "Link")</f>
        <v>Link</v>
      </c>
      <c r="M25" s="176"/>
      <c r="N25" s="53"/>
      <c r="O25" s="53"/>
      <c r="P25" s="53"/>
      <c r="Q25" s="162"/>
    </row>
    <row r="26" spans="1:17" ht="18.95" customHeight="1" x14ac:dyDescent="0.25">
      <c r="A26" s="56"/>
      <c r="B26" s="169"/>
      <c r="C26" s="375"/>
      <c r="E26" s="26" t="s">
        <v>204</v>
      </c>
      <c r="F26" s="278">
        <v>43.42</v>
      </c>
      <c r="G26" s="278">
        <v>43.42</v>
      </c>
      <c r="H26" s="374">
        <v>0</v>
      </c>
      <c r="I26" s="53">
        <v>0</v>
      </c>
      <c r="J26" s="53">
        <v>75.019999999999982</v>
      </c>
      <c r="K26" s="417">
        <v>0</v>
      </c>
      <c r="L26" s="69" t="str">
        <f>HYPERLINK("http://finance.yahoo.com/q?s=" &amp; E26, "Link")</f>
        <v>Link</v>
      </c>
      <c r="M26" s="207"/>
      <c r="N26" s="162"/>
    </row>
    <row r="27" spans="1:17" ht="18.95" customHeight="1" x14ac:dyDescent="0.25">
      <c r="A27" s="55"/>
      <c r="B27" s="55"/>
      <c r="C27" s="56"/>
      <c r="D27" s="57"/>
      <c r="E27" s="26" t="s">
        <v>35</v>
      </c>
      <c r="F27" s="278">
        <v>32.24</v>
      </c>
      <c r="G27" s="278">
        <v>24.789499999999862</v>
      </c>
      <c r="H27" s="374">
        <v>40</v>
      </c>
      <c r="I27" s="53">
        <v>991.57999999999447</v>
      </c>
      <c r="J27" s="53">
        <v>298.02000000000567</v>
      </c>
      <c r="K27" s="417">
        <v>0.30055063635814283</v>
      </c>
      <c r="L27" s="69" t="str">
        <f>HYPERLINK("http://finance.yahoo.com/q?s=" &amp; E27, "Link")</f>
        <v>Link</v>
      </c>
      <c r="M27" s="175"/>
      <c r="N27" s="53"/>
      <c r="O27" s="53"/>
      <c r="Q27" s="162"/>
    </row>
    <row r="28" spans="1:17" ht="18.95" customHeight="1" x14ac:dyDescent="0.25">
      <c r="A28" s="56"/>
      <c r="B28" s="169"/>
      <c r="C28" s="375"/>
      <c r="D28" s="57"/>
      <c r="E28" s="26" t="s">
        <v>205</v>
      </c>
      <c r="F28" s="278">
        <v>207.44749999999999</v>
      </c>
      <c r="G28" s="278">
        <v>207.44749999999999</v>
      </c>
      <c r="H28" s="374">
        <v>0</v>
      </c>
      <c r="I28" s="53">
        <v>0</v>
      </c>
      <c r="J28" s="53">
        <v>160.82999999999993</v>
      </c>
      <c r="K28" s="417">
        <v>0</v>
      </c>
      <c r="L28" s="69" t="str">
        <f>HYPERLINK("http://finance.yahoo.com/q?s=" &amp; E28, "Link")</f>
        <v>Link</v>
      </c>
      <c r="M28" s="207"/>
      <c r="N28" s="162"/>
      <c r="Q28" s="162"/>
    </row>
    <row r="29" spans="1:17" ht="18.95" customHeight="1" x14ac:dyDescent="0.25">
      <c r="A29" s="55"/>
      <c r="B29" s="55"/>
      <c r="C29" s="56"/>
      <c r="D29" s="57"/>
      <c r="E29" s="26" t="s">
        <v>200</v>
      </c>
      <c r="F29" s="278">
        <v>71.78</v>
      </c>
      <c r="G29" s="278">
        <v>71.78</v>
      </c>
      <c r="H29" s="374">
        <v>0</v>
      </c>
      <c r="I29" s="53">
        <v>0</v>
      </c>
      <c r="J29" s="53">
        <v>263.43000000000029</v>
      </c>
      <c r="K29" s="417">
        <v>0</v>
      </c>
      <c r="L29" s="69" t="str">
        <f>HYPERLINK("http://finance.yahoo.com/q?s=" &amp; E29, "Link")</f>
        <v>Link</v>
      </c>
      <c r="M29" s="207"/>
      <c r="Q29" s="162"/>
    </row>
    <row r="30" spans="1:17" ht="18.95" customHeight="1" x14ac:dyDescent="0.25">
      <c r="A30" s="55"/>
      <c r="B30" s="55"/>
      <c r="C30" s="56"/>
      <c r="D30" s="57"/>
      <c r="E30" s="26" t="s">
        <v>39</v>
      </c>
      <c r="F30" s="278">
        <v>35.94</v>
      </c>
      <c r="G30" s="278">
        <v>35.94</v>
      </c>
      <c r="H30" s="374">
        <v>0</v>
      </c>
      <c r="I30" s="53">
        <v>0</v>
      </c>
      <c r="J30" s="53">
        <v>529.88000000000284</v>
      </c>
      <c r="K30" s="417">
        <v>0</v>
      </c>
      <c r="L30" s="69" t="str">
        <f>HYPERLINK("http://finance.yahoo.com/q?s=" &amp; E30, "Link")</f>
        <v>Link</v>
      </c>
      <c r="M30" s="207"/>
      <c r="Q30" s="162"/>
    </row>
    <row r="31" spans="1:17" ht="18.95" customHeight="1" x14ac:dyDescent="0.25">
      <c r="A31" s="55"/>
      <c r="B31" s="56"/>
      <c r="C31" s="56"/>
      <c r="E31" s="26" t="s">
        <v>0</v>
      </c>
      <c r="F31" s="278">
        <v>145.32</v>
      </c>
      <c r="G31" s="278">
        <v>145.32</v>
      </c>
      <c r="H31" s="374">
        <v>0</v>
      </c>
      <c r="I31" s="53">
        <v>0</v>
      </c>
      <c r="J31" s="53">
        <v>171.47000000000003</v>
      </c>
      <c r="K31" s="417">
        <v>0</v>
      </c>
      <c r="L31" s="69" t="str">
        <f>HYPERLINK("http://finance.yahoo.com/q?s=" &amp; E31, "Link")</f>
        <v>Link</v>
      </c>
      <c r="M31" s="207"/>
      <c r="N31" s="68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13</v>
      </c>
      <c r="F32" s="278">
        <v>48.06</v>
      </c>
      <c r="G32" s="278">
        <v>49.5</v>
      </c>
      <c r="H32" s="374">
        <v>80</v>
      </c>
      <c r="I32" s="53">
        <v>3960</v>
      </c>
      <c r="J32" s="53">
        <v>-115.19999999999982</v>
      </c>
      <c r="K32" s="417">
        <v>-2.9090909090909046E-2</v>
      </c>
      <c r="L32" s="69" t="str">
        <f>HYPERLINK("http://finance.yahoo.com/q?s=" &amp; E32, "Link")</f>
        <v>Link</v>
      </c>
      <c r="M32" s="207"/>
      <c r="Q32" s="162"/>
    </row>
    <row r="33" spans="1:17" ht="18.95" customHeight="1" x14ac:dyDescent="0.25">
      <c r="A33" s="55"/>
      <c r="B33" s="55"/>
      <c r="C33" s="56"/>
      <c r="D33" s="57"/>
      <c r="E33" s="26" t="s">
        <v>51</v>
      </c>
      <c r="F33" s="278">
        <v>132.07</v>
      </c>
      <c r="G33" s="278">
        <v>132.07</v>
      </c>
      <c r="H33" s="374">
        <v>0</v>
      </c>
      <c r="I33" s="53">
        <v>0</v>
      </c>
      <c r="J33" s="53">
        <v>176.70000000000073</v>
      </c>
      <c r="K33" s="417">
        <v>0</v>
      </c>
      <c r="L33" s="69" t="str">
        <f>HYPERLINK("http://finance.yahoo.com/q?s=" &amp; E33, "Link")</f>
        <v>Link</v>
      </c>
      <c r="M33" s="216"/>
      <c r="N33" s="162"/>
      <c r="Q33" s="162"/>
    </row>
    <row r="34" spans="1:17" ht="18.95" customHeight="1" x14ac:dyDescent="0.25">
      <c r="A34" s="55"/>
      <c r="B34" s="55"/>
      <c r="C34" s="56"/>
      <c r="E34" s="26" t="s">
        <v>42</v>
      </c>
      <c r="F34" s="278">
        <v>88.51</v>
      </c>
      <c r="G34" s="278">
        <v>88.51</v>
      </c>
      <c r="H34" s="374">
        <v>0</v>
      </c>
      <c r="I34" s="53">
        <v>0</v>
      </c>
      <c r="J34" s="53">
        <v>128.08999999999833</v>
      </c>
      <c r="K34" s="417">
        <v>0</v>
      </c>
      <c r="L34" s="69" t="str">
        <f>HYPERLINK("http://finance.yahoo.com/q?s=" &amp; E34, "Link")</f>
        <v>Link</v>
      </c>
      <c r="M34" s="175"/>
      <c r="N34" s="53"/>
      <c r="Q34" s="162"/>
    </row>
    <row r="35" spans="1:17" ht="18.95" customHeight="1" x14ac:dyDescent="0.25">
      <c r="A35" s="55"/>
      <c r="B35" s="55"/>
      <c r="C35" s="56"/>
      <c r="D35" s="57"/>
      <c r="E35" s="26" t="s">
        <v>54</v>
      </c>
      <c r="F35" s="278">
        <v>104.23</v>
      </c>
      <c r="G35" s="278">
        <v>104.23</v>
      </c>
      <c r="H35" s="374">
        <v>0</v>
      </c>
      <c r="I35" s="53">
        <v>0</v>
      </c>
      <c r="J35" s="53">
        <v>114.84999999999991</v>
      </c>
      <c r="K35" s="417">
        <v>0</v>
      </c>
      <c r="L35" s="69" t="str">
        <f>HYPERLINK("http://finance.yahoo.com/q?s=" &amp; E35, "Link")</f>
        <v>Link</v>
      </c>
      <c r="M35" s="216"/>
      <c r="N35" s="68"/>
      <c r="O35" s="68"/>
      <c r="Q35" s="162"/>
    </row>
    <row r="36" spans="1:17" ht="18.95" customHeight="1" x14ac:dyDescent="0.25">
      <c r="A36" s="55"/>
      <c r="B36" s="55"/>
      <c r="C36" s="56"/>
      <c r="E36" s="26" t="s">
        <v>203</v>
      </c>
      <c r="F36" s="278">
        <v>50.41</v>
      </c>
      <c r="G36" s="278">
        <v>46.177</v>
      </c>
      <c r="H36" s="374">
        <v>40</v>
      </c>
      <c r="I36" s="53">
        <v>1847.08</v>
      </c>
      <c r="J36" s="53">
        <v>169.31999999999994</v>
      </c>
      <c r="K36" s="417">
        <v>9.1669012711956099E-2</v>
      </c>
      <c r="L36" s="69" t="str">
        <f>HYPERLINK("http://finance.yahoo.com/q?s=" &amp; E36, "Link")</f>
        <v>Link</v>
      </c>
      <c r="M36" s="207"/>
      <c r="N36" s="53"/>
      <c r="Q36" s="162"/>
    </row>
    <row r="37" spans="1:17" ht="18.95" customHeight="1" x14ac:dyDescent="0.25">
      <c r="A37" s="55"/>
      <c r="B37" s="55"/>
      <c r="C37" s="56"/>
      <c r="D37" s="57"/>
      <c r="E37" s="26" t="s">
        <v>53</v>
      </c>
      <c r="F37" s="278">
        <v>55.15</v>
      </c>
      <c r="G37" s="278">
        <v>55.15</v>
      </c>
      <c r="H37" s="374">
        <v>0</v>
      </c>
      <c r="I37" s="53">
        <v>0</v>
      </c>
      <c r="J37" s="53">
        <v>33.940000000000055</v>
      </c>
      <c r="K37" s="417">
        <v>0</v>
      </c>
      <c r="L37" s="69" t="str">
        <f>HYPERLINK("http://finance.yahoo.com/q?s=" &amp; E37, "Link")</f>
        <v>Link</v>
      </c>
      <c r="M37" s="429"/>
      <c r="Q37" s="162"/>
    </row>
    <row r="38" spans="1:17" ht="18.95" customHeight="1" x14ac:dyDescent="0.25">
      <c r="A38" s="55"/>
      <c r="B38" s="55"/>
      <c r="C38" s="56"/>
      <c r="D38" s="57"/>
      <c r="E38" s="26"/>
      <c r="H38" s="374"/>
      <c r="K38" s="417"/>
      <c r="L38" s="69"/>
      <c r="M38" s="206"/>
      <c r="N38" s="162"/>
      <c r="Q38" s="162"/>
    </row>
    <row r="39" spans="1:17" ht="18.95" customHeight="1" x14ac:dyDescent="0.25">
      <c r="A39" s="56"/>
      <c r="B39" s="56"/>
      <c r="C39" s="56"/>
      <c r="D39" s="57"/>
      <c r="E39" s="26"/>
      <c r="H39" s="374"/>
      <c r="K39" s="417"/>
      <c r="L39" s="69"/>
      <c r="M39" s="216"/>
      <c r="N39" s="68"/>
      <c r="O39" s="68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6:J10 J4 J20 J12:J14 J22:J34">
    <cfRule type="expression" dxfId="572" priority="158">
      <formula>$J2&lt;0</formula>
    </cfRule>
  </conditionalFormatting>
  <conditionalFormatting sqref="J2 J16:J18 J6:J10 J4 J20 J12:J14 J22:J34">
    <cfRule type="expression" dxfId="571" priority="157">
      <formula>$J2&gt;0</formula>
    </cfRule>
  </conditionalFormatting>
  <conditionalFormatting sqref="H38">
    <cfRule type="colorScale" priority="15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6:E10 E4 E20 E12:E14 E22:E34 B40">
    <cfRule type="expression" dxfId="570" priority="152">
      <formula>E2=0</formula>
    </cfRule>
  </conditionalFormatting>
  <conditionalFormatting sqref="G2 G16:G18 G6:G10 G4 G20 G12:G14 G22:G34">
    <cfRule type="expression" dxfId="569" priority="150">
      <formula>H2=0</formula>
    </cfRule>
  </conditionalFormatting>
  <conditionalFormatting sqref="Q13">
    <cfRule type="expression" dxfId="568" priority="148">
      <formula>R13=0</formula>
    </cfRule>
  </conditionalFormatting>
  <conditionalFormatting sqref="F2 F16:F18 F6:F10 F4 F20 F12:F14 F22:F34">
    <cfRule type="expression" dxfId="567" priority="147">
      <formula>H2=0</formula>
    </cfRule>
  </conditionalFormatting>
  <conditionalFormatting sqref="P22">
    <cfRule type="expression" dxfId="566" priority="146">
      <formula>R22=0</formula>
    </cfRule>
  </conditionalFormatting>
  <conditionalFormatting sqref="H2 H16:H18 H6:H10 H4 H20 H12:H14 H22:H34">
    <cfRule type="expression" dxfId="565" priority="144">
      <formula>H2=0</formula>
    </cfRule>
  </conditionalFormatting>
  <conditionalFormatting sqref="P19">
    <cfRule type="expression" dxfId="564" priority="143">
      <formula>P19=0</formula>
    </cfRule>
  </conditionalFormatting>
  <conditionalFormatting sqref="Q12">
    <cfRule type="expression" dxfId="563" priority="142">
      <formula>Q12=0</formula>
    </cfRule>
  </conditionalFormatting>
  <conditionalFormatting sqref="O9">
    <cfRule type="expression" dxfId="562" priority="141">
      <formula>O9=0</formula>
    </cfRule>
  </conditionalFormatting>
  <conditionalFormatting sqref="I2 I16:I18 I6:I10 I4 I20 I12:I14 I22:I34">
    <cfRule type="expression" dxfId="561" priority="140">
      <formula>H2=0</formula>
    </cfRule>
  </conditionalFormatting>
  <conditionalFormatting sqref="P18">
    <cfRule type="expression" dxfId="560" priority="139">
      <formula>O18=0</formula>
    </cfRule>
  </conditionalFormatting>
  <conditionalFormatting sqref="Q11">
    <cfRule type="expression" dxfId="559" priority="138">
      <formula>P11=0</formula>
    </cfRule>
  </conditionalFormatting>
  <conditionalFormatting sqref="H38">
    <cfRule type="expression" dxfId="558" priority="137">
      <formula>E38=0</formula>
    </cfRule>
  </conditionalFormatting>
  <conditionalFormatting sqref="G29">
    <cfRule type="expression" dxfId="557" priority="132">
      <formula>H29=0</formula>
    </cfRule>
  </conditionalFormatting>
  <conditionalFormatting sqref="E23:E32">
    <cfRule type="expression" dxfId="556" priority="129">
      <formula>H23=0</formula>
    </cfRule>
  </conditionalFormatting>
  <conditionalFormatting sqref="C37">
    <cfRule type="expression" dxfId="555" priority="126">
      <formula>E37=0</formula>
    </cfRule>
  </conditionalFormatting>
  <conditionalFormatting sqref="B6">
    <cfRule type="expression" dxfId="552" priority="244">
      <formula>E35=0</formula>
    </cfRule>
  </conditionalFormatting>
  <conditionalFormatting sqref="C6">
    <cfRule type="expression" dxfId="551" priority="245">
      <formula>E35=0</formula>
    </cfRule>
  </conditionalFormatting>
  <conditionalFormatting sqref="J15">
    <cfRule type="expression" dxfId="550" priority="122">
      <formula>$J15&lt;0</formula>
    </cfRule>
  </conditionalFormatting>
  <conditionalFormatting sqref="J15">
    <cfRule type="expression" dxfId="549" priority="121">
      <formula>$J15&gt;0</formula>
    </cfRule>
  </conditionalFormatting>
  <conditionalFormatting sqref="E15">
    <cfRule type="expression" dxfId="548" priority="119">
      <formula>H15=0</formula>
    </cfRule>
  </conditionalFormatting>
  <conditionalFormatting sqref="G15">
    <cfRule type="expression" dxfId="547" priority="118">
      <formula>H15=0</formula>
    </cfRule>
  </conditionalFormatting>
  <conditionalFormatting sqref="F15">
    <cfRule type="expression" dxfId="546" priority="117">
      <formula>H15=0</formula>
    </cfRule>
  </conditionalFormatting>
  <conditionalFormatting sqref="H15">
    <cfRule type="expression" dxfId="545" priority="116">
      <formula>H15=0</formula>
    </cfRule>
  </conditionalFormatting>
  <conditionalFormatting sqref="I15">
    <cfRule type="expression" dxfId="544" priority="115">
      <formula>H15=0</formula>
    </cfRule>
  </conditionalFormatting>
  <conditionalFormatting sqref="J3">
    <cfRule type="expression" dxfId="543" priority="95">
      <formula>$J3&lt;0</formula>
    </cfRule>
  </conditionalFormatting>
  <conditionalFormatting sqref="J3">
    <cfRule type="expression" dxfId="542" priority="94">
      <formula>$J3&gt;0</formula>
    </cfRule>
  </conditionalFormatting>
  <conditionalFormatting sqref="E3">
    <cfRule type="expression" dxfId="541" priority="92">
      <formula>H3=0</formula>
    </cfRule>
  </conditionalFormatting>
  <conditionalFormatting sqref="G3">
    <cfRule type="expression" dxfId="540" priority="91">
      <formula>H3=0</formula>
    </cfRule>
  </conditionalFormatting>
  <conditionalFormatting sqref="F3">
    <cfRule type="expression" dxfId="539" priority="90">
      <formula>H3=0</formula>
    </cfRule>
  </conditionalFormatting>
  <conditionalFormatting sqref="H3">
    <cfRule type="expression" dxfId="538" priority="89">
      <formula>H3=0</formula>
    </cfRule>
  </conditionalFormatting>
  <conditionalFormatting sqref="I3">
    <cfRule type="expression" dxfId="537" priority="88">
      <formula>H3=0</formula>
    </cfRule>
  </conditionalFormatting>
  <conditionalFormatting sqref="J5">
    <cfRule type="expression" dxfId="536" priority="84">
      <formula>$J5&lt;0</formula>
    </cfRule>
  </conditionalFormatting>
  <conditionalFormatting sqref="J5">
    <cfRule type="expression" dxfId="535" priority="83">
      <formula>$J5&gt;0</formula>
    </cfRule>
  </conditionalFormatting>
  <conditionalFormatting sqref="E5">
    <cfRule type="expression" dxfId="534" priority="81">
      <formula>H5=0</formula>
    </cfRule>
  </conditionalFormatting>
  <conditionalFormatting sqref="G5">
    <cfRule type="expression" dxfId="533" priority="80">
      <formula>H5=0</formula>
    </cfRule>
  </conditionalFormatting>
  <conditionalFormatting sqref="F5">
    <cfRule type="expression" dxfId="532" priority="79">
      <formula>H5=0</formula>
    </cfRule>
  </conditionalFormatting>
  <conditionalFormatting sqref="H5">
    <cfRule type="expression" dxfId="531" priority="78">
      <formula>H5=0</formula>
    </cfRule>
  </conditionalFormatting>
  <conditionalFormatting sqref="I5">
    <cfRule type="expression" dxfId="530" priority="77">
      <formula>H5=0</formula>
    </cfRule>
  </conditionalFormatting>
  <conditionalFormatting sqref="K2:K20 K22:K35">
    <cfRule type="expression" dxfId="529" priority="31">
      <formula>$K2=0</formula>
    </cfRule>
    <cfRule type="expression" dxfId="528" priority="74">
      <formula>$J2&lt;0</formula>
    </cfRule>
  </conditionalFormatting>
  <conditionalFormatting sqref="K2:K20 K22:K35">
    <cfRule type="expression" dxfId="527" priority="75">
      <formula>$J2&gt;0</formula>
    </cfRule>
  </conditionalFormatting>
  <conditionalFormatting sqref="J35">
    <cfRule type="expression" dxfId="526" priority="58">
      <formula>$J35&lt;0</formula>
    </cfRule>
  </conditionalFormatting>
  <conditionalFormatting sqref="J35">
    <cfRule type="expression" dxfId="525" priority="57">
      <formula>$J35&gt;0</formula>
    </cfRule>
  </conditionalFormatting>
  <conditionalFormatting sqref="E35">
    <cfRule type="expression" dxfId="524" priority="56">
      <formula>H35=0</formula>
    </cfRule>
  </conditionalFormatting>
  <conditionalFormatting sqref="G35">
    <cfRule type="expression" dxfId="523" priority="55">
      <formula>H35=0</formula>
    </cfRule>
  </conditionalFormatting>
  <conditionalFormatting sqref="F35">
    <cfRule type="expression" dxfId="522" priority="54">
      <formula>H35=0</formula>
    </cfRule>
  </conditionalFormatting>
  <conditionalFormatting sqref="H35">
    <cfRule type="expression" dxfId="521" priority="53">
      <formula>H35=0</formula>
    </cfRule>
  </conditionalFormatting>
  <conditionalFormatting sqref="I35">
    <cfRule type="expression" dxfId="520" priority="52">
      <formula>H35=0</formula>
    </cfRule>
  </conditionalFormatting>
  <conditionalFormatting sqref="J19">
    <cfRule type="expression" dxfId="519" priority="49">
      <formula>$J19&lt;0</formula>
    </cfRule>
  </conditionalFormatting>
  <conditionalFormatting sqref="J19">
    <cfRule type="expression" dxfId="518" priority="48">
      <formula>$J19&gt;0</formula>
    </cfRule>
  </conditionalFormatting>
  <conditionalFormatting sqref="E19">
    <cfRule type="expression" dxfId="517" priority="47">
      <formula>H19=0</formula>
    </cfRule>
  </conditionalFormatting>
  <conditionalFormatting sqref="G19">
    <cfRule type="expression" dxfId="516" priority="46">
      <formula>H19=0</formula>
    </cfRule>
  </conditionalFormatting>
  <conditionalFormatting sqref="F19">
    <cfRule type="expression" dxfId="515" priority="45">
      <formula>H19=0</formula>
    </cfRule>
  </conditionalFormatting>
  <conditionalFormatting sqref="H19">
    <cfRule type="expression" dxfId="514" priority="44">
      <formula>H19=0</formula>
    </cfRule>
  </conditionalFormatting>
  <conditionalFormatting sqref="I19">
    <cfRule type="expression" dxfId="513" priority="43">
      <formula>H19=0</formula>
    </cfRule>
  </conditionalFormatting>
  <conditionalFormatting sqref="J11">
    <cfRule type="expression" dxfId="512" priority="40">
      <formula>$J11&lt;0</formula>
    </cfRule>
  </conditionalFormatting>
  <conditionalFormatting sqref="J11">
    <cfRule type="expression" dxfId="511" priority="39">
      <formula>$J11&gt;0</formula>
    </cfRule>
  </conditionalFormatting>
  <conditionalFormatting sqref="E11">
    <cfRule type="expression" dxfId="510" priority="38">
      <formula>H11=0</formula>
    </cfRule>
  </conditionalFormatting>
  <conditionalFormatting sqref="G11">
    <cfRule type="expression" dxfId="509" priority="37">
      <formula>H11=0</formula>
    </cfRule>
  </conditionalFormatting>
  <conditionalFormatting sqref="F11">
    <cfRule type="expression" dxfId="508" priority="36">
      <formula>H11=0</formula>
    </cfRule>
  </conditionalFormatting>
  <conditionalFormatting sqref="H11">
    <cfRule type="expression" dxfId="507" priority="35">
      <formula>H11=0</formula>
    </cfRule>
  </conditionalFormatting>
  <conditionalFormatting sqref="I11">
    <cfRule type="expression" dxfId="506" priority="34">
      <formula>H11=0</formula>
    </cfRule>
  </conditionalFormatting>
  <conditionalFormatting sqref="J36">
    <cfRule type="expression" dxfId="505" priority="30">
      <formula>$J36&lt;0</formula>
    </cfRule>
  </conditionalFormatting>
  <conditionalFormatting sqref="J36">
    <cfRule type="expression" dxfId="504" priority="29">
      <formula>$J36&gt;0</formula>
    </cfRule>
  </conditionalFormatting>
  <conditionalFormatting sqref="E36">
    <cfRule type="expression" dxfId="503" priority="28">
      <formula>H36=0</formula>
    </cfRule>
  </conditionalFormatting>
  <conditionalFormatting sqref="G36">
    <cfRule type="expression" dxfId="502" priority="27">
      <formula>H36=0</formula>
    </cfRule>
  </conditionalFormatting>
  <conditionalFormatting sqref="F36">
    <cfRule type="expression" dxfId="501" priority="26">
      <formula>H36=0</formula>
    </cfRule>
  </conditionalFormatting>
  <conditionalFormatting sqref="H36">
    <cfRule type="expression" dxfId="500" priority="25">
      <formula>H36=0</formula>
    </cfRule>
  </conditionalFormatting>
  <conditionalFormatting sqref="I36">
    <cfRule type="expression" dxfId="499" priority="24">
      <formula>H36=0</formula>
    </cfRule>
  </conditionalFormatting>
  <conditionalFormatting sqref="K36">
    <cfRule type="expression" dxfId="498" priority="21">
      <formula>$K36=0</formula>
    </cfRule>
    <cfRule type="expression" dxfId="497" priority="22">
      <formula>$J36&lt;0</formula>
    </cfRule>
  </conditionalFormatting>
  <conditionalFormatting sqref="K36">
    <cfRule type="expression" dxfId="496" priority="23">
      <formula>$J36&gt;0</formula>
    </cfRule>
  </conditionalFormatting>
  <conditionalFormatting sqref="K21">
    <cfRule type="expression" dxfId="19" priority="11">
      <formula>$K21=0</formula>
    </cfRule>
    <cfRule type="expression" dxfId="18" priority="19">
      <formula>$J21&lt;0</formula>
    </cfRule>
  </conditionalFormatting>
  <conditionalFormatting sqref="K21">
    <cfRule type="expression" dxfId="17" priority="20">
      <formula>$J21&gt;0</formula>
    </cfRule>
  </conditionalFormatting>
  <conditionalFormatting sqref="J21">
    <cfRule type="expression" dxfId="16" priority="18">
      <formula>$J21&lt;0</formula>
    </cfRule>
  </conditionalFormatting>
  <conditionalFormatting sqref="J21">
    <cfRule type="expression" dxfId="15" priority="17">
      <formula>$J21&gt;0</formula>
    </cfRule>
  </conditionalFormatting>
  <conditionalFormatting sqref="E21">
    <cfRule type="expression" dxfId="14" priority="16">
      <formula>H21=0</formula>
    </cfRule>
  </conditionalFormatting>
  <conditionalFormatting sqref="G21">
    <cfRule type="expression" dxfId="13" priority="15">
      <formula>H21=0</formula>
    </cfRule>
  </conditionalFormatting>
  <conditionalFormatting sqref="F21">
    <cfRule type="expression" dxfId="12" priority="14">
      <formula>H21=0</formula>
    </cfRule>
  </conditionalFormatting>
  <conditionalFormatting sqref="H21">
    <cfRule type="expression" dxfId="11" priority="13">
      <formula>H21=0</formula>
    </cfRule>
  </conditionalFormatting>
  <conditionalFormatting sqref="I21">
    <cfRule type="expression" dxfId="10" priority="12">
      <formula>H21=0</formula>
    </cfRule>
  </conditionalFormatting>
  <conditionalFormatting sqref="K37">
    <cfRule type="expression" dxfId="9" priority="1">
      <formula>$K37=0</formula>
    </cfRule>
    <cfRule type="expression" dxfId="8" priority="9">
      <formula>$J37&lt;0</formula>
    </cfRule>
  </conditionalFormatting>
  <conditionalFormatting sqref="K37">
    <cfRule type="expression" dxfId="7" priority="10">
      <formula>$J37&gt;0</formula>
    </cfRule>
  </conditionalFormatting>
  <conditionalFormatting sqref="J37">
    <cfRule type="expression" dxfId="6" priority="8">
      <formula>$J37&lt;0</formula>
    </cfRule>
  </conditionalFormatting>
  <conditionalFormatting sqref="J37">
    <cfRule type="expression" dxfId="5" priority="7">
      <formula>$J37&gt;0</formula>
    </cfRule>
  </conditionalFormatting>
  <conditionalFormatting sqref="E37">
    <cfRule type="expression" dxfId="4" priority="6">
      <formula>H37=0</formula>
    </cfRule>
  </conditionalFormatting>
  <conditionalFormatting sqref="G37">
    <cfRule type="expression" dxfId="3" priority="5">
      <formula>H37=0</formula>
    </cfRule>
  </conditionalFormatting>
  <conditionalFormatting sqref="F37">
    <cfRule type="expression" dxfId="2" priority="4">
      <formula>H37=0</formula>
    </cfRule>
  </conditionalFormatting>
  <conditionalFormatting sqref="H37">
    <cfRule type="expression" dxfId="1" priority="3">
      <formula>H37=0</formula>
    </cfRule>
  </conditionalFormatting>
  <conditionalFormatting sqref="I37">
    <cfRule type="expression" dxfId="0" priority="2">
      <formula>H37=0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08"/>
  <sheetViews>
    <sheetView zoomScaleNormal="100" workbookViewId="0">
      <pane ySplit="1" topLeftCell="A174" activePane="bottomLeft" state="frozen"/>
      <selection pane="bottomLeft" activeCell="R203" sqref="R20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C120-H120</f>
        <v>9278</v>
      </c>
      <c r="W2" s="143">
        <v>42487</v>
      </c>
      <c r="X2" s="12">
        <v>14.7</v>
      </c>
      <c r="Y2" s="12">
        <v>15.15</v>
      </c>
      <c r="Z2" s="12">
        <v>14.46</v>
      </c>
      <c r="AA2" s="12">
        <v>14.84</v>
      </c>
      <c r="AB2" s="105">
        <v>29793500</v>
      </c>
      <c r="AC2" s="12">
        <v>14.84</v>
      </c>
      <c r="AD2">
        <f t="shared" ref="AD2:AD14" si="0">Y2-Z2</f>
        <v>0.6899999999999995</v>
      </c>
      <c r="AE2" s="148">
        <f t="shared" ref="AE2:AE14" si="1">AC2/AC3-1</f>
        <v>2.7700831024930705E-2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(F120-K120-M120)/Q2)</f>
        <v>17.331255550765199</v>
      </c>
      <c r="W3" s="143">
        <v>42486</v>
      </c>
      <c r="X3" s="12">
        <v>14.09</v>
      </c>
      <c r="Y3" s="12">
        <v>14.54</v>
      </c>
      <c r="Z3" s="12">
        <v>13.88</v>
      </c>
      <c r="AA3" s="12">
        <v>14.44</v>
      </c>
      <c r="AB3" s="105">
        <v>24225000</v>
      </c>
      <c r="AC3" s="12">
        <v>14.44</v>
      </c>
      <c r="AD3">
        <f t="shared" si="0"/>
        <v>0.65999999999999837</v>
      </c>
      <c r="AE3" s="148">
        <f t="shared" si="1"/>
        <v>4.4107013738250211E-2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14.35</v>
      </c>
      <c r="W4" s="143">
        <v>42485</v>
      </c>
      <c r="X4" s="12">
        <v>14.25</v>
      </c>
      <c r="Y4" s="12">
        <v>14.29</v>
      </c>
      <c r="Z4" s="12">
        <v>13.71</v>
      </c>
      <c r="AA4" s="12">
        <v>13.83</v>
      </c>
      <c r="AB4" s="105">
        <v>21583800</v>
      </c>
      <c r="AC4" s="12">
        <v>13.83</v>
      </c>
      <c r="AD4">
        <f t="shared" si="0"/>
        <v>0.57999999999999829</v>
      </c>
      <c r="AE4" s="148">
        <f t="shared" si="1"/>
        <v>-3.556485355648531E-2</v>
      </c>
      <c r="AJ4" s="262"/>
      <c r="AL4" s="260"/>
      <c r="AO4" s="260"/>
    </row>
    <row r="5" spans="1:41" x14ac:dyDescent="0.25">
      <c r="B5" s="426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133139.29999999999</v>
      </c>
      <c r="T5" s="75"/>
      <c r="W5" s="143">
        <v>42482</v>
      </c>
      <c r="X5" s="12">
        <v>13.97</v>
      </c>
      <c r="Y5" s="12">
        <v>14.4</v>
      </c>
      <c r="Z5" s="12">
        <v>13.95</v>
      </c>
      <c r="AA5" s="12">
        <v>14.34</v>
      </c>
      <c r="AB5" s="105">
        <v>26832700</v>
      </c>
      <c r="AC5" s="12">
        <v>14.34</v>
      </c>
      <c r="AD5">
        <f t="shared" si="0"/>
        <v>0.45000000000000107</v>
      </c>
      <c r="AE5" s="148">
        <f t="shared" si="1"/>
        <v>3.463203463203457E-2</v>
      </c>
    </row>
    <row r="6" spans="1:41" x14ac:dyDescent="0.25">
      <c r="B6" s="426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160799.38899999953</v>
      </c>
      <c r="W6" s="143">
        <v>42481</v>
      </c>
      <c r="X6" s="12">
        <v>14.18</v>
      </c>
      <c r="Y6" s="12">
        <v>14.25</v>
      </c>
      <c r="Z6" s="12">
        <v>13.77</v>
      </c>
      <c r="AA6" s="12">
        <v>13.86</v>
      </c>
      <c r="AB6" s="105">
        <v>23450700</v>
      </c>
      <c r="AC6" s="12">
        <v>13.86</v>
      </c>
      <c r="AD6">
        <f t="shared" si="0"/>
        <v>0.48000000000000043</v>
      </c>
      <c r="AE6" s="148">
        <f t="shared" si="1"/>
        <v>-1.4224751066856389E-2</v>
      </c>
    </row>
    <row r="7" spans="1:41" ht="15.75" x14ac:dyDescent="0.25">
      <c r="B7" s="426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3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K120+M120-F120,Q5-Q6)</f>
        <v>-27660.088999999542</v>
      </c>
      <c r="R7" s="396"/>
      <c r="U7" s="197"/>
      <c r="W7" s="143">
        <v>42480</v>
      </c>
      <c r="X7" s="12">
        <v>13.89</v>
      </c>
      <c r="Y7" s="12">
        <v>14.35</v>
      </c>
      <c r="Z7" s="12">
        <v>13.51</v>
      </c>
      <c r="AA7" s="12">
        <v>14.06</v>
      </c>
      <c r="AB7" s="105">
        <v>26444100</v>
      </c>
      <c r="AC7" s="12">
        <v>14.06</v>
      </c>
      <c r="AD7">
        <f t="shared" si="0"/>
        <v>0.83999999999999986</v>
      </c>
      <c r="AE7" s="148">
        <f t="shared" si="1"/>
        <v>7.8853046594982157E-3</v>
      </c>
    </row>
    <row r="8" spans="1:41" x14ac:dyDescent="0.25">
      <c r="B8" s="426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3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-0.17201613247423225</v>
      </c>
      <c r="W8" s="143">
        <v>42479</v>
      </c>
      <c r="X8" s="12">
        <v>13.54</v>
      </c>
      <c r="Y8" s="12">
        <v>14.17</v>
      </c>
      <c r="Z8" s="12">
        <v>13.45</v>
      </c>
      <c r="AA8" s="12">
        <v>13.95</v>
      </c>
      <c r="AB8" s="105">
        <v>27564500</v>
      </c>
      <c r="AC8" s="12">
        <v>13.95</v>
      </c>
      <c r="AD8">
        <f t="shared" si="0"/>
        <v>0.72000000000000064</v>
      </c>
      <c r="AE8" s="148">
        <f t="shared" si="1"/>
        <v>4.416167664670656E-2</v>
      </c>
    </row>
    <row r="9" spans="1:41" x14ac:dyDescent="0.25">
      <c r="B9" s="426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42478</v>
      </c>
      <c r="X9" s="12">
        <v>12.29</v>
      </c>
      <c r="Y9" s="12">
        <v>13.54</v>
      </c>
      <c r="Z9" s="12">
        <v>12.28</v>
      </c>
      <c r="AA9" s="12">
        <v>13.36</v>
      </c>
      <c r="AB9" s="105">
        <v>23953100</v>
      </c>
      <c r="AC9" s="12">
        <v>13.36</v>
      </c>
      <c r="AD9">
        <f t="shared" si="0"/>
        <v>1.2599999999999998</v>
      </c>
      <c r="AE9" s="148">
        <f t="shared" si="1"/>
        <v>2.6902382782475032E-2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5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42475</v>
      </c>
      <c r="X10" s="12">
        <v>12.92</v>
      </c>
      <c r="Y10" s="12">
        <v>13.22</v>
      </c>
      <c r="Z10" s="12">
        <v>12.74</v>
      </c>
      <c r="AA10" s="12">
        <v>13.01</v>
      </c>
      <c r="AB10" s="105">
        <v>19435700</v>
      </c>
      <c r="AC10" s="12">
        <v>13.01</v>
      </c>
      <c r="AD10">
        <f t="shared" si="0"/>
        <v>0.48000000000000043</v>
      </c>
      <c r="AE10" s="148">
        <f t="shared" si="1"/>
        <v>-7.6277650648359785E-3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5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42474</v>
      </c>
      <c r="X11" s="12">
        <v>13.02</v>
      </c>
      <c r="Y11" s="12">
        <v>13.23</v>
      </c>
      <c r="Z11" s="12">
        <v>12.72</v>
      </c>
      <c r="AA11" s="12">
        <v>13.11</v>
      </c>
      <c r="AB11" s="105">
        <v>21193900</v>
      </c>
      <c r="AC11" s="12">
        <v>13.11</v>
      </c>
      <c r="AD11">
        <f t="shared" si="0"/>
        <v>0.50999999999999979</v>
      </c>
      <c r="AE11" s="148">
        <f t="shared" si="1"/>
        <v>1.4705882352941124E-2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5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42473</v>
      </c>
      <c r="X12" s="12">
        <v>12.97</v>
      </c>
      <c r="Y12" s="12">
        <v>13.3</v>
      </c>
      <c r="Z12" s="12">
        <v>12.51</v>
      </c>
      <c r="AA12" s="12">
        <v>12.92</v>
      </c>
      <c r="AB12" s="105">
        <v>30790900</v>
      </c>
      <c r="AC12" s="12">
        <v>12.92</v>
      </c>
      <c r="AD12">
        <f t="shared" si="0"/>
        <v>0.79000000000000092</v>
      </c>
      <c r="AE12" s="148">
        <f t="shared" si="1"/>
        <v>-1.5243902439024293E-2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5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42472</v>
      </c>
      <c r="X13" s="12">
        <v>12.03</v>
      </c>
      <c r="Y13" s="12">
        <v>13.39</v>
      </c>
      <c r="Z13" s="12">
        <v>11.87</v>
      </c>
      <c r="AA13" s="12">
        <v>13.12</v>
      </c>
      <c r="AB13" s="105">
        <v>43838500</v>
      </c>
      <c r="AC13" s="12">
        <v>13.12</v>
      </c>
      <c r="AD13">
        <f t="shared" si="0"/>
        <v>1.5200000000000014</v>
      </c>
      <c r="AE13" s="148">
        <f t="shared" si="1"/>
        <v>0.12425021422450722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5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42471</v>
      </c>
      <c r="X14" s="12">
        <v>11.92</v>
      </c>
      <c r="Y14" s="12">
        <v>12.16</v>
      </c>
      <c r="Z14" s="12">
        <v>11.62</v>
      </c>
      <c r="AA14" s="12">
        <v>11.67</v>
      </c>
      <c r="AB14" s="105">
        <v>24254500</v>
      </c>
      <c r="AC14" s="12">
        <v>11.67</v>
      </c>
      <c r="AD14">
        <f t="shared" si="0"/>
        <v>0.54000000000000092</v>
      </c>
      <c r="AE14" s="148">
        <f t="shared" si="1"/>
        <v>-9.3378607809846415E-3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5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42468</v>
      </c>
      <c r="X15" s="12">
        <v>11.66</v>
      </c>
      <c r="Y15" s="12">
        <v>11.78</v>
      </c>
      <c r="Z15" s="12">
        <v>11.41</v>
      </c>
      <c r="AA15" s="12">
        <v>11.78</v>
      </c>
      <c r="AB15" s="105">
        <v>24326500</v>
      </c>
      <c r="AC15" s="12">
        <v>11.78</v>
      </c>
      <c r="AD15">
        <f>Y15-Z15</f>
        <v>0.36999999999999922</v>
      </c>
      <c r="AE15" s="148">
        <f>AC15/AC16-1</f>
        <v>4.9910873440285108E-2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5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42467</v>
      </c>
      <c r="X16" s="12">
        <v>10.88</v>
      </c>
      <c r="Y16" s="12">
        <v>11.29</v>
      </c>
      <c r="Z16" s="12">
        <v>10.78</v>
      </c>
      <c r="AA16" s="12">
        <v>11.22</v>
      </c>
      <c r="AB16" s="105">
        <v>23324200</v>
      </c>
      <c r="AC16" s="12">
        <v>11.22</v>
      </c>
      <c r="AD16">
        <f t="shared" ref="AD16:AD68" si="5">Y16-Z16</f>
        <v>0.50999999999999979</v>
      </c>
      <c r="AE16" s="148">
        <f t="shared" ref="AE16:AE67" si="6">AC16/AC17-1</f>
        <v>1.8148820326678861E-2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5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42466</v>
      </c>
      <c r="X17" s="12">
        <v>10.81</v>
      </c>
      <c r="Y17" s="12">
        <v>11.26</v>
      </c>
      <c r="Z17" s="12">
        <v>10.68</v>
      </c>
      <c r="AA17" s="12">
        <v>11.02</v>
      </c>
      <c r="AB17" s="105">
        <v>26216700</v>
      </c>
      <c r="AC17" s="12">
        <v>11.02</v>
      </c>
      <c r="AD17">
        <f t="shared" si="5"/>
        <v>0.58000000000000007</v>
      </c>
      <c r="AE17" s="148">
        <f t="shared" si="6"/>
        <v>3.6688617121354516E-2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42465</v>
      </c>
      <c r="X18" s="12">
        <v>10.4</v>
      </c>
      <c r="Y18" s="12">
        <v>10.87</v>
      </c>
      <c r="Z18" s="12">
        <v>10.32</v>
      </c>
      <c r="AA18" s="12">
        <v>10.63</v>
      </c>
      <c r="AB18" s="105">
        <v>21255500</v>
      </c>
      <c r="AC18" s="12">
        <v>10.63</v>
      </c>
      <c r="AD18">
        <f t="shared" si="5"/>
        <v>0.54999999999999893</v>
      </c>
      <c r="AE18" s="148">
        <f t="shared" si="6"/>
        <v>9.496676163343043E-3</v>
      </c>
    </row>
    <row r="19" spans="1:31" x14ac:dyDescent="0.25">
      <c r="A19" s="2"/>
      <c r="B19" s="84">
        <v>42226</v>
      </c>
      <c r="C19" s="4">
        <v>200</v>
      </c>
      <c r="D19" s="268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42464</v>
      </c>
      <c r="X19" s="12">
        <v>10.52</v>
      </c>
      <c r="Y19" s="12">
        <v>11</v>
      </c>
      <c r="Z19" s="12">
        <v>10.41</v>
      </c>
      <c r="AA19" s="12">
        <v>10.53</v>
      </c>
      <c r="AB19" s="105">
        <v>21880100</v>
      </c>
      <c r="AC19" s="12">
        <v>10.53</v>
      </c>
      <c r="AD19">
        <f t="shared" si="5"/>
        <v>0.58999999999999986</v>
      </c>
      <c r="AE19" s="148">
        <f t="shared" si="6"/>
        <v>-2.8409090909091717E-3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42461</v>
      </c>
      <c r="X20" s="12">
        <v>10.75</v>
      </c>
      <c r="Y20" s="12">
        <v>10.79</v>
      </c>
      <c r="Z20" s="12">
        <v>10.39</v>
      </c>
      <c r="AA20" s="12">
        <v>10.56</v>
      </c>
      <c r="AB20" s="105">
        <v>28996600</v>
      </c>
      <c r="AC20" s="12">
        <v>10.56</v>
      </c>
      <c r="AD20">
        <f t="shared" si="5"/>
        <v>0.39999999999999858</v>
      </c>
      <c r="AE20" s="148">
        <f t="shared" si="6"/>
        <v>-5.2064631956912022E-2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42460</v>
      </c>
      <c r="X21" s="12">
        <v>10.52</v>
      </c>
      <c r="Y21" s="12">
        <v>11.24</v>
      </c>
      <c r="Z21" s="12">
        <v>10.42</v>
      </c>
      <c r="AA21" s="12">
        <v>11.14</v>
      </c>
      <c r="AB21" s="105">
        <v>40164700</v>
      </c>
      <c r="AC21" s="12">
        <v>11.14</v>
      </c>
      <c r="AD21">
        <f t="shared" si="5"/>
        <v>0.82000000000000028</v>
      </c>
      <c r="AE21" s="148">
        <f t="shared" si="6"/>
        <v>5.7929724596391452E-2</v>
      </c>
    </row>
    <row r="22" spans="1:31" x14ac:dyDescent="0.25">
      <c r="B22" s="84">
        <v>42227</v>
      </c>
      <c r="C22" s="4">
        <v>200</v>
      </c>
      <c r="D22" s="268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42459</v>
      </c>
      <c r="X22" s="12">
        <v>10.73</v>
      </c>
      <c r="Y22" s="12">
        <v>10.8</v>
      </c>
      <c r="Z22" s="12">
        <v>10.24</v>
      </c>
      <c r="AA22" s="12">
        <v>10.53</v>
      </c>
      <c r="AB22" s="105">
        <v>22269300</v>
      </c>
      <c r="AC22" s="12">
        <v>10.53</v>
      </c>
      <c r="AD22">
        <f t="shared" si="5"/>
        <v>0.5600000000000005</v>
      </c>
      <c r="AE22" s="148">
        <f t="shared" si="6"/>
        <v>1.2499999999999956E-2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42458</v>
      </c>
      <c r="X23" s="12">
        <v>9.92</v>
      </c>
      <c r="Y23" s="12">
        <v>10.47</v>
      </c>
      <c r="Z23" s="12">
        <v>9.77</v>
      </c>
      <c r="AA23" s="12">
        <v>10.4</v>
      </c>
      <c r="AB23" s="105">
        <v>23883500</v>
      </c>
      <c r="AC23" s="12">
        <v>10.4</v>
      </c>
      <c r="AD23">
        <f t="shared" si="5"/>
        <v>0.70000000000000107</v>
      </c>
      <c r="AE23" s="148">
        <f t="shared" si="6"/>
        <v>2.3622047244094446E-2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42457</v>
      </c>
      <c r="X24" s="12">
        <v>10.33</v>
      </c>
      <c r="Y24" s="12">
        <v>10.44</v>
      </c>
      <c r="Z24" s="12">
        <v>9.81</v>
      </c>
      <c r="AA24" s="12">
        <v>10.16</v>
      </c>
      <c r="AB24" s="105">
        <v>22577000</v>
      </c>
      <c r="AC24" s="12">
        <v>10.16</v>
      </c>
      <c r="AD24">
        <f t="shared" si="5"/>
        <v>0.62999999999999901</v>
      </c>
      <c r="AE24" s="148">
        <f t="shared" si="6"/>
        <v>-1.2633624878522709E-2</v>
      </c>
    </row>
    <row r="25" spans="1:31" x14ac:dyDescent="0.25">
      <c r="B25" s="84">
        <v>42234</v>
      </c>
      <c r="C25" s="4">
        <v>100</v>
      </c>
      <c r="D25" s="268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42453</v>
      </c>
      <c r="X25" s="12">
        <v>9.77</v>
      </c>
      <c r="Y25" s="12">
        <v>10.45</v>
      </c>
      <c r="Z25" s="12">
        <v>9.65</v>
      </c>
      <c r="AA25" s="12">
        <v>10.29</v>
      </c>
      <c r="AB25" s="105">
        <v>28251600</v>
      </c>
      <c r="AC25" s="12">
        <v>10.29</v>
      </c>
      <c r="AD25">
        <f t="shared" si="5"/>
        <v>0.79999999999999893</v>
      </c>
      <c r="AE25" s="148">
        <f t="shared" si="6"/>
        <v>9.8135426889107702E-3</v>
      </c>
    </row>
    <row r="26" spans="1:31" x14ac:dyDescent="0.25">
      <c r="B26" s="84">
        <v>42235</v>
      </c>
      <c r="C26" s="4">
        <v>100</v>
      </c>
      <c r="D26" s="268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42452</v>
      </c>
      <c r="X26" s="12">
        <v>11.31</v>
      </c>
      <c r="Y26" s="12">
        <v>11.31</v>
      </c>
      <c r="Z26" s="12">
        <v>10.119999999999999</v>
      </c>
      <c r="AA26" s="12">
        <v>10.19</v>
      </c>
      <c r="AB26" s="105">
        <v>31207700</v>
      </c>
      <c r="AC26" s="12">
        <v>10.19</v>
      </c>
      <c r="AD26">
        <f t="shared" si="5"/>
        <v>1.1900000000000013</v>
      </c>
      <c r="AE26" s="148">
        <f t="shared" si="6"/>
        <v>-9.9027409372237085E-2</v>
      </c>
    </row>
    <row r="27" spans="1:31" x14ac:dyDescent="0.25">
      <c r="B27" s="84">
        <v>42235</v>
      </c>
      <c r="C27" s="4">
        <v>100</v>
      </c>
      <c r="D27" s="268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42451</v>
      </c>
      <c r="X27" s="12">
        <v>11.26</v>
      </c>
      <c r="Y27" s="12">
        <v>11.58</v>
      </c>
      <c r="Z27" s="12">
        <v>11.25</v>
      </c>
      <c r="AA27" s="12">
        <v>11.31</v>
      </c>
      <c r="AB27" s="105">
        <v>22893900</v>
      </c>
      <c r="AC27" s="12">
        <v>11.31</v>
      </c>
      <c r="AD27">
        <f t="shared" si="5"/>
        <v>0.33000000000000007</v>
      </c>
      <c r="AE27" s="148">
        <f t="shared" si="6"/>
        <v>-1.0498687664041939E-2</v>
      </c>
    </row>
    <row r="28" spans="1:31" x14ac:dyDescent="0.25">
      <c r="B28" s="84">
        <v>42240</v>
      </c>
      <c r="C28" s="4">
        <v>100</v>
      </c>
      <c r="D28" s="268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42450</v>
      </c>
      <c r="X28" s="12">
        <v>11.47</v>
      </c>
      <c r="Y28" s="12">
        <v>11.84</v>
      </c>
      <c r="Z28" s="12">
        <v>11.26</v>
      </c>
      <c r="AA28" s="12">
        <v>11.43</v>
      </c>
      <c r="AB28" s="105">
        <v>26548400</v>
      </c>
      <c r="AC28" s="12">
        <v>11.43</v>
      </c>
      <c r="AD28">
        <f t="shared" si="5"/>
        <v>0.58000000000000007</v>
      </c>
      <c r="AE28" s="148">
        <f t="shared" si="6"/>
        <v>-1.7196904557179815E-2</v>
      </c>
    </row>
    <row r="29" spans="1:31" x14ac:dyDescent="0.25">
      <c r="B29" s="84">
        <v>42240</v>
      </c>
      <c r="C29" s="4">
        <v>100</v>
      </c>
      <c r="D29" s="268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42447</v>
      </c>
      <c r="X29" s="12">
        <v>11.72</v>
      </c>
      <c r="Y29" s="12">
        <v>11.88</v>
      </c>
      <c r="Z29" s="12">
        <v>11.2</v>
      </c>
      <c r="AA29" s="12">
        <v>11.63</v>
      </c>
      <c r="AB29" s="105">
        <v>38975900</v>
      </c>
      <c r="AC29" s="12">
        <v>11.63</v>
      </c>
      <c r="AD29">
        <f t="shared" si="5"/>
        <v>0.68000000000000149</v>
      </c>
      <c r="AE29" s="148">
        <f t="shared" si="6"/>
        <v>1.5720524017467374E-2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42446</v>
      </c>
      <c r="X30" s="12">
        <v>11.72</v>
      </c>
      <c r="Y30" s="12">
        <v>11.75</v>
      </c>
      <c r="Z30" s="12">
        <v>11.31</v>
      </c>
      <c r="AA30" s="12">
        <v>11.45</v>
      </c>
      <c r="AB30" s="105">
        <v>30734600</v>
      </c>
      <c r="AC30" s="12">
        <v>11.45</v>
      </c>
      <c r="AD30">
        <f t="shared" si="5"/>
        <v>0.4399999999999995</v>
      </c>
      <c r="AE30" s="148">
        <f t="shared" si="6"/>
        <v>-6.0763888888889506E-3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42445</v>
      </c>
      <c r="X31" s="12">
        <v>11.59</v>
      </c>
      <c r="Y31" s="12">
        <v>11.83</v>
      </c>
      <c r="Z31" s="12">
        <v>11.09</v>
      </c>
      <c r="AA31" s="12">
        <v>11.52</v>
      </c>
      <c r="AB31" s="105">
        <v>32530200</v>
      </c>
      <c r="AC31" s="12">
        <v>11.52</v>
      </c>
      <c r="AD31">
        <f t="shared" si="5"/>
        <v>0.74000000000000021</v>
      </c>
      <c r="AE31" s="148">
        <f t="shared" si="6"/>
        <v>1.8567639257294433E-2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42444</v>
      </c>
      <c r="X32" s="12">
        <v>10.85</v>
      </c>
      <c r="Y32" s="12">
        <v>11.31</v>
      </c>
      <c r="Z32" s="12">
        <v>10.6</v>
      </c>
      <c r="AA32" s="12">
        <v>11.31</v>
      </c>
      <c r="AB32" s="105">
        <v>23865900</v>
      </c>
      <c r="AC32" s="12">
        <v>11.31</v>
      </c>
      <c r="AD32">
        <f t="shared" si="5"/>
        <v>0.71000000000000085</v>
      </c>
      <c r="AE32" s="148">
        <f t="shared" si="6"/>
        <v>1.9837691614066788E-2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42443</v>
      </c>
      <c r="X33" s="12">
        <v>10.86</v>
      </c>
      <c r="Y33" s="12">
        <v>11.32</v>
      </c>
      <c r="Z33" s="12">
        <v>10.68</v>
      </c>
      <c r="AA33" s="12">
        <v>11.09</v>
      </c>
      <c r="AB33" s="105">
        <v>28438300</v>
      </c>
      <c r="AC33" s="12">
        <v>11.09</v>
      </c>
      <c r="AD33">
        <f t="shared" si="5"/>
        <v>0.64000000000000057</v>
      </c>
      <c r="AE33" s="148">
        <f t="shared" si="6"/>
        <v>-6.2724014336917877E-3</v>
      </c>
    </row>
    <row r="34" spans="2:31" x14ac:dyDescent="0.25">
      <c r="B34" s="84">
        <v>42261</v>
      </c>
      <c r="C34" s="4">
        <v>200</v>
      </c>
      <c r="D34" s="268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42440</v>
      </c>
      <c r="X34" s="12">
        <v>11.14</v>
      </c>
      <c r="Y34" s="12">
        <v>11.35</v>
      </c>
      <c r="Z34" s="12">
        <v>10.95</v>
      </c>
      <c r="AA34" s="12">
        <v>11.16</v>
      </c>
      <c r="AB34" s="105">
        <v>31812100</v>
      </c>
      <c r="AC34" s="12">
        <v>11.16</v>
      </c>
      <c r="AD34">
        <f t="shared" si="5"/>
        <v>0.40000000000000036</v>
      </c>
      <c r="AE34" s="148">
        <f t="shared" si="6"/>
        <v>5.3824362606232246E-2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42439</v>
      </c>
      <c r="X35" s="12">
        <v>10.31</v>
      </c>
      <c r="Y35" s="12">
        <v>10.62</v>
      </c>
      <c r="Z35" s="12">
        <v>10.01</v>
      </c>
      <c r="AA35" s="12">
        <v>10.59</v>
      </c>
      <c r="AB35" s="105">
        <v>33980800</v>
      </c>
      <c r="AC35" s="12">
        <v>10.59</v>
      </c>
      <c r="AD35">
        <f t="shared" si="5"/>
        <v>0.60999999999999943</v>
      </c>
      <c r="AE35" s="148">
        <f t="shared" si="6"/>
        <v>1.0496183206106791E-2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42438</v>
      </c>
      <c r="X36" s="12">
        <v>10.51</v>
      </c>
      <c r="Y36" s="12">
        <v>10.68</v>
      </c>
      <c r="Z36" s="12">
        <v>10.08</v>
      </c>
      <c r="AA36" s="12">
        <v>10.48</v>
      </c>
      <c r="AB36" s="105">
        <v>30855500</v>
      </c>
      <c r="AC36" s="12">
        <v>10.48</v>
      </c>
      <c r="AD36">
        <f t="shared" si="5"/>
        <v>0.59999999999999964</v>
      </c>
      <c r="AE36" s="148">
        <f t="shared" si="6"/>
        <v>3.5573122529644285E-2</v>
      </c>
    </row>
    <row r="37" spans="2:31" x14ac:dyDescent="0.25">
      <c r="B37" s="1">
        <v>42292</v>
      </c>
      <c r="C37" s="4">
        <v>500</v>
      </c>
      <c r="D37" s="268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42437</v>
      </c>
      <c r="X37" s="12">
        <v>10.84</v>
      </c>
      <c r="Y37" s="12">
        <v>10.87</v>
      </c>
      <c r="Z37" s="12">
        <v>9.92</v>
      </c>
      <c r="AA37" s="12">
        <v>10.119999999999999</v>
      </c>
      <c r="AB37" s="105">
        <v>35384100</v>
      </c>
      <c r="AC37" s="12">
        <v>10.119999999999999</v>
      </c>
      <c r="AD37">
        <f t="shared" si="5"/>
        <v>0.94999999999999929</v>
      </c>
      <c r="AE37" s="148">
        <f t="shared" si="6"/>
        <v>-8.2502266545784297E-2</v>
      </c>
    </row>
    <row r="38" spans="2:31" x14ac:dyDescent="0.25">
      <c r="B38" s="1">
        <v>42299</v>
      </c>
      <c r="C38" s="4">
        <v>500</v>
      </c>
      <c r="D38" s="268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42436</v>
      </c>
      <c r="X38" s="12">
        <v>11.12</v>
      </c>
      <c r="Y38" s="12">
        <v>11.59</v>
      </c>
      <c r="Z38" s="12">
        <v>10.72</v>
      </c>
      <c r="AA38" s="12">
        <v>11.03</v>
      </c>
      <c r="AB38" s="105">
        <v>57377500</v>
      </c>
      <c r="AC38" s="12">
        <v>11.03</v>
      </c>
      <c r="AD38">
        <f t="shared" si="5"/>
        <v>0.86999999999999922</v>
      </c>
      <c r="AE38" s="148">
        <f t="shared" si="6"/>
        <v>2.7272727272726893E-3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42433</v>
      </c>
      <c r="X39" s="12">
        <v>10.36</v>
      </c>
      <c r="Y39" s="12">
        <v>11.48</v>
      </c>
      <c r="Z39" s="12">
        <v>10.08</v>
      </c>
      <c r="AA39" s="12">
        <v>11</v>
      </c>
      <c r="AB39" s="105">
        <v>86914500</v>
      </c>
      <c r="AC39" s="12">
        <v>11</v>
      </c>
      <c r="AD39">
        <f t="shared" si="5"/>
        <v>1.4000000000000004</v>
      </c>
      <c r="AE39" s="148">
        <f t="shared" si="6"/>
        <v>0.10330992978936804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42432</v>
      </c>
      <c r="X40" s="12">
        <v>9.0299999999999994</v>
      </c>
      <c r="Y40" s="12">
        <v>10</v>
      </c>
      <c r="Z40" s="12">
        <v>8.9700000000000006</v>
      </c>
      <c r="AA40" s="12">
        <v>9.9700000000000006</v>
      </c>
      <c r="AB40" s="105">
        <v>65378700</v>
      </c>
      <c r="AC40" s="12">
        <v>9.9700000000000006</v>
      </c>
      <c r="AD40">
        <f t="shared" si="5"/>
        <v>1.0299999999999994</v>
      </c>
      <c r="AE40" s="148">
        <f t="shared" si="6"/>
        <v>9.5604395604395709E-2</v>
      </c>
    </row>
    <row r="41" spans="2:31" ht="20.25" thickBot="1" x14ac:dyDescent="0.35">
      <c r="B41" s="423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4" t="s">
        <v>78</v>
      </c>
      <c r="P41" s="424"/>
      <c r="W41" s="143">
        <v>42431</v>
      </c>
      <c r="X41" s="12">
        <v>7.94</v>
      </c>
      <c r="Y41" s="12">
        <v>9.15</v>
      </c>
      <c r="Z41" s="12">
        <v>7.9</v>
      </c>
      <c r="AA41" s="12">
        <v>9.1</v>
      </c>
      <c r="AB41" s="105">
        <v>74464900</v>
      </c>
      <c r="AC41" s="12">
        <v>9.1</v>
      </c>
      <c r="AD41">
        <f t="shared" si="5"/>
        <v>1.25</v>
      </c>
      <c r="AE41" s="148">
        <f t="shared" si="6"/>
        <v>0.14321608040200995</v>
      </c>
    </row>
    <row r="42" spans="2:31" ht="15.75" thickTop="1" x14ac:dyDescent="0.25">
      <c r="B42" s="423"/>
      <c r="C42" s="4">
        <v>340</v>
      </c>
      <c r="D42" s="268">
        <v>17.8</v>
      </c>
      <c r="E42" s="3">
        <v>0</v>
      </c>
      <c r="F42" s="3">
        <f t="shared" si="2"/>
        <v>6052</v>
      </c>
      <c r="G42" s="421" t="s">
        <v>225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17.506999999999998</v>
      </c>
      <c r="W42" s="143">
        <v>42430</v>
      </c>
      <c r="X42" s="12">
        <v>8.2100000000000009</v>
      </c>
      <c r="Y42" s="12">
        <v>8.2100000000000009</v>
      </c>
      <c r="Z42" s="12">
        <v>7.56</v>
      </c>
      <c r="AA42" s="12">
        <v>7.96</v>
      </c>
      <c r="AB42" s="105">
        <v>273901400</v>
      </c>
      <c r="AC42" s="12">
        <v>7.96</v>
      </c>
      <c r="AD42">
        <f t="shared" si="5"/>
        <v>0.65000000000000124</v>
      </c>
      <c r="AE42" s="148">
        <f t="shared" si="6"/>
        <v>-3.0450669914738215E-2</v>
      </c>
    </row>
    <row r="43" spans="2:31" x14ac:dyDescent="0.25">
      <c r="B43" s="1">
        <v>42312</v>
      </c>
      <c r="C43" s="20">
        <v>500</v>
      </c>
      <c r="D43" s="412">
        <v>17.559999999999999</v>
      </c>
      <c r="E43" s="85">
        <v>6.95</v>
      </c>
      <c r="F43" s="85">
        <f t="shared" si="2"/>
        <v>8786.9500000000007</v>
      </c>
      <c r="G43" s="421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17.363499999999998</v>
      </c>
      <c r="W43" s="143">
        <v>42429</v>
      </c>
      <c r="X43" s="12">
        <v>8.49</v>
      </c>
      <c r="Y43" s="12">
        <v>8.5299999999999994</v>
      </c>
      <c r="Z43" s="12">
        <v>7.97</v>
      </c>
      <c r="AA43" s="12">
        <v>8.2100000000000009</v>
      </c>
      <c r="AB43" s="105">
        <v>35635000</v>
      </c>
      <c r="AC43" s="12">
        <v>8.2100000000000009</v>
      </c>
      <c r="AD43">
        <f t="shared" si="5"/>
        <v>0.55999999999999961</v>
      </c>
      <c r="AE43" s="148">
        <f t="shared" si="6"/>
        <v>2.2415940224159492E-2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1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17.22</v>
      </c>
      <c r="W44" s="143">
        <v>42426</v>
      </c>
      <c r="X44" s="12">
        <v>7.75</v>
      </c>
      <c r="Y44" s="12">
        <v>8.1999999999999993</v>
      </c>
      <c r="Z44" s="12">
        <v>7.59</v>
      </c>
      <c r="AA44" s="12">
        <v>8.0299999999999994</v>
      </c>
      <c r="AB44" s="105">
        <v>36394800</v>
      </c>
      <c r="AC44" s="12">
        <v>8.0299999999999994</v>
      </c>
      <c r="AD44">
        <f t="shared" si="5"/>
        <v>0.60999999999999943</v>
      </c>
      <c r="AE44" s="148">
        <f t="shared" si="6"/>
        <v>8.6603518267929669E-2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1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17.076499999999999</v>
      </c>
      <c r="W45" s="143">
        <v>42425</v>
      </c>
      <c r="X45" s="12">
        <v>7.25</v>
      </c>
      <c r="Y45" s="12">
        <v>7.43</v>
      </c>
      <c r="Z45" s="12">
        <v>6.96</v>
      </c>
      <c r="AA45" s="12">
        <v>7.39</v>
      </c>
      <c r="AB45" s="105">
        <v>20673100</v>
      </c>
      <c r="AC45" s="12">
        <v>7.39</v>
      </c>
      <c r="AD45">
        <f t="shared" si="5"/>
        <v>0.46999999999999975</v>
      </c>
      <c r="AE45" s="148">
        <f t="shared" si="6"/>
        <v>2.3545706371191022E-2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16.933</v>
      </c>
      <c r="W46" s="143">
        <v>42424</v>
      </c>
      <c r="X46" s="12">
        <v>6.75</v>
      </c>
      <c r="Y46" s="12">
        <v>7.25</v>
      </c>
      <c r="Z46" s="12">
        <v>6.66</v>
      </c>
      <c r="AA46" s="12">
        <v>7.22</v>
      </c>
      <c r="AB46" s="105">
        <v>18774000</v>
      </c>
      <c r="AC46" s="12">
        <v>7.22</v>
      </c>
      <c r="AD46">
        <f t="shared" si="5"/>
        <v>0.58999999999999986</v>
      </c>
      <c r="AE46" s="148">
        <f t="shared" si="6"/>
        <v>2.7027027027026973E-2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16.7895</v>
      </c>
      <c r="W47" s="143">
        <v>42423</v>
      </c>
      <c r="X47" s="12">
        <v>7.3</v>
      </c>
      <c r="Y47" s="12">
        <v>7.46</v>
      </c>
      <c r="Z47" s="12">
        <v>6.9</v>
      </c>
      <c r="AA47" s="12">
        <v>7.03</v>
      </c>
      <c r="AB47" s="105">
        <v>27981300</v>
      </c>
      <c r="AC47" s="12">
        <v>7.03</v>
      </c>
      <c r="AD47">
        <f t="shared" si="5"/>
        <v>0.55999999999999961</v>
      </c>
      <c r="AE47" s="148">
        <f t="shared" si="6"/>
        <v>-6.1415220293724926E-2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16.645999999999997</v>
      </c>
      <c r="W48" s="143">
        <v>42422</v>
      </c>
      <c r="X48" s="12">
        <v>6.97</v>
      </c>
      <c r="Y48" s="12">
        <v>7.5</v>
      </c>
      <c r="Z48" s="12">
        <v>6.85</v>
      </c>
      <c r="AA48" s="12">
        <v>7.49</v>
      </c>
      <c r="AB48" s="105">
        <v>34528900</v>
      </c>
      <c r="AC48" s="12">
        <v>7.49</v>
      </c>
      <c r="AD48">
        <f t="shared" si="5"/>
        <v>0.65000000000000036</v>
      </c>
      <c r="AE48" s="148">
        <f t="shared" si="6"/>
        <v>0.11292719167904908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16.502499999999998</v>
      </c>
      <c r="W49" s="143">
        <v>42419</v>
      </c>
      <c r="X49" s="12">
        <v>6.85</v>
      </c>
      <c r="Y49" s="12">
        <v>6.88</v>
      </c>
      <c r="Z49" s="12">
        <v>6.52</v>
      </c>
      <c r="AA49" s="12">
        <v>6.73</v>
      </c>
      <c r="AB49" s="105">
        <v>38595300</v>
      </c>
      <c r="AC49" s="12">
        <v>6.73</v>
      </c>
      <c r="AD49">
        <f t="shared" si="5"/>
        <v>0.36000000000000032</v>
      </c>
      <c r="AE49" s="148">
        <f t="shared" si="6"/>
        <v>-2.8860028860028808E-2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16.358999999999998</v>
      </c>
      <c r="T50" s="144" t="s">
        <v>94</v>
      </c>
      <c r="W50" s="143">
        <v>42418</v>
      </c>
      <c r="X50" s="12">
        <v>7.6</v>
      </c>
      <c r="Y50" s="12">
        <v>7.62</v>
      </c>
      <c r="Z50" s="12">
        <v>6.7</v>
      </c>
      <c r="AA50" s="12">
        <v>6.93</v>
      </c>
      <c r="AB50" s="105">
        <v>54821400</v>
      </c>
      <c r="AC50" s="12">
        <v>6.93</v>
      </c>
      <c r="AD50">
        <f t="shared" si="5"/>
        <v>0.91999999999999993</v>
      </c>
      <c r="AE50" s="148">
        <f t="shared" si="6"/>
        <v>-6.4777327935222728E-2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16.215499999999999</v>
      </c>
      <c r="T51" s="145" t="s">
        <v>100</v>
      </c>
      <c r="U51" s="139">
        <v>14.44</v>
      </c>
      <c r="W51" s="143">
        <v>42417</v>
      </c>
      <c r="X51" s="12">
        <v>7.67</v>
      </c>
      <c r="Y51" s="12">
        <v>7.72</v>
      </c>
      <c r="Z51" s="12">
        <v>6.75</v>
      </c>
      <c r="AA51" s="12">
        <v>7.41</v>
      </c>
      <c r="AB51" s="105">
        <v>63298300</v>
      </c>
      <c r="AC51" s="12">
        <v>7.41</v>
      </c>
      <c r="AD51">
        <f t="shared" si="5"/>
        <v>0.96999999999999975</v>
      </c>
      <c r="AE51" s="148">
        <f t="shared" si="6"/>
        <v>1.3513513513512265E-3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16.072000000000003</v>
      </c>
      <c r="T52" s="146" t="s">
        <v>101</v>
      </c>
      <c r="U52" s="140">
        <v>14.7</v>
      </c>
      <c r="W52" s="143">
        <v>42416</v>
      </c>
      <c r="X52" s="12">
        <v>7.76</v>
      </c>
      <c r="Y52" s="12">
        <v>7.84</v>
      </c>
      <c r="Z52" s="12">
        <v>7.18</v>
      </c>
      <c r="AA52" s="12">
        <v>7.4</v>
      </c>
      <c r="AB52" s="105">
        <v>22388300</v>
      </c>
      <c r="AC52" s="12">
        <v>7.4</v>
      </c>
      <c r="AD52">
        <f t="shared" si="5"/>
        <v>0.66000000000000014</v>
      </c>
      <c r="AE52" s="148">
        <f t="shared" si="6"/>
        <v>-1.2016021361815787E-2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5" t="s">
        <v>229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15.928500000000001</v>
      </c>
      <c r="T53" s="146" t="s">
        <v>102</v>
      </c>
      <c r="U53" s="140" t="s">
        <v>310</v>
      </c>
      <c r="W53" s="143">
        <v>42412</v>
      </c>
      <c r="X53" s="12">
        <v>7.22</v>
      </c>
      <c r="Y53" s="12">
        <v>7.66</v>
      </c>
      <c r="Z53" s="12">
        <v>7.05</v>
      </c>
      <c r="AA53" s="12">
        <v>7.49</v>
      </c>
      <c r="AB53" s="105">
        <v>30427700</v>
      </c>
      <c r="AC53" s="12">
        <v>7.49</v>
      </c>
      <c r="AD53">
        <f t="shared" si="5"/>
        <v>0.61000000000000032</v>
      </c>
      <c r="AE53" s="148" t="e">
        <f t="shared" si="6"/>
        <v>#DIV/0!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5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15.785</v>
      </c>
      <c r="T54" s="146" t="s">
        <v>103</v>
      </c>
      <c r="U54" s="140" t="s">
        <v>311</v>
      </c>
      <c r="W54" s="143">
        <v>42412</v>
      </c>
      <c r="X54" s="12" t="s">
        <v>172</v>
      </c>
      <c r="Y54" s="12"/>
      <c r="Z54" s="12"/>
      <c r="AA54" s="12"/>
      <c r="AB54" s="105"/>
      <c r="AC54" s="12"/>
      <c r="AD54">
        <f t="shared" si="5"/>
        <v>0</v>
      </c>
      <c r="AE54" s="148">
        <f t="shared" si="6"/>
        <v>-1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5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15.641500000000001</v>
      </c>
      <c r="T55" s="146" t="s">
        <v>104</v>
      </c>
      <c r="U55" s="140">
        <v>14.63</v>
      </c>
      <c r="W55" s="143">
        <v>42411</v>
      </c>
      <c r="X55" s="12">
        <v>6.92</v>
      </c>
      <c r="Y55" s="12">
        <v>7.3</v>
      </c>
      <c r="Z55" s="12">
        <v>6.52</v>
      </c>
      <c r="AA55" s="12">
        <v>7.06</v>
      </c>
      <c r="AB55" s="105">
        <v>36853000</v>
      </c>
      <c r="AC55" s="12">
        <v>7.01</v>
      </c>
      <c r="AD55">
        <f t="shared" si="5"/>
        <v>0.78000000000000025</v>
      </c>
      <c r="AE55" s="148">
        <f t="shared" si="6"/>
        <v>-9.8870056497175618E-3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15.498000000000001</v>
      </c>
      <c r="T56" s="146" t="s">
        <v>105</v>
      </c>
      <c r="U56" s="140">
        <v>2.41811</v>
      </c>
      <c r="W56" s="143">
        <v>42410</v>
      </c>
      <c r="X56" s="12">
        <v>7.23</v>
      </c>
      <c r="Y56" s="12">
        <v>7.62</v>
      </c>
      <c r="Z56" s="12">
        <v>7.01</v>
      </c>
      <c r="AA56" s="12">
        <v>7.13</v>
      </c>
      <c r="AB56" s="105">
        <v>21711900</v>
      </c>
      <c r="AC56" s="12">
        <v>7.08</v>
      </c>
      <c r="AD56">
        <f t="shared" si="5"/>
        <v>0.61000000000000032</v>
      </c>
      <c r="AE56" s="148">
        <f t="shared" si="6"/>
        <v>-2.2099447513812209E-2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15.3545</v>
      </c>
      <c r="T57" s="146" t="s">
        <v>106</v>
      </c>
      <c r="U57" s="140" t="s">
        <v>247</v>
      </c>
      <c r="W57" s="143">
        <v>42409</v>
      </c>
      <c r="X57" s="12">
        <v>7.63</v>
      </c>
      <c r="Y57" s="12">
        <v>7.71</v>
      </c>
      <c r="Z57" s="12">
        <v>7.03</v>
      </c>
      <c r="AA57" s="12">
        <v>7.29</v>
      </c>
      <c r="AB57" s="105">
        <v>24990000</v>
      </c>
      <c r="AC57" s="12">
        <v>7.24</v>
      </c>
      <c r="AD57">
        <f t="shared" si="5"/>
        <v>0.67999999999999972</v>
      </c>
      <c r="AE57" s="148">
        <f t="shared" si="6"/>
        <v>-6.7010309278350499E-2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15.211</v>
      </c>
      <c r="T58" s="146"/>
      <c r="U58" s="140"/>
      <c r="W58" s="143">
        <v>42408</v>
      </c>
      <c r="X58" s="12">
        <v>8.26</v>
      </c>
      <c r="Y58" s="12">
        <v>8.4600000000000009</v>
      </c>
      <c r="Z58" s="12">
        <v>7.63</v>
      </c>
      <c r="AA58" s="12">
        <v>7.82</v>
      </c>
      <c r="AB58" s="105">
        <v>45568000</v>
      </c>
      <c r="AC58" s="12">
        <v>7.76</v>
      </c>
      <c r="AD58">
        <f t="shared" si="5"/>
        <v>0.83000000000000096</v>
      </c>
      <c r="AE58" s="148">
        <f t="shared" si="6"/>
        <v>-7.6190476190476253E-2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15.067500000000001</v>
      </c>
      <c r="T59" s="146" t="s">
        <v>107</v>
      </c>
      <c r="U59" s="140" t="s">
        <v>312</v>
      </c>
      <c r="W59" s="143">
        <v>42405</v>
      </c>
      <c r="X59" s="12">
        <v>9.07</v>
      </c>
      <c r="Y59" s="12">
        <v>9.1</v>
      </c>
      <c r="Z59" s="12">
        <v>8.34</v>
      </c>
      <c r="AA59" s="12">
        <v>8.4600000000000009</v>
      </c>
      <c r="AB59" s="105">
        <v>29574000</v>
      </c>
      <c r="AC59" s="12">
        <v>8.4</v>
      </c>
      <c r="AD59">
        <f t="shared" si="5"/>
        <v>0.75999999999999979</v>
      </c>
      <c r="AE59" s="148">
        <f t="shared" si="6"/>
        <v>-7.8947368421052544E-2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14.923999999999999</v>
      </c>
      <c r="T60" s="146" t="s">
        <v>108</v>
      </c>
      <c r="U60" s="140" t="s">
        <v>211</v>
      </c>
      <c r="W60" s="143">
        <v>42404</v>
      </c>
      <c r="X60" s="12">
        <v>9.5500000000000007</v>
      </c>
      <c r="Y60" s="12">
        <v>10.28</v>
      </c>
      <c r="Z60" s="12">
        <v>9.09</v>
      </c>
      <c r="AA60" s="12">
        <v>9.19</v>
      </c>
      <c r="AB60" s="105">
        <v>33500300</v>
      </c>
      <c r="AC60" s="12">
        <v>9.1199999999999992</v>
      </c>
      <c r="AD60">
        <f t="shared" si="5"/>
        <v>1.1899999999999995</v>
      </c>
      <c r="AE60" s="148">
        <f t="shared" si="6"/>
        <v>-2.4598930481283476E-2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14.7805</v>
      </c>
      <c r="T61" s="146" t="s">
        <v>109</v>
      </c>
      <c r="U61" s="141">
        <v>29917893</v>
      </c>
      <c r="W61" s="143">
        <v>42403</v>
      </c>
      <c r="X61" s="12">
        <v>9.02</v>
      </c>
      <c r="Y61" s="12">
        <v>9.43</v>
      </c>
      <c r="Z61" s="12">
        <v>8.44</v>
      </c>
      <c r="AA61" s="12">
        <v>9.42</v>
      </c>
      <c r="AB61" s="105">
        <v>23844300</v>
      </c>
      <c r="AC61" s="12">
        <v>9.35</v>
      </c>
      <c r="AD61">
        <f t="shared" si="5"/>
        <v>0.99000000000000021</v>
      </c>
      <c r="AE61" s="148">
        <f t="shared" si="6"/>
        <v>7.7188940092165925E-2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3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14.637</v>
      </c>
      <c r="T62" s="146" t="s">
        <v>112</v>
      </c>
      <c r="U62" s="141">
        <v>35551500</v>
      </c>
      <c r="W62" s="143">
        <v>42402</v>
      </c>
      <c r="X62" s="12">
        <v>9.32</v>
      </c>
      <c r="Y62" s="12">
        <v>9.35</v>
      </c>
      <c r="Z62" s="12">
        <v>8.69</v>
      </c>
      <c r="AA62" s="12">
        <v>8.74</v>
      </c>
      <c r="AB62" s="105">
        <v>19959900</v>
      </c>
      <c r="AC62" s="12">
        <v>8.68</v>
      </c>
      <c r="AD62">
        <f t="shared" si="5"/>
        <v>0.66000000000000014</v>
      </c>
      <c r="AE62" s="148">
        <f t="shared" si="6"/>
        <v>-0.10237849017580147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3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14.493499999999999</v>
      </c>
      <c r="T63" s="146" t="s">
        <v>110</v>
      </c>
      <c r="U63" s="140" t="s">
        <v>313</v>
      </c>
      <c r="W63" s="143">
        <v>42401</v>
      </c>
      <c r="X63" s="12">
        <v>9.3800000000000008</v>
      </c>
      <c r="Y63" s="12">
        <v>9.8000000000000007</v>
      </c>
      <c r="Z63" s="12">
        <v>9.2200000000000006</v>
      </c>
      <c r="AA63" s="12">
        <v>9.74</v>
      </c>
      <c r="AB63" s="105">
        <v>17658100</v>
      </c>
      <c r="AC63" s="12">
        <v>9.67</v>
      </c>
      <c r="AD63">
        <f t="shared" si="5"/>
        <v>0.58000000000000007</v>
      </c>
      <c r="AE63" s="148">
        <f t="shared" si="6"/>
        <v>1.0351966873705098E-3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14.35</v>
      </c>
      <c r="T64" s="146" t="s">
        <v>113</v>
      </c>
      <c r="U64" s="140" t="s">
        <v>132</v>
      </c>
      <c r="W64" s="143">
        <v>42398</v>
      </c>
      <c r="X64" s="12">
        <v>9.2200000000000006</v>
      </c>
      <c r="Y64" s="12">
        <v>9.85</v>
      </c>
      <c r="Z64" s="12">
        <v>9.17</v>
      </c>
      <c r="AA64" s="12">
        <v>9.73</v>
      </c>
      <c r="AB64" s="105">
        <v>20678000</v>
      </c>
      <c r="AC64" s="12">
        <v>9.66</v>
      </c>
      <c r="AD64">
        <f t="shared" si="5"/>
        <v>0.67999999999999972</v>
      </c>
      <c r="AE64" s="148">
        <f t="shared" si="6"/>
        <v>6.0373216245883654E-2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14.2065</v>
      </c>
      <c r="T65" s="146" t="s">
        <v>114</v>
      </c>
      <c r="U65" s="140">
        <v>-3.26</v>
      </c>
      <c r="W65" s="143">
        <v>42397</v>
      </c>
      <c r="X65" s="12">
        <v>9.34</v>
      </c>
      <c r="Y65" s="12">
        <v>9.5500000000000007</v>
      </c>
      <c r="Z65" s="12">
        <v>8.84</v>
      </c>
      <c r="AA65" s="12">
        <v>9.17</v>
      </c>
      <c r="AB65" s="105">
        <v>20994400</v>
      </c>
      <c r="AC65" s="12">
        <v>9.11</v>
      </c>
      <c r="AD65">
        <f t="shared" si="5"/>
        <v>0.71000000000000085</v>
      </c>
      <c r="AE65" s="148">
        <f t="shared" si="6"/>
        <v>4.833141542002295E-2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14.062999999999999</v>
      </c>
      <c r="T66" s="146" t="s">
        <v>111</v>
      </c>
      <c r="U66" s="140" t="s">
        <v>277</v>
      </c>
      <c r="W66" s="143">
        <v>42396</v>
      </c>
      <c r="X66" s="12">
        <v>8.34</v>
      </c>
      <c r="Y66" s="12">
        <v>9.35</v>
      </c>
      <c r="Z66" s="12">
        <v>8.18</v>
      </c>
      <c r="AA66" s="12">
        <v>8.75</v>
      </c>
      <c r="AB66" s="105">
        <v>27289200</v>
      </c>
      <c r="AC66" s="12">
        <v>8.69</v>
      </c>
      <c r="AD66">
        <f t="shared" si="5"/>
        <v>1.17</v>
      </c>
      <c r="AE66" s="148">
        <f t="shared" si="6"/>
        <v>3.5756853396901045E-2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2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13.919499999999999</v>
      </c>
      <c r="W67" s="143">
        <v>42395</v>
      </c>
      <c r="X67" s="12">
        <v>8.36</v>
      </c>
      <c r="Y67" s="12">
        <v>8.5</v>
      </c>
      <c r="Z67" s="12">
        <v>7.93</v>
      </c>
      <c r="AA67" s="12">
        <v>8.4499999999999993</v>
      </c>
      <c r="AB67" s="105">
        <v>16346000</v>
      </c>
      <c r="AC67" s="12">
        <v>8.39</v>
      </c>
      <c r="AD67">
        <f t="shared" si="5"/>
        <v>0.57000000000000028</v>
      </c>
      <c r="AE67" s="148">
        <f t="shared" si="6"/>
        <v>3.8366336633663511E-2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13.776</v>
      </c>
      <c r="W68" s="143">
        <v>42394</v>
      </c>
      <c r="X68" s="12">
        <v>8.75</v>
      </c>
      <c r="Y68" s="12">
        <v>9.19</v>
      </c>
      <c r="Z68" s="12">
        <v>8.1199999999999992</v>
      </c>
      <c r="AA68" s="12">
        <v>8.14</v>
      </c>
      <c r="AB68" s="105">
        <v>19509600</v>
      </c>
      <c r="AC68" s="12">
        <v>8.08</v>
      </c>
      <c r="AD68">
        <f t="shared" si="5"/>
        <v>1.0700000000000003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13.632499999999999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13.488999999999999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13.345500000000001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13.202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3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13.0585</v>
      </c>
    </row>
    <row r="74" spans="1:31" ht="15" customHeight="1" x14ac:dyDescent="0.25">
      <c r="B74" s="421" t="s">
        <v>220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3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12.914999999999999</v>
      </c>
    </row>
    <row r="75" spans="1:31" x14ac:dyDescent="0.25">
      <c r="B75" s="421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2" si="14">H75*I75-J75</f>
        <v>6574.86</v>
      </c>
      <c r="O75" s="93">
        <v>0.89</v>
      </c>
      <c r="P75" s="93">
        <f t="shared" ref="P75:P79" si="15">O75*$Q$4</f>
        <v>12.7715</v>
      </c>
    </row>
    <row r="76" spans="1:31" x14ac:dyDescent="0.25">
      <c r="B76" s="421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12.628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12.484499999999999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12.340999999999999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 t="shared" si="14"/>
        <v>6699.85</v>
      </c>
      <c r="O79" s="93">
        <v>0.85</v>
      </c>
      <c r="P79" s="93">
        <f t="shared" si="15"/>
        <v>12.1975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H82" s="81">
        <v>400</v>
      </c>
      <c r="I82" s="90">
        <v>14.85</v>
      </c>
      <c r="J82" s="2">
        <v>0</v>
      </c>
      <c r="K82" s="2">
        <f t="shared" si="14"/>
        <v>5940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3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7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3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3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1" t="s">
        <v>246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2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2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2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2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4">
        <v>500</v>
      </c>
      <c r="D112" s="268">
        <v>14.52</v>
      </c>
      <c r="E112" s="3">
        <v>0</v>
      </c>
      <c r="F112" s="3">
        <f t="shared" si="13"/>
        <v>7260</v>
      </c>
    </row>
    <row r="113" spans="1:13" x14ac:dyDescent="0.25">
      <c r="C113" s="4"/>
      <c r="D113" s="268"/>
      <c r="E113" s="3"/>
      <c r="F113" s="3"/>
    </row>
    <row r="120" spans="1:13" x14ac:dyDescent="0.25">
      <c r="A120" s="35" t="s">
        <v>81</v>
      </c>
      <c r="B120" s="16"/>
      <c r="C120" s="82">
        <f>SUM(C2:C112)</f>
        <v>79036</v>
      </c>
      <c r="D120" s="21"/>
      <c r="E120" s="21"/>
      <c r="F120" s="21">
        <f>SUM(F2:F112)</f>
        <v>1102691.0190000001</v>
      </c>
      <c r="G120" s="16"/>
      <c r="H120" s="82">
        <f>SUM(H2:H119)</f>
        <v>69758</v>
      </c>
      <c r="I120" s="91"/>
      <c r="J120" s="21"/>
      <c r="K120" s="21">
        <f>SUM(K2:K119)</f>
        <v>940557.23000000056</v>
      </c>
      <c r="L120" s="16"/>
      <c r="M120" s="21">
        <f>SUM(M2:M12)</f>
        <v>1334.4</v>
      </c>
    </row>
    <row r="121" spans="1:13" ht="15.75" thickBot="1" x14ac:dyDescent="0.3">
      <c r="A121" s="408" t="s">
        <v>250</v>
      </c>
      <c r="B121" s="409"/>
      <c r="C121" s="410">
        <f>SumByColor($A$121, C2:C119)</f>
        <v>69358</v>
      </c>
      <c r="D121" s="410"/>
      <c r="E121" s="410"/>
      <c r="F121" s="411">
        <f>SumByColor($A$121, F2:F119)</f>
        <v>927573</v>
      </c>
      <c r="G121" s="410"/>
      <c r="H121" s="410">
        <f>SumByColor($A$121, H2:H103)</f>
        <v>68858</v>
      </c>
      <c r="I121" s="410"/>
      <c r="J121" s="410"/>
      <c r="K121" s="411">
        <f>SumByColor($A$121, K2:K119)</f>
        <v>927928</v>
      </c>
      <c r="L121" s="410"/>
      <c r="M121" s="411">
        <f>SumByColor($A$121, M2:M119)</f>
        <v>1334</v>
      </c>
    </row>
    <row r="123" spans="1:13" x14ac:dyDescent="0.25">
      <c r="B123" s="209" t="s">
        <v>116</v>
      </c>
      <c r="C123" s="209" t="s">
        <v>162</v>
      </c>
      <c r="D123" s="219" t="s">
        <v>161</v>
      </c>
      <c r="E123" s="212" t="s">
        <v>163</v>
      </c>
      <c r="F123" s="213" t="s">
        <v>65</v>
      </c>
      <c r="G123" s="250" t="s">
        <v>167</v>
      </c>
      <c r="H123" s="213" t="s">
        <v>90</v>
      </c>
      <c r="I123" s="250" t="s">
        <v>174</v>
      </c>
    </row>
    <row r="124" spans="1:13" x14ac:dyDescent="0.25">
      <c r="B124" s="211">
        <v>42305</v>
      </c>
      <c r="C124" s="12">
        <v>2000</v>
      </c>
      <c r="D124" s="270">
        <v>34.06</v>
      </c>
      <c r="E124" s="43">
        <v>17.68</v>
      </c>
      <c r="F124" s="43">
        <v>-32767.45</v>
      </c>
      <c r="G124" s="43">
        <f>IF(C124=0, 0,D124*C124)</f>
        <v>68120</v>
      </c>
      <c r="H124" s="258">
        <f>IF(C124=0, D124, (E124-D124)/D124)</f>
        <v>-0.48091603053435117</v>
      </c>
      <c r="I124" s="43"/>
    </row>
    <row r="125" spans="1:13" x14ac:dyDescent="0.25">
      <c r="B125" s="211">
        <v>42307</v>
      </c>
      <c r="C125" s="12">
        <v>0</v>
      </c>
      <c r="D125" s="270" t="s">
        <v>132</v>
      </c>
      <c r="E125" s="43">
        <v>17.55</v>
      </c>
      <c r="F125" s="43">
        <v>-30722.2</v>
      </c>
      <c r="G125" s="43">
        <f>IF(C125=0, 0,D125*C125)</f>
        <v>0</v>
      </c>
      <c r="H125" s="258" t="str">
        <f>IF(C125=0, D125, (E125-D125)/D125)</f>
        <v>N/A</v>
      </c>
      <c r="I125" s="43"/>
    </row>
    <row r="126" spans="1:13" x14ac:dyDescent="0.25">
      <c r="B126" s="211">
        <v>42310</v>
      </c>
      <c r="C126" s="12">
        <v>0</v>
      </c>
      <c r="D126" s="270" t="s">
        <v>132</v>
      </c>
      <c r="E126" s="43">
        <v>19.010000000000002</v>
      </c>
      <c r="F126" s="43">
        <v>-30693.25</v>
      </c>
      <c r="G126" s="43">
        <f>IF(C126=0, 0,D126*C126)</f>
        <v>0</v>
      </c>
      <c r="H126" s="258" t="str">
        <f>IF(C126=0, D126, (E126-D126)/D126)</f>
        <v>N/A</v>
      </c>
      <c r="I126" s="43"/>
    </row>
    <row r="127" spans="1:13" x14ac:dyDescent="0.25">
      <c r="B127" s="211">
        <v>42314</v>
      </c>
      <c r="C127" s="12">
        <v>2500</v>
      </c>
      <c r="D127" s="270">
        <v>30.24</v>
      </c>
      <c r="E127" s="43">
        <v>18.29</v>
      </c>
      <c r="F127" s="43">
        <v>-29878.25</v>
      </c>
      <c r="G127" s="43">
        <f t="shared" ref="G127:G163" si="16">IF(C127=0, 0,D127*C127)</f>
        <v>75600</v>
      </c>
      <c r="H127" s="258">
        <f t="shared" ref="H127:H163" si="17">IF(C127=0, D127, (E127-D127)/D127)</f>
        <v>-0.39517195767195767</v>
      </c>
      <c r="I127" s="43"/>
    </row>
    <row r="128" spans="1:13" x14ac:dyDescent="0.25">
      <c r="B128" s="211">
        <v>42318</v>
      </c>
      <c r="C128" s="12">
        <v>0</v>
      </c>
      <c r="D128" s="270" t="s">
        <v>132</v>
      </c>
      <c r="E128" s="43">
        <v>18.78</v>
      </c>
      <c r="F128" s="43">
        <v>-28604.09</v>
      </c>
      <c r="G128" s="43">
        <f t="shared" si="16"/>
        <v>0</v>
      </c>
      <c r="H128" s="258" t="str">
        <f t="shared" si="17"/>
        <v>N/A</v>
      </c>
      <c r="I128" s="43"/>
    </row>
    <row r="129" spans="2:9" x14ac:dyDescent="0.25">
      <c r="B129" s="211">
        <v>42328</v>
      </c>
      <c r="C129" s="12">
        <v>3078</v>
      </c>
      <c r="D129" s="270">
        <v>26.76</v>
      </c>
      <c r="E129" s="43">
        <v>17.440000000000001</v>
      </c>
      <c r="F129" s="43">
        <v>-28696.448999999906</v>
      </c>
      <c r="G129" s="43">
        <f t="shared" si="16"/>
        <v>82367.28</v>
      </c>
      <c r="H129" s="258">
        <f t="shared" si="17"/>
        <v>-0.34828101644245141</v>
      </c>
      <c r="I129" s="43"/>
    </row>
    <row r="130" spans="2:9" x14ac:dyDescent="0.25">
      <c r="B130" s="211">
        <v>42331</v>
      </c>
      <c r="C130" s="12">
        <v>0</v>
      </c>
      <c r="D130" s="270" t="s">
        <v>132</v>
      </c>
      <c r="E130" s="43">
        <v>17.53</v>
      </c>
      <c r="F130" s="43">
        <v>-28051.068999999901</v>
      </c>
      <c r="G130" s="43">
        <f t="shared" si="16"/>
        <v>0</v>
      </c>
      <c r="H130" s="258" t="str">
        <f t="shared" si="17"/>
        <v>N/A</v>
      </c>
      <c r="I130" s="43"/>
    </row>
    <row r="131" spans="2:9" x14ac:dyDescent="0.25">
      <c r="B131" s="211">
        <v>42335</v>
      </c>
      <c r="C131" s="12">
        <v>3078</v>
      </c>
      <c r="D131" s="270">
        <v>26.85</v>
      </c>
      <c r="E131" s="43">
        <v>17.73</v>
      </c>
      <c r="F131" s="43">
        <f>C131*(E131-D131)</f>
        <v>-28071.360000000004</v>
      </c>
      <c r="G131" s="43">
        <f>D131*C131</f>
        <v>82644.3</v>
      </c>
      <c r="H131" s="257">
        <f>(E131-D131)/D131</f>
        <v>-0.33966480446927377</v>
      </c>
      <c r="I131" s="43"/>
    </row>
    <row r="132" spans="2:9" x14ac:dyDescent="0.25">
      <c r="B132" s="211">
        <v>42335</v>
      </c>
      <c r="C132" s="12">
        <v>3578</v>
      </c>
      <c r="D132" s="270">
        <v>25.55</v>
      </c>
      <c r="E132" s="43">
        <v>17.440000000000001</v>
      </c>
      <c r="F132" s="43">
        <f t="shared" ref="F132:F163" si="18">C132*(E132-D132)</f>
        <v>-29017.579999999998</v>
      </c>
      <c r="G132" s="43">
        <f t="shared" ref="G132:G161" si="19">D132*C132</f>
        <v>91417.900000000009</v>
      </c>
      <c r="H132" s="257">
        <f t="shared" ref="H132:H161" si="20">(E132-D132)/D132</f>
        <v>-0.31741682974559682</v>
      </c>
      <c r="I132" s="43"/>
    </row>
    <row r="133" spans="2:9" x14ac:dyDescent="0.25">
      <c r="B133" s="211">
        <v>42340</v>
      </c>
      <c r="C133" s="12">
        <v>4178</v>
      </c>
      <c r="D133" s="270">
        <v>24.29</v>
      </c>
      <c r="E133" s="43">
        <v>16.670000000000002</v>
      </c>
      <c r="F133" s="43">
        <f t="shared" si="18"/>
        <v>-31836.35999999999</v>
      </c>
      <c r="G133" s="43">
        <f t="shared" si="19"/>
        <v>101483.62</v>
      </c>
      <c r="H133" s="257">
        <f t="shared" si="20"/>
        <v>-0.31370934540963352</v>
      </c>
      <c r="I133" s="43"/>
    </row>
    <row r="134" spans="2:9" x14ac:dyDescent="0.25">
      <c r="B134" s="211">
        <v>42342</v>
      </c>
      <c r="C134" s="12">
        <v>4678</v>
      </c>
      <c r="D134" s="270">
        <v>23.39</v>
      </c>
      <c r="E134" s="43">
        <v>16.12</v>
      </c>
      <c r="F134" s="43">
        <f t="shared" si="18"/>
        <v>-34009.06</v>
      </c>
      <c r="G134" s="43">
        <f t="shared" si="19"/>
        <v>109418.42</v>
      </c>
      <c r="H134" s="257">
        <f t="shared" si="20"/>
        <v>-0.31081658828559211</v>
      </c>
      <c r="I134" s="43"/>
    </row>
    <row r="135" spans="2:9" x14ac:dyDescent="0.25">
      <c r="B135" s="211">
        <v>42342</v>
      </c>
      <c r="C135" s="12">
        <v>4178</v>
      </c>
      <c r="D135" s="270">
        <v>24.26</v>
      </c>
      <c r="E135" s="43">
        <v>16.12</v>
      </c>
      <c r="F135" s="43">
        <f t="shared" si="18"/>
        <v>-34008.920000000006</v>
      </c>
      <c r="G135" s="43">
        <f t="shared" si="19"/>
        <v>101358.28000000001</v>
      </c>
      <c r="H135" s="257">
        <f t="shared" si="20"/>
        <v>-0.33553173948887055</v>
      </c>
      <c r="I135" s="43"/>
    </row>
    <row r="136" spans="2:9" x14ac:dyDescent="0.25">
      <c r="B136" s="211">
        <v>42345</v>
      </c>
      <c r="C136" s="12">
        <v>4678</v>
      </c>
      <c r="D136" s="270">
        <v>23.24</v>
      </c>
      <c r="E136" s="43">
        <v>14.78</v>
      </c>
      <c r="F136" s="43">
        <f t="shared" si="18"/>
        <v>-39575.879999999997</v>
      </c>
      <c r="G136" s="43">
        <f t="shared" si="19"/>
        <v>108716.71999999999</v>
      </c>
      <c r="H136" s="257">
        <f t="shared" si="20"/>
        <v>-0.36402753872633387</v>
      </c>
      <c r="I136" s="43"/>
    </row>
    <row r="137" spans="2:9" x14ac:dyDescent="0.25">
      <c r="B137" s="211">
        <v>42347</v>
      </c>
      <c r="C137" s="12">
        <v>4778</v>
      </c>
      <c r="D137" s="270">
        <v>23.06</v>
      </c>
      <c r="E137" s="43">
        <v>14.92</v>
      </c>
      <c r="F137" s="43">
        <f t="shared" si="18"/>
        <v>-38892.919999999991</v>
      </c>
      <c r="G137" s="43">
        <f t="shared" si="19"/>
        <v>110180.68</v>
      </c>
      <c r="H137" s="257">
        <f t="shared" si="20"/>
        <v>-0.3529921942758022</v>
      </c>
      <c r="I137" s="43"/>
    </row>
    <row r="138" spans="2:9" x14ac:dyDescent="0.25">
      <c r="B138" s="211">
        <v>42348</v>
      </c>
      <c r="C138" s="12">
        <v>4178</v>
      </c>
      <c r="D138" s="270">
        <v>24.23</v>
      </c>
      <c r="E138" s="43">
        <v>14.74</v>
      </c>
      <c r="F138" s="43">
        <f t="shared" si="18"/>
        <v>-39649.22</v>
      </c>
      <c r="G138" s="43">
        <f t="shared" si="19"/>
        <v>101232.94</v>
      </c>
      <c r="H138" s="257">
        <f t="shared" si="20"/>
        <v>-0.39166322740404458</v>
      </c>
      <c r="I138" s="43"/>
    </row>
    <row r="139" spans="2:9" x14ac:dyDescent="0.25">
      <c r="B139" s="211">
        <v>42349</v>
      </c>
      <c r="C139" s="12">
        <v>3678</v>
      </c>
      <c r="D139" s="270">
        <v>25.57</v>
      </c>
      <c r="E139" s="43">
        <v>14.34</v>
      </c>
      <c r="F139" s="43">
        <f t="shared" si="18"/>
        <v>-41303.94</v>
      </c>
      <c r="G139" s="43">
        <f t="shared" si="19"/>
        <v>94046.46</v>
      </c>
      <c r="H139" s="257">
        <f t="shared" si="20"/>
        <v>-0.43918654673445445</v>
      </c>
      <c r="I139" s="43"/>
    </row>
    <row r="140" spans="2:9" x14ac:dyDescent="0.25">
      <c r="B140" s="211">
        <v>42352</v>
      </c>
      <c r="C140" s="12">
        <v>4178</v>
      </c>
      <c r="D140" s="270">
        <v>24.18</v>
      </c>
      <c r="E140" s="43">
        <v>13.96</v>
      </c>
      <c r="F140" s="43">
        <f t="shared" si="18"/>
        <v>-42699.159999999996</v>
      </c>
      <c r="G140" s="43">
        <f t="shared" si="19"/>
        <v>101024.04</v>
      </c>
      <c r="H140" s="257">
        <f t="shared" si="20"/>
        <v>-0.42266335814722905</v>
      </c>
      <c r="I140" s="43"/>
    </row>
    <row r="141" spans="2:9" x14ac:dyDescent="0.25">
      <c r="B141" s="211">
        <v>42355</v>
      </c>
      <c r="C141" s="12">
        <v>4678</v>
      </c>
      <c r="D141" s="270">
        <v>22.98</v>
      </c>
      <c r="E141" s="43">
        <v>12.78</v>
      </c>
      <c r="F141" s="43">
        <f t="shared" si="18"/>
        <v>-47715.600000000006</v>
      </c>
      <c r="G141" s="43">
        <f t="shared" si="19"/>
        <v>107500.44</v>
      </c>
      <c r="H141" s="257">
        <f t="shared" si="20"/>
        <v>-0.44386422976501311</v>
      </c>
      <c r="I141" s="43"/>
    </row>
    <row r="142" spans="2:9" x14ac:dyDescent="0.25">
      <c r="B142" s="211">
        <v>42356</v>
      </c>
      <c r="C142" s="12">
        <v>5178</v>
      </c>
      <c r="D142" s="270">
        <v>21.99</v>
      </c>
      <c r="E142" s="43">
        <v>12.95</v>
      </c>
      <c r="F142" s="43">
        <f t="shared" si="18"/>
        <v>-46809.119999999995</v>
      </c>
      <c r="G142" s="43">
        <f t="shared" si="19"/>
        <v>113864.21999999999</v>
      </c>
      <c r="H142" s="257">
        <f t="shared" si="20"/>
        <v>-0.41109595270577537</v>
      </c>
      <c r="I142" s="43"/>
    </row>
    <row r="143" spans="2:9" x14ac:dyDescent="0.25">
      <c r="B143" s="211">
        <v>42356</v>
      </c>
      <c r="C143" s="12">
        <v>6178</v>
      </c>
      <c r="D143" s="270">
        <v>20.48</v>
      </c>
      <c r="E143" s="43">
        <v>12.76</v>
      </c>
      <c r="F143" s="43">
        <f t="shared" si="18"/>
        <v>-47694.16</v>
      </c>
      <c r="G143" s="43">
        <f t="shared" si="19"/>
        <v>126525.44</v>
      </c>
      <c r="H143" s="257">
        <f t="shared" si="20"/>
        <v>-0.376953125</v>
      </c>
      <c r="I143" s="43"/>
    </row>
    <row r="144" spans="2:9" x14ac:dyDescent="0.25">
      <c r="B144" s="211">
        <v>42356</v>
      </c>
      <c r="C144" s="12">
        <v>6400</v>
      </c>
      <c r="D144" s="270">
        <v>20.2</v>
      </c>
      <c r="E144" s="43">
        <v>12.68</v>
      </c>
      <c r="F144" s="43">
        <f t="shared" si="18"/>
        <v>-48128</v>
      </c>
      <c r="G144" s="43">
        <f t="shared" si="19"/>
        <v>129280</v>
      </c>
      <c r="H144" s="257">
        <f t="shared" si="20"/>
        <v>-0.37227722772277227</v>
      </c>
      <c r="I144" s="43"/>
    </row>
    <row r="145" spans="2:9" x14ac:dyDescent="0.25">
      <c r="B145" s="211">
        <v>42359</v>
      </c>
      <c r="C145" s="12">
        <v>5178</v>
      </c>
      <c r="D145" s="270">
        <v>21.96</v>
      </c>
      <c r="E145" s="43">
        <v>12.66</v>
      </c>
      <c r="F145" s="43">
        <f t="shared" si="18"/>
        <v>-48155.4</v>
      </c>
      <c r="G145" s="43">
        <f t="shared" si="19"/>
        <v>113708.88</v>
      </c>
      <c r="H145" s="257">
        <f t="shared" si="20"/>
        <v>-0.42349726775956287</v>
      </c>
      <c r="I145" s="43"/>
    </row>
    <row r="146" spans="2:9" x14ac:dyDescent="0.25">
      <c r="B146" s="211">
        <v>42361</v>
      </c>
      <c r="C146" s="12">
        <v>4178</v>
      </c>
      <c r="D146" s="270">
        <v>24.07</v>
      </c>
      <c r="E146" s="43">
        <v>13.96</v>
      </c>
      <c r="F146" s="43">
        <f t="shared" si="18"/>
        <v>-42239.579999999994</v>
      </c>
      <c r="G146" s="43">
        <f t="shared" si="19"/>
        <v>100564.46</v>
      </c>
      <c r="H146" s="257">
        <f t="shared" si="20"/>
        <v>-0.42002492729538843</v>
      </c>
      <c r="I146" s="43"/>
    </row>
    <row r="147" spans="2:9" x14ac:dyDescent="0.25">
      <c r="B147" s="211">
        <v>42361</v>
      </c>
      <c r="C147" s="12">
        <v>4178</v>
      </c>
      <c r="D147" s="270">
        <v>24.03</v>
      </c>
      <c r="E147" s="43">
        <v>13.96</v>
      </c>
      <c r="F147" s="43">
        <f t="shared" si="18"/>
        <v>-42072.46</v>
      </c>
      <c r="G147" s="43">
        <f t="shared" si="19"/>
        <v>100397.34000000001</v>
      </c>
      <c r="H147" s="257">
        <f t="shared" si="20"/>
        <v>-0.41905950894714938</v>
      </c>
      <c r="I147" s="43"/>
    </row>
    <row r="148" spans="2:9" x14ac:dyDescent="0.25">
      <c r="B148" s="211">
        <v>42366</v>
      </c>
      <c r="C148" s="12">
        <v>6678</v>
      </c>
      <c r="D148" s="270">
        <v>19.91</v>
      </c>
      <c r="E148" s="43">
        <v>13.09</v>
      </c>
      <c r="F148" s="43">
        <f t="shared" si="18"/>
        <v>-45543.96</v>
      </c>
      <c r="G148" s="43">
        <f t="shared" si="19"/>
        <v>132958.98000000001</v>
      </c>
      <c r="H148" s="257">
        <f t="shared" si="20"/>
        <v>-0.34254143646408841</v>
      </c>
      <c r="I148" s="43"/>
    </row>
    <row r="149" spans="2:9" x14ac:dyDescent="0.25">
      <c r="B149" s="211">
        <v>42367</v>
      </c>
      <c r="C149" s="314">
        <v>8678</v>
      </c>
      <c r="D149" s="376">
        <v>18.32</v>
      </c>
      <c r="E149" s="43">
        <v>13.03</v>
      </c>
      <c r="F149" s="43">
        <f t="shared" si="18"/>
        <v>-45906.62000000001</v>
      </c>
      <c r="G149" s="43">
        <f t="shared" si="19"/>
        <v>158980.96</v>
      </c>
      <c r="H149" s="257">
        <f t="shared" si="20"/>
        <v>-0.28875545851528389</v>
      </c>
      <c r="I149" s="43"/>
    </row>
    <row r="150" spans="2:9" x14ac:dyDescent="0.25">
      <c r="B150" s="211">
        <v>42368</v>
      </c>
      <c r="C150" s="406">
        <v>9678</v>
      </c>
      <c r="D150" s="407">
        <v>17.73</v>
      </c>
      <c r="E150" s="43">
        <v>12.38</v>
      </c>
      <c r="F150" s="43">
        <f t="shared" si="18"/>
        <v>-51777.299999999996</v>
      </c>
      <c r="G150" s="43">
        <f t="shared" si="19"/>
        <v>171590.94</v>
      </c>
      <c r="H150" s="257">
        <f t="shared" si="20"/>
        <v>-0.30174844895657077</v>
      </c>
      <c r="I150" s="43"/>
    </row>
    <row r="151" spans="2:9" x14ac:dyDescent="0.25">
      <c r="B151" s="211">
        <v>42369</v>
      </c>
      <c r="C151" s="314">
        <v>8678</v>
      </c>
      <c r="D151" s="376">
        <v>18.312999999999999</v>
      </c>
      <c r="E151" s="43">
        <v>12.59</v>
      </c>
      <c r="F151" s="43">
        <f t="shared" si="18"/>
        <v>-49664.193999999989</v>
      </c>
      <c r="G151" s="43">
        <f t="shared" si="19"/>
        <v>158920.21399999998</v>
      </c>
      <c r="H151" s="257">
        <f t="shared" si="20"/>
        <v>-0.3125102386282968</v>
      </c>
      <c r="I151" s="43"/>
    </row>
    <row r="152" spans="2:9" x14ac:dyDescent="0.25">
      <c r="B152" s="211">
        <v>42374</v>
      </c>
      <c r="C152" s="314">
        <v>7678</v>
      </c>
      <c r="D152" s="376">
        <v>19.010000000000002</v>
      </c>
      <c r="E152" s="43">
        <v>12.76</v>
      </c>
      <c r="F152" s="43">
        <f t="shared" si="18"/>
        <v>-47987.500000000015</v>
      </c>
      <c r="G152" s="43">
        <f t="shared" si="19"/>
        <v>145958.78</v>
      </c>
      <c r="H152" s="257">
        <f t="shared" si="20"/>
        <v>-0.32877432930036832</v>
      </c>
      <c r="I152" s="43"/>
    </row>
    <row r="153" spans="2:9" x14ac:dyDescent="0.25">
      <c r="B153" s="211">
        <v>42375</v>
      </c>
      <c r="C153" s="314">
        <v>8678</v>
      </c>
      <c r="D153" s="376">
        <v>18.257000000000001</v>
      </c>
      <c r="E153" s="43">
        <v>12.76</v>
      </c>
      <c r="F153" s="43">
        <f t="shared" si="18"/>
        <v>-47702.966000000015</v>
      </c>
      <c r="G153" s="43">
        <f t="shared" si="19"/>
        <v>158434.24600000001</v>
      </c>
      <c r="H153" s="257">
        <f t="shared" si="20"/>
        <v>-0.30108999287944355</v>
      </c>
      <c r="I153" s="383"/>
    </row>
    <row r="154" spans="2:9" x14ac:dyDescent="0.25">
      <c r="B154" s="211">
        <v>42375</v>
      </c>
      <c r="C154" s="406">
        <v>9678</v>
      </c>
      <c r="D154" s="407">
        <v>17.579999999999998</v>
      </c>
      <c r="E154" s="43">
        <v>11.28</v>
      </c>
      <c r="F154" s="43">
        <f t="shared" si="18"/>
        <v>-60971.399999999987</v>
      </c>
      <c r="G154" s="43">
        <f t="shared" si="19"/>
        <v>170139.24</v>
      </c>
      <c r="H154" s="257">
        <f t="shared" si="20"/>
        <v>-0.35836177474402725</v>
      </c>
      <c r="I154" s="383"/>
    </row>
    <row r="155" spans="2:9" x14ac:dyDescent="0.25">
      <c r="B155" s="211">
        <v>42398</v>
      </c>
      <c r="C155" s="291">
        <v>9278</v>
      </c>
      <c r="D155" s="316">
        <v>17.93</v>
      </c>
      <c r="E155" s="43">
        <v>9.56</v>
      </c>
      <c r="F155" s="43">
        <f t="shared" si="18"/>
        <v>-77656.859999999986</v>
      </c>
      <c r="G155" s="43">
        <f t="shared" si="19"/>
        <v>166354.54</v>
      </c>
      <c r="H155" s="257">
        <f t="shared" si="20"/>
        <v>-0.46681539319576126</v>
      </c>
      <c r="I155" s="383"/>
    </row>
    <row r="156" spans="2:9" x14ac:dyDescent="0.25">
      <c r="B156" s="211">
        <v>42402</v>
      </c>
      <c r="C156" s="314">
        <v>9678</v>
      </c>
      <c r="D156" s="376">
        <v>17.559999999999999</v>
      </c>
      <c r="E156" s="43">
        <v>8.74</v>
      </c>
      <c r="F156" s="43">
        <f t="shared" si="18"/>
        <v>-85359.959999999992</v>
      </c>
      <c r="G156" s="43">
        <f t="shared" si="19"/>
        <v>169945.68</v>
      </c>
      <c r="H156" s="257">
        <f t="shared" si="20"/>
        <v>-0.50227790432801822</v>
      </c>
      <c r="I156" s="383"/>
    </row>
    <row r="157" spans="2:9" x14ac:dyDescent="0.25">
      <c r="B157" s="211">
        <v>42411</v>
      </c>
      <c r="C157" s="314">
        <v>9678</v>
      </c>
      <c r="D157" s="376">
        <v>17.553999999999998</v>
      </c>
      <c r="E157" s="43">
        <v>7.13</v>
      </c>
      <c r="F157" s="43">
        <f t="shared" si="18"/>
        <v>-100883.47199999999</v>
      </c>
      <c r="G157" s="43">
        <f t="shared" si="19"/>
        <v>169887.61199999999</v>
      </c>
      <c r="H157" s="257">
        <f t="shared" si="20"/>
        <v>-0.59382476928335426</v>
      </c>
      <c r="I157" s="383"/>
    </row>
    <row r="158" spans="2:9" x14ac:dyDescent="0.25">
      <c r="B158" s="211">
        <v>42412</v>
      </c>
      <c r="C158" s="314">
        <v>9678</v>
      </c>
      <c r="D158" s="376">
        <v>17.55</v>
      </c>
      <c r="E158" s="43">
        <v>7.46</v>
      </c>
      <c r="F158" s="43">
        <f t="shared" si="18"/>
        <v>-97651.02</v>
      </c>
      <c r="G158" s="43">
        <f t="shared" si="19"/>
        <v>169848.9</v>
      </c>
      <c r="H158" s="257">
        <f t="shared" si="20"/>
        <v>-0.57492877492877492</v>
      </c>
      <c r="I158" s="383"/>
    </row>
    <row r="159" spans="2:9" x14ac:dyDescent="0.25">
      <c r="B159" s="211">
        <v>42416</v>
      </c>
      <c r="C159" s="314">
        <v>9178</v>
      </c>
      <c r="D159" s="376">
        <v>18.084</v>
      </c>
      <c r="E159" s="43">
        <v>7.49</v>
      </c>
      <c r="F159" s="43">
        <f t="shared" si="18"/>
        <v>-97231.731999999989</v>
      </c>
      <c r="G159" s="43">
        <f t="shared" si="19"/>
        <v>165974.95199999999</v>
      </c>
      <c r="H159" s="257">
        <f t="shared" si="20"/>
        <v>-0.58582172085821715</v>
      </c>
      <c r="I159" s="383"/>
    </row>
    <row r="160" spans="2:9" x14ac:dyDescent="0.25">
      <c r="B160" s="211">
        <v>42416</v>
      </c>
      <c r="C160" s="406">
        <v>9678</v>
      </c>
      <c r="D160" s="407">
        <v>17.536999999999999</v>
      </c>
      <c r="E160" s="43">
        <v>7.49</v>
      </c>
      <c r="F160" s="43">
        <f t="shared" si="18"/>
        <v>-97234.865999999995</v>
      </c>
      <c r="G160" s="43">
        <f t="shared" si="19"/>
        <v>169723.08599999998</v>
      </c>
      <c r="H160" s="257">
        <f t="shared" si="20"/>
        <v>-0.57290300507498426</v>
      </c>
      <c r="I160" s="383"/>
    </row>
    <row r="161" spans="2:9" x14ac:dyDescent="0.25">
      <c r="B161" s="211">
        <v>42418</v>
      </c>
      <c r="C161" s="314">
        <v>13478</v>
      </c>
      <c r="D161" s="376">
        <v>14.673999999999999</v>
      </c>
      <c r="E161" s="43">
        <v>6.93</v>
      </c>
      <c r="F161" s="43">
        <f t="shared" si="18"/>
        <v>-104373.632</v>
      </c>
      <c r="G161" s="43">
        <f t="shared" si="19"/>
        <v>197776.17199999999</v>
      </c>
      <c r="H161" s="257">
        <f t="shared" si="20"/>
        <v>-0.52773613193403301</v>
      </c>
      <c r="I161" s="383"/>
    </row>
    <row r="162" spans="2:9" x14ac:dyDescent="0.25">
      <c r="B162" s="211">
        <v>42422</v>
      </c>
      <c r="C162" s="314">
        <v>10978</v>
      </c>
      <c r="D162" s="376">
        <v>16.314</v>
      </c>
      <c r="E162" s="43">
        <v>7.49</v>
      </c>
      <c r="F162" s="43">
        <f t="shared" si="18"/>
        <v>-96869.872000000003</v>
      </c>
      <c r="G162" s="43">
        <f t="shared" si="16"/>
        <v>179095.092</v>
      </c>
      <c r="H162" s="258">
        <f t="shared" si="17"/>
        <v>-0.54088512933676591</v>
      </c>
      <c r="I162" s="383"/>
    </row>
    <row r="163" spans="2:9" x14ac:dyDescent="0.25">
      <c r="B163" s="211">
        <v>42422</v>
      </c>
      <c r="C163" s="314">
        <v>9978</v>
      </c>
      <c r="D163" s="376">
        <v>17.199000000000002</v>
      </c>
      <c r="E163" s="43">
        <v>7.49</v>
      </c>
      <c r="F163" s="263">
        <f t="shared" si="18"/>
        <v>-96876.402000000016</v>
      </c>
      <c r="G163" s="43">
        <f t="shared" si="16"/>
        <v>171611.622</v>
      </c>
      <c r="H163" s="258">
        <f t="shared" si="17"/>
        <v>-0.56450956450956458</v>
      </c>
      <c r="I163" s="383"/>
    </row>
    <row r="164" spans="2:9" x14ac:dyDescent="0.25">
      <c r="B164" s="211">
        <v>42426</v>
      </c>
      <c r="C164" s="314">
        <v>9678</v>
      </c>
      <c r="D164" s="376">
        <v>17.489000000000001</v>
      </c>
      <c r="E164" s="43">
        <v>7.49</v>
      </c>
      <c r="F164" s="263">
        <f t="shared" ref="F164:F172" si="21">C164*(E164-D164)</f>
        <v>-96770.322</v>
      </c>
      <c r="G164" s="43">
        <f t="shared" ref="G164" si="22">IF(C164=0, 0,D164*C164)</f>
        <v>169258.54200000002</v>
      </c>
      <c r="H164" s="258">
        <f t="shared" ref="H164" si="23">IF(C164=0, D164, (E164-D164)/D164)</f>
        <v>-0.57173080221853734</v>
      </c>
      <c r="I164" s="383"/>
    </row>
    <row r="165" spans="2:9" x14ac:dyDescent="0.25">
      <c r="B165" s="211">
        <v>42426</v>
      </c>
      <c r="C165" s="314">
        <v>9178</v>
      </c>
      <c r="D165" s="376">
        <v>18.02</v>
      </c>
      <c r="E165" s="43">
        <v>7.76</v>
      </c>
      <c r="F165" s="263">
        <f t="shared" si="21"/>
        <v>-94166.28</v>
      </c>
      <c r="G165" s="43">
        <f t="shared" ref="G165:G172" si="24">IF(C165=0, 0,D165*C165)</f>
        <v>165387.56</v>
      </c>
      <c r="H165" s="258">
        <f t="shared" ref="H165:H172" si="25">IF(C165=0, D165, (E165-D165)/D165)</f>
        <v>-0.5693673695893452</v>
      </c>
      <c r="I165" s="383"/>
    </row>
    <row r="166" spans="2:9" x14ac:dyDescent="0.25">
      <c r="B166" s="211">
        <v>42426</v>
      </c>
      <c r="C166" s="314">
        <v>8178</v>
      </c>
      <c r="D166" s="376">
        <v>19.245999999999999</v>
      </c>
      <c r="E166" s="43">
        <v>8</v>
      </c>
      <c r="F166" s="263">
        <f t="shared" si="21"/>
        <v>-91969.787999999986</v>
      </c>
      <c r="G166" s="43">
        <f t="shared" si="24"/>
        <v>157393.788</v>
      </c>
      <c r="H166" s="258">
        <f t="shared" si="25"/>
        <v>-0.58432921126467829</v>
      </c>
      <c r="I166" s="383"/>
    </row>
    <row r="167" spans="2:9" x14ac:dyDescent="0.25">
      <c r="B167" s="211">
        <v>42426</v>
      </c>
      <c r="C167" s="314">
        <v>6678</v>
      </c>
      <c r="D167" s="376">
        <v>21.75</v>
      </c>
      <c r="E167" s="43">
        <v>8.1</v>
      </c>
      <c r="F167" s="263">
        <f t="shared" si="21"/>
        <v>-91154.7</v>
      </c>
      <c r="G167" s="43">
        <f t="shared" si="24"/>
        <v>145246.5</v>
      </c>
      <c r="H167" s="258">
        <f t="shared" si="25"/>
        <v>-0.62758620689655176</v>
      </c>
      <c r="I167" s="383"/>
    </row>
    <row r="168" spans="2:9" x14ac:dyDescent="0.25">
      <c r="B168" s="211">
        <v>42426</v>
      </c>
      <c r="C168" s="314">
        <v>8678</v>
      </c>
      <c r="D168" s="376">
        <v>18.568999999999999</v>
      </c>
      <c r="E168" s="43">
        <v>7.94</v>
      </c>
      <c r="F168" s="263">
        <f t="shared" si="21"/>
        <v>-92238.461999999985</v>
      </c>
      <c r="G168" s="43">
        <f t="shared" si="24"/>
        <v>161141.78199999998</v>
      </c>
      <c r="H168" s="258">
        <f t="shared" si="25"/>
        <v>-0.57240562227368186</v>
      </c>
      <c r="I168" s="383"/>
    </row>
    <row r="169" spans="2:9" x14ac:dyDescent="0.25">
      <c r="B169" s="211">
        <v>42429</v>
      </c>
      <c r="C169" s="314">
        <v>7678</v>
      </c>
      <c r="D169" s="376">
        <v>19.876000000000001</v>
      </c>
      <c r="E169" s="43">
        <v>8.2100000000000009</v>
      </c>
      <c r="F169" s="263">
        <f t="shared" si="21"/>
        <v>-89571.54800000001</v>
      </c>
      <c r="G169" s="43">
        <f t="shared" si="24"/>
        <v>152607.92800000001</v>
      </c>
      <c r="H169" s="258">
        <f t="shared" si="25"/>
        <v>-0.58693902193600322</v>
      </c>
      <c r="I169" s="383"/>
    </row>
    <row r="170" spans="2:9" x14ac:dyDescent="0.25">
      <c r="B170" s="211">
        <v>42429</v>
      </c>
      <c r="C170" s="314">
        <v>9678</v>
      </c>
      <c r="D170" s="376">
        <v>17.463000000000001</v>
      </c>
      <c r="E170" s="43">
        <v>8.2100000000000009</v>
      </c>
      <c r="F170" s="263">
        <f t="shared" si="21"/>
        <v>-89550.534</v>
      </c>
      <c r="G170" s="43">
        <f t="shared" si="24"/>
        <v>169006.91400000002</v>
      </c>
      <c r="H170" s="258">
        <f t="shared" si="25"/>
        <v>-0.5298631392086125</v>
      </c>
      <c r="I170" s="383"/>
    </row>
    <row r="171" spans="2:9" x14ac:dyDescent="0.25">
      <c r="B171" s="211">
        <v>42429</v>
      </c>
      <c r="C171" s="314">
        <v>9178</v>
      </c>
      <c r="D171" s="376">
        <v>17.981000000000002</v>
      </c>
      <c r="E171" s="43">
        <v>8.2100000000000009</v>
      </c>
      <c r="F171" s="263">
        <f t="shared" si="21"/>
        <v>-89678.238000000012</v>
      </c>
      <c r="G171" s="43">
        <f t="shared" si="24"/>
        <v>165029.61800000002</v>
      </c>
      <c r="H171" s="258">
        <f t="shared" si="25"/>
        <v>-0.5434069295367332</v>
      </c>
      <c r="I171" s="383"/>
    </row>
    <row r="172" spans="2:9" x14ac:dyDescent="0.25">
      <c r="B172" s="211">
        <v>42429</v>
      </c>
      <c r="C172" s="406">
        <v>9678</v>
      </c>
      <c r="D172" s="407">
        <v>17.459</v>
      </c>
      <c r="E172" s="43">
        <v>8.2100000000000009</v>
      </c>
      <c r="F172" s="263">
        <f t="shared" si="21"/>
        <v>-89511.821999999986</v>
      </c>
      <c r="G172" s="43">
        <f t="shared" si="24"/>
        <v>168968.20199999999</v>
      </c>
      <c r="H172" s="258">
        <f t="shared" si="25"/>
        <v>-0.5297554270004009</v>
      </c>
      <c r="I172" s="383"/>
    </row>
    <row r="173" spans="2:9" x14ac:dyDescent="0.25">
      <c r="B173" s="211">
        <v>42429</v>
      </c>
      <c r="C173" s="314">
        <v>9178</v>
      </c>
      <c r="D173" s="376">
        <v>17.975999999999999</v>
      </c>
      <c r="E173" s="43">
        <v>8.2100000000000009</v>
      </c>
      <c r="F173" s="263">
        <f t="shared" ref="F173:F184" si="26">C173*(E173-D173)</f>
        <v>-89632.347999999984</v>
      </c>
      <c r="G173" s="43">
        <f t="shared" ref="G173:G184" si="27">IF(C173=0, 0,D173*C173)</f>
        <v>164983.728</v>
      </c>
      <c r="H173" s="258">
        <f t="shared" ref="H173:H204" si="28">IF(C173=0, D173, (E173-D173)/D173)</f>
        <v>-0.54327992879394738</v>
      </c>
      <c r="I173" s="383" t="s">
        <v>234</v>
      </c>
    </row>
    <row r="174" spans="2:9" x14ac:dyDescent="0.25">
      <c r="B174" s="211">
        <v>42430</v>
      </c>
      <c r="C174" s="314">
        <v>10178</v>
      </c>
      <c r="D174" s="376">
        <v>16.974</v>
      </c>
      <c r="E174" s="43">
        <v>7.8</v>
      </c>
      <c r="F174" s="263">
        <f t="shared" si="26"/>
        <v>-93372.971999999994</v>
      </c>
      <c r="G174" s="43">
        <f t="shared" si="27"/>
        <v>172761.372</v>
      </c>
      <c r="H174" s="258">
        <f t="shared" si="28"/>
        <v>-0.54047366560622123</v>
      </c>
      <c r="I174" s="383"/>
    </row>
    <row r="175" spans="2:9" x14ac:dyDescent="0.25">
      <c r="B175" s="211">
        <v>42430</v>
      </c>
      <c r="C175" s="314">
        <v>9678</v>
      </c>
      <c r="D175" s="376">
        <v>17.440000000000001</v>
      </c>
      <c r="E175" s="43">
        <v>7.96</v>
      </c>
      <c r="F175" s="263">
        <f t="shared" si="26"/>
        <v>-91747.44</v>
      </c>
      <c r="G175" s="43">
        <f t="shared" si="27"/>
        <v>168784.32</v>
      </c>
      <c r="H175" s="258">
        <f t="shared" si="28"/>
        <v>-0.54357798165137616</v>
      </c>
      <c r="I175" s="383"/>
    </row>
    <row r="176" spans="2:9" x14ac:dyDescent="0.25">
      <c r="B176" s="211">
        <v>42431</v>
      </c>
      <c r="C176" s="314">
        <v>8678</v>
      </c>
      <c r="D176" s="376">
        <v>18.405999999999999</v>
      </c>
      <c r="E176" s="43">
        <v>9.1</v>
      </c>
      <c r="F176" s="263">
        <f t="shared" si="26"/>
        <v>-80757.467999999993</v>
      </c>
      <c r="G176" s="43">
        <f t="shared" si="27"/>
        <v>159727.26799999998</v>
      </c>
      <c r="H176" s="258">
        <f t="shared" si="28"/>
        <v>-0.50559600130392257</v>
      </c>
      <c r="I176" s="383"/>
    </row>
    <row r="177" spans="2:9" x14ac:dyDescent="0.25">
      <c r="B177" s="211">
        <v>42432</v>
      </c>
      <c r="C177" s="291">
        <v>9278</v>
      </c>
      <c r="D177" s="316">
        <v>17.771999999999998</v>
      </c>
      <c r="E177" s="43">
        <v>9.9700000000000006</v>
      </c>
      <c r="F177" s="263">
        <f t="shared" si="26"/>
        <v>-72386.955999999976</v>
      </c>
      <c r="G177" s="43">
        <f t="shared" si="27"/>
        <v>164888.61599999998</v>
      </c>
      <c r="H177" s="258">
        <f t="shared" si="28"/>
        <v>-0.43900517668242173</v>
      </c>
      <c r="I177" s="383"/>
    </row>
    <row r="178" spans="2:9" x14ac:dyDescent="0.25">
      <c r="B178" s="211">
        <v>42433</v>
      </c>
      <c r="C178" s="12">
        <v>9278</v>
      </c>
      <c r="D178" s="270">
        <v>17.771999999999998</v>
      </c>
      <c r="E178" s="43">
        <v>11</v>
      </c>
      <c r="F178" s="263">
        <f t="shared" si="26"/>
        <v>-62830.615999999987</v>
      </c>
      <c r="G178" s="43">
        <f t="shared" si="27"/>
        <v>164888.61599999998</v>
      </c>
      <c r="H178" s="258">
        <f t="shared" si="28"/>
        <v>-0.38104884087328378</v>
      </c>
      <c r="I178" s="383"/>
    </row>
    <row r="179" spans="2:9" x14ac:dyDescent="0.25">
      <c r="B179" s="211">
        <v>42439</v>
      </c>
      <c r="C179" s="314">
        <v>9278</v>
      </c>
      <c r="D179" s="376">
        <v>17.718</v>
      </c>
      <c r="E179" s="377">
        <v>10.59</v>
      </c>
      <c r="F179" s="263">
        <f t="shared" si="26"/>
        <v>-66133.584000000003</v>
      </c>
      <c r="G179" s="43">
        <f t="shared" si="27"/>
        <v>164387.60399999999</v>
      </c>
      <c r="H179" s="258">
        <f t="shared" si="28"/>
        <v>-0.40230274297324753</v>
      </c>
      <c r="I179" s="383" t="s">
        <v>233</v>
      </c>
    </row>
    <row r="180" spans="2:9" x14ac:dyDescent="0.25">
      <c r="B180" s="211">
        <v>42440</v>
      </c>
      <c r="C180" s="12">
        <v>9278</v>
      </c>
      <c r="D180" s="270">
        <v>17.712</v>
      </c>
      <c r="E180" s="43">
        <v>11.12</v>
      </c>
      <c r="F180" s="263">
        <f t="shared" si="26"/>
        <v>-61160.576000000008</v>
      </c>
      <c r="G180" s="43">
        <f t="shared" si="27"/>
        <v>164331.93599999999</v>
      </c>
      <c r="H180" s="258">
        <f t="shared" si="28"/>
        <v>-0.37217705510388438</v>
      </c>
      <c r="I180" s="43"/>
    </row>
    <row r="181" spans="2:9" x14ac:dyDescent="0.25">
      <c r="B181" s="211">
        <v>42446</v>
      </c>
      <c r="C181" s="12">
        <v>9278</v>
      </c>
      <c r="D181" s="270">
        <v>17.704999999999998</v>
      </c>
      <c r="E181" s="43">
        <v>11.45</v>
      </c>
      <c r="F181" s="263">
        <f t="shared" si="26"/>
        <v>-58033.889999999992</v>
      </c>
      <c r="G181" s="43">
        <f t="shared" si="27"/>
        <v>164266.99</v>
      </c>
      <c r="H181" s="258">
        <f t="shared" si="28"/>
        <v>-0.353290031064671</v>
      </c>
      <c r="I181" s="43"/>
    </row>
    <row r="182" spans="2:9" x14ac:dyDescent="0.25">
      <c r="B182" s="211">
        <v>42447</v>
      </c>
      <c r="C182" s="12">
        <v>7928</v>
      </c>
      <c r="D182" s="270">
        <v>18.734999999999999</v>
      </c>
      <c r="E182" s="43">
        <v>11.63</v>
      </c>
      <c r="F182" s="263">
        <f t="shared" si="26"/>
        <v>-56328.439999999988</v>
      </c>
      <c r="G182" s="43">
        <f t="shared" si="27"/>
        <v>148531.07999999999</v>
      </c>
      <c r="H182" s="258">
        <f t="shared" si="28"/>
        <v>-0.37923672271150249</v>
      </c>
      <c r="I182" s="400"/>
    </row>
    <row r="183" spans="2:9" x14ac:dyDescent="0.25">
      <c r="B183" s="211">
        <v>42450</v>
      </c>
      <c r="C183" s="291">
        <v>9278</v>
      </c>
      <c r="D183" s="316">
        <v>17.670000000000002</v>
      </c>
      <c r="E183" s="43">
        <v>11.43</v>
      </c>
      <c r="F183" s="263">
        <f t="shared" si="26"/>
        <v>-57894.720000000016</v>
      </c>
      <c r="G183" s="43">
        <f t="shared" si="27"/>
        <v>163942.26</v>
      </c>
      <c r="H183" s="258">
        <f t="shared" si="28"/>
        <v>-0.35314091680814946</v>
      </c>
      <c r="I183" s="400"/>
    </row>
    <row r="184" spans="2:9" x14ac:dyDescent="0.25">
      <c r="B184" s="211">
        <v>42451</v>
      </c>
      <c r="C184" s="12">
        <v>9628</v>
      </c>
      <c r="D184" s="270">
        <v>17.428000000000001</v>
      </c>
      <c r="E184" s="43">
        <v>11.31</v>
      </c>
      <c r="F184" s="263">
        <f t="shared" si="26"/>
        <v>-58904.104000000007</v>
      </c>
      <c r="G184" s="43">
        <f t="shared" si="27"/>
        <v>167796.78400000001</v>
      </c>
      <c r="H184" s="258">
        <f t="shared" si="28"/>
        <v>-0.35104429653431263</v>
      </c>
      <c r="I184" s="43"/>
    </row>
    <row r="185" spans="2:9" x14ac:dyDescent="0.25">
      <c r="B185" s="211">
        <v>42453</v>
      </c>
      <c r="C185" s="12">
        <v>13278</v>
      </c>
      <c r="D185" s="270">
        <v>15.5565</v>
      </c>
      <c r="E185" s="43">
        <v>10.29</v>
      </c>
      <c r="F185" s="263">
        <f t="shared" ref="F185:F204" si="29">C185*(E185-D185)</f>
        <v>-69928.587000000014</v>
      </c>
      <c r="G185" s="43">
        <f t="shared" ref="G185:G204" si="30">IF(C185=0, 0,D185*C185)</f>
        <v>206559.20699999999</v>
      </c>
      <c r="H185" s="258">
        <f t="shared" si="28"/>
        <v>-0.33854016006171056</v>
      </c>
      <c r="I185" s="43"/>
    </row>
    <row r="186" spans="2:9" x14ac:dyDescent="0.25">
      <c r="B186" s="211">
        <v>42459</v>
      </c>
      <c r="C186" s="12">
        <v>11278</v>
      </c>
      <c r="D186" s="270">
        <v>16.408899999999999</v>
      </c>
      <c r="E186" s="43">
        <v>10.53</v>
      </c>
      <c r="F186" s="263">
        <f t="shared" si="29"/>
        <v>-66302.234199999992</v>
      </c>
      <c r="G186" s="43">
        <f t="shared" si="30"/>
        <v>185059.5742</v>
      </c>
      <c r="H186" s="258">
        <f t="shared" si="28"/>
        <v>-0.35827508242478168</v>
      </c>
      <c r="I186" s="43"/>
    </row>
    <row r="187" spans="2:9" x14ac:dyDescent="0.25">
      <c r="B187" s="211">
        <v>42460</v>
      </c>
      <c r="C187" s="406">
        <v>9678</v>
      </c>
      <c r="D187" s="407">
        <v>17.311699999999998</v>
      </c>
      <c r="E187" s="43">
        <v>11.14</v>
      </c>
      <c r="F187" s="263">
        <f t="shared" si="29"/>
        <v>-59729.712599999977</v>
      </c>
      <c r="G187" s="43">
        <f t="shared" si="30"/>
        <v>167542.63259999998</v>
      </c>
      <c r="H187" s="258">
        <f t="shared" si="28"/>
        <v>-0.35650456049954643</v>
      </c>
      <c r="I187" s="400"/>
    </row>
    <row r="188" spans="2:9" x14ac:dyDescent="0.25">
      <c r="B188" s="211">
        <v>42461</v>
      </c>
      <c r="C188" s="12">
        <v>11678</v>
      </c>
      <c r="D188" s="270">
        <v>16.116</v>
      </c>
      <c r="E188" s="43">
        <v>10.53</v>
      </c>
      <c r="F188" s="263">
        <f t="shared" si="29"/>
        <v>-65233.308000000005</v>
      </c>
      <c r="G188" s="43">
        <f t="shared" si="30"/>
        <v>188202.64799999999</v>
      </c>
      <c r="H188" s="258">
        <f t="shared" si="28"/>
        <v>-0.34661206254653765</v>
      </c>
      <c r="I188" s="43"/>
    </row>
    <row r="189" spans="2:9" x14ac:dyDescent="0.25">
      <c r="B189" s="211">
        <v>42461</v>
      </c>
      <c r="C189" s="314">
        <v>9678</v>
      </c>
      <c r="D189" s="376">
        <v>17.266200000000001</v>
      </c>
      <c r="E189" s="43">
        <v>10.56</v>
      </c>
      <c r="F189" s="263">
        <f t="shared" si="29"/>
        <v>-64902.603600000009</v>
      </c>
      <c r="G189" s="43">
        <f t="shared" si="30"/>
        <v>167102.28360000002</v>
      </c>
      <c r="H189" s="258">
        <f t="shared" si="28"/>
        <v>-0.388400458699656</v>
      </c>
      <c r="I189" s="43"/>
    </row>
    <row r="190" spans="2:9" x14ac:dyDescent="0.25">
      <c r="B190" s="211">
        <v>42464</v>
      </c>
      <c r="C190" s="12">
        <v>9778</v>
      </c>
      <c r="D190" s="270">
        <v>17.196100000000001</v>
      </c>
      <c r="E190" s="43">
        <v>10.4</v>
      </c>
      <c r="F190" s="263">
        <f t="shared" si="29"/>
        <v>-66452.265800000008</v>
      </c>
      <c r="G190" s="43">
        <f t="shared" si="30"/>
        <v>168143.46580000001</v>
      </c>
      <c r="H190" s="258">
        <f t="shared" si="28"/>
        <v>-0.3952117049796175</v>
      </c>
      <c r="I190" s="43"/>
    </row>
    <row r="191" spans="2:9" x14ac:dyDescent="0.25">
      <c r="B191" s="211">
        <v>42465</v>
      </c>
      <c r="C191" s="406">
        <v>9678</v>
      </c>
      <c r="D191" s="407">
        <v>17.262699999999999</v>
      </c>
      <c r="E191" s="43">
        <v>10.63</v>
      </c>
      <c r="F191" s="263">
        <f t="shared" si="29"/>
        <v>-64191.270599999982</v>
      </c>
      <c r="G191" s="43">
        <f t="shared" si="30"/>
        <v>167068.4106</v>
      </c>
      <c r="H191" s="258">
        <f t="shared" si="28"/>
        <v>-0.38422147172806098</v>
      </c>
      <c r="I191" s="400"/>
    </row>
    <row r="192" spans="2:9" x14ac:dyDescent="0.25">
      <c r="B192" s="211">
        <v>42469</v>
      </c>
      <c r="C192" s="12">
        <v>8678</v>
      </c>
      <c r="D192" s="270">
        <v>17.895700000000001</v>
      </c>
      <c r="E192" s="43">
        <v>11.78</v>
      </c>
      <c r="F192" s="263">
        <f t="shared" si="29"/>
        <v>-53072.044600000016</v>
      </c>
      <c r="G192" s="43">
        <f t="shared" si="30"/>
        <v>155298.88460000002</v>
      </c>
      <c r="H192" s="258">
        <f t="shared" si="28"/>
        <v>-0.34174131215878684</v>
      </c>
      <c r="I192" s="400"/>
    </row>
    <row r="193" spans="2:9" x14ac:dyDescent="0.25">
      <c r="B193" s="211">
        <v>42471</v>
      </c>
      <c r="C193" s="406">
        <v>9678</v>
      </c>
      <c r="D193" s="407">
        <v>17.2514</v>
      </c>
      <c r="E193" s="43">
        <v>11.67</v>
      </c>
      <c r="F193" s="263">
        <f t="shared" si="29"/>
        <v>-54016.789200000007</v>
      </c>
      <c r="G193" s="43">
        <f t="shared" si="30"/>
        <v>166959.04920000001</v>
      </c>
      <c r="H193" s="258">
        <f t="shared" si="28"/>
        <v>-0.32353316252593994</v>
      </c>
      <c r="I193" s="400"/>
    </row>
    <row r="194" spans="2:9" x14ac:dyDescent="0.25">
      <c r="B194" s="211">
        <v>42472</v>
      </c>
      <c r="C194" s="12">
        <v>8288</v>
      </c>
      <c r="D194" s="270">
        <v>17.96</v>
      </c>
      <c r="E194" s="43">
        <v>13.05</v>
      </c>
      <c r="F194" s="263">
        <f t="shared" si="29"/>
        <v>-40694.080000000002</v>
      </c>
      <c r="G194" s="43">
        <f t="shared" si="30"/>
        <v>148852.48000000001</v>
      </c>
      <c r="H194" s="258">
        <f t="shared" si="28"/>
        <v>-0.27338530066815142</v>
      </c>
      <c r="I194" s="43"/>
    </row>
    <row r="195" spans="2:9" x14ac:dyDescent="0.25">
      <c r="B195" s="211">
        <v>42473</v>
      </c>
      <c r="C195" s="12">
        <v>9258</v>
      </c>
      <c r="D195" s="270">
        <v>17.415800000000001</v>
      </c>
      <c r="E195" s="43">
        <v>12.92</v>
      </c>
      <c r="F195" s="263">
        <f t="shared" si="29"/>
        <v>-41622.116400000006</v>
      </c>
      <c r="G195" s="43">
        <f t="shared" si="30"/>
        <v>161235.47640000001</v>
      </c>
      <c r="H195" s="258">
        <f t="shared" si="28"/>
        <v>-0.2581449029042594</v>
      </c>
      <c r="I195" s="43"/>
    </row>
    <row r="196" spans="2:9" x14ac:dyDescent="0.25">
      <c r="B196" s="211">
        <v>42474</v>
      </c>
      <c r="C196" s="406">
        <v>9678</v>
      </c>
      <c r="D196" s="407">
        <v>17.2135</v>
      </c>
      <c r="E196" s="43">
        <v>13.11</v>
      </c>
      <c r="F196" s="263">
        <f t="shared" si="29"/>
        <v>-39713.673000000003</v>
      </c>
      <c r="G196" s="43">
        <f t="shared" si="30"/>
        <v>166592.253</v>
      </c>
      <c r="H196" s="258">
        <f t="shared" si="28"/>
        <v>-0.23838847416272113</v>
      </c>
      <c r="I196" s="43"/>
    </row>
    <row r="197" spans="2:9" x14ac:dyDescent="0.25">
      <c r="B197" s="211">
        <v>42474</v>
      </c>
      <c r="C197" s="12">
        <v>9178</v>
      </c>
      <c r="D197" s="270">
        <v>17.433299999999999</v>
      </c>
      <c r="E197" s="43">
        <v>13.11</v>
      </c>
      <c r="F197" s="263">
        <f t="shared" si="29"/>
        <v>-39679.2474</v>
      </c>
      <c r="G197" s="43">
        <f t="shared" si="30"/>
        <v>160002.82739999998</v>
      </c>
      <c r="H197" s="258">
        <f t="shared" si="28"/>
        <v>-0.24799091394056202</v>
      </c>
      <c r="I197" s="43"/>
    </row>
    <row r="198" spans="2:9" x14ac:dyDescent="0.25">
      <c r="B198" s="211">
        <v>42475</v>
      </c>
      <c r="C198" s="406">
        <v>9678</v>
      </c>
      <c r="D198" s="407">
        <v>17.205100000000002</v>
      </c>
      <c r="E198" s="43">
        <v>13.01</v>
      </c>
      <c r="F198" s="263">
        <f t="shared" si="29"/>
        <v>-40600.177800000019</v>
      </c>
      <c r="G198" s="43">
        <f t="shared" si="30"/>
        <v>166510.9578</v>
      </c>
      <c r="H198" s="258">
        <f t="shared" si="28"/>
        <v>-0.24382886469709572</v>
      </c>
      <c r="I198" s="43"/>
    </row>
    <row r="199" spans="2:9" x14ac:dyDescent="0.25">
      <c r="B199" s="211">
        <v>42478</v>
      </c>
      <c r="C199" s="12">
        <v>9178</v>
      </c>
      <c r="D199" s="270">
        <v>17.412400000000002</v>
      </c>
      <c r="E199" s="43">
        <v>13.36</v>
      </c>
      <c r="F199" s="263">
        <f t="shared" si="29"/>
        <v>-37192.92720000002</v>
      </c>
      <c r="G199" s="43">
        <f t="shared" si="30"/>
        <v>159811.00720000002</v>
      </c>
      <c r="H199" s="258">
        <f t="shared" si="28"/>
        <v>-0.232730697663734</v>
      </c>
      <c r="I199" s="43"/>
    </row>
    <row r="200" spans="2:9" x14ac:dyDescent="0.25">
      <c r="B200" s="211">
        <v>42484</v>
      </c>
      <c r="C200" s="12">
        <v>9178</v>
      </c>
      <c r="D200" s="270">
        <v>17.412400000000002</v>
      </c>
      <c r="E200" s="43">
        <v>14.34</v>
      </c>
      <c r="F200" s="263">
        <f t="shared" si="29"/>
        <v>-28198.487200000018</v>
      </c>
      <c r="G200" s="43">
        <f t="shared" si="30"/>
        <v>159811.00720000002</v>
      </c>
      <c r="H200" s="258">
        <f t="shared" si="28"/>
        <v>-0.17644896740254082</v>
      </c>
      <c r="I200" s="43"/>
    </row>
    <row r="201" spans="2:9" x14ac:dyDescent="0.25">
      <c r="B201" s="211">
        <v>42485</v>
      </c>
      <c r="C201" s="12">
        <v>9678</v>
      </c>
      <c r="D201" s="270">
        <v>17.233499999999999</v>
      </c>
      <c r="E201" s="43">
        <v>13.83</v>
      </c>
      <c r="F201" s="263">
        <f t="shared" si="29"/>
        <v>-32939.072999999997</v>
      </c>
      <c r="G201" s="43">
        <f t="shared" si="30"/>
        <v>166785.81299999999</v>
      </c>
      <c r="H201" s="258">
        <f t="shared" si="28"/>
        <v>-0.19749325441726867</v>
      </c>
      <c r="I201" s="43"/>
    </row>
    <row r="202" spans="2:9" x14ac:dyDescent="0.25">
      <c r="B202" s="211">
        <v>42486</v>
      </c>
      <c r="C202" s="12">
        <v>9178</v>
      </c>
      <c r="D202" s="270">
        <v>17.390599999999999</v>
      </c>
      <c r="E202" s="43">
        <v>14.44</v>
      </c>
      <c r="F202" s="263">
        <f t="shared" si="29"/>
        <v>-27080.606799999998</v>
      </c>
      <c r="G202" s="43">
        <f t="shared" si="30"/>
        <v>159610.92679999999</v>
      </c>
      <c r="H202" s="258">
        <f t="shared" si="28"/>
        <v>-0.16966637148804525</v>
      </c>
      <c r="I202" s="400" t="s">
        <v>242</v>
      </c>
    </row>
    <row r="203" spans="2:9" x14ac:dyDescent="0.25">
      <c r="B203" s="211">
        <v>42487</v>
      </c>
      <c r="C203" s="12">
        <v>9178</v>
      </c>
      <c r="D203" s="270">
        <v>17.376300000000001</v>
      </c>
      <c r="E203" s="43">
        <v>14.84</v>
      </c>
      <c r="F203" s="263">
        <f t="shared" si="29"/>
        <v>-23278.161400000005</v>
      </c>
      <c r="G203" s="43">
        <f t="shared" si="30"/>
        <v>159479.6814</v>
      </c>
      <c r="H203" s="258">
        <f t="shared" si="28"/>
        <v>-0.14596317973331496</v>
      </c>
      <c r="I203" s="43"/>
    </row>
    <row r="204" spans="2:9" x14ac:dyDescent="0.25">
      <c r="B204" s="211">
        <v>42488</v>
      </c>
      <c r="C204" s="12">
        <v>9678</v>
      </c>
      <c r="D204" s="270">
        <v>17.2287</v>
      </c>
      <c r="E204" s="43">
        <v>14.35</v>
      </c>
      <c r="F204" s="263">
        <f t="shared" si="29"/>
        <v>-27860.058600000004</v>
      </c>
      <c r="G204" s="43">
        <f t="shared" si="30"/>
        <v>166739.35860000001</v>
      </c>
      <c r="H204" s="258">
        <f t="shared" si="28"/>
        <v>-0.16708747612994598</v>
      </c>
      <c r="I204" s="43"/>
    </row>
    <row r="205" spans="2:9" x14ac:dyDescent="0.25">
      <c r="B205" s="211"/>
      <c r="C205" s="12"/>
      <c r="D205" s="270"/>
      <c r="E205" s="43"/>
      <c r="F205" s="263"/>
      <c r="G205" s="43"/>
      <c r="H205" s="258"/>
      <c r="I205" s="43"/>
    </row>
    <row r="206" spans="2:9" x14ac:dyDescent="0.25">
      <c r="B206" s="211"/>
      <c r="C206" s="12"/>
      <c r="D206" s="270"/>
      <c r="E206" s="43"/>
      <c r="F206" s="263"/>
      <c r="G206" s="43"/>
      <c r="H206" s="258"/>
      <c r="I206" s="43"/>
    </row>
    <row r="207" spans="2:9" x14ac:dyDescent="0.25">
      <c r="B207" s="211"/>
      <c r="C207" s="12"/>
      <c r="D207" s="270"/>
      <c r="E207" s="43"/>
      <c r="F207" s="263"/>
      <c r="G207" s="43"/>
      <c r="H207" s="258"/>
      <c r="I207" s="43"/>
    </row>
    <row r="208" spans="2:9" x14ac:dyDescent="0.25">
      <c r="B208" s="211"/>
      <c r="C208" s="12"/>
      <c r="D208" s="270"/>
      <c r="E208" s="43"/>
      <c r="F208" s="263"/>
      <c r="G208" s="43"/>
      <c r="H208" s="258"/>
      <c r="I208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31:F208 H131:H208">
    <cfRule type="expression" dxfId="495" priority="22">
      <formula>F7&gt;0</formula>
    </cfRule>
    <cfRule type="expression" dxfId="4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24:F130">
    <cfRule type="expression" dxfId="493" priority="15">
      <formula>F124&gt;0</formula>
    </cfRule>
    <cfRule type="expression" dxfId="492" priority="16">
      <formula>F124&lt;0</formula>
    </cfRule>
  </conditionalFormatting>
  <conditionalFormatting sqref="H124:H130">
    <cfRule type="expression" dxfId="491" priority="11">
      <formula>H124&gt;0</formula>
    </cfRule>
    <cfRule type="expression" dxfId="490" priority="12">
      <formula>H124&lt;0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274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42487</v>
      </c>
      <c r="X2" s="12">
        <v>36.479999999999997</v>
      </c>
      <c r="Y2" s="12">
        <v>36.71</v>
      </c>
      <c r="Z2" s="12">
        <v>36.18</v>
      </c>
      <c r="AA2" s="12">
        <v>36.31</v>
      </c>
      <c r="AB2" s="105">
        <v>4874000</v>
      </c>
      <c r="AC2" s="12">
        <v>36.31</v>
      </c>
      <c r="AD2" s="2">
        <f>Y2-Z2</f>
        <v>0.53000000000000114</v>
      </c>
      <c r="AE2" s="148">
        <f>AC2/AC3-1</f>
        <v>-2.4725274725273527E-3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42486</v>
      </c>
      <c r="X3" s="12">
        <v>36.74</v>
      </c>
      <c r="Y3" s="12">
        <v>37.11</v>
      </c>
      <c r="Z3" s="12">
        <v>36.29</v>
      </c>
      <c r="AA3" s="12">
        <v>36.4</v>
      </c>
      <c r="AB3" s="105">
        <v>6246100</v>
      </c>
      <c r="AC3" s="12">
        <v>36.4</v>
      </c>
      <c r="AD3" s="2">
        <f t="shared" ref="AD3:AD66" si="0">Y3-Z3</f>
        <v>0.82000000000000028</v>
      </c>
      <c r="AE3" s="148">
        <f t="shared" ref="AE3:AE66" si="1">AC3/AC4-1</f>
        <v>-1.0062550992657182E-2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35.92</v>
      </c>
      <c r="T4" s="173"/>
      <c r="W4" s="143">
        <v>42485</v>
      </c>
      <c r="X4" s="12">
        <v>35.450000000000003</v>
      </c>
      <c r="Y4" s="12">
        <v>36.85</v>
      </c>
      <c r="Z4" s="12">
        <v>35.39</v>
      </c>
      <c r="AA4" s="12">
        <v>36.770000000000003</v>
      </c>
      <c r="AB4" s="105">
        <v>9589500</v>
      </c>
      <c r="AC4" s="12">
        <v>36.770000000000003</v>
      </c>
      <c r="AD4" s="2">
        <f t="shared" si="0"/>
        <v>1.4600000000000009</v>
      </c>
      <c r="AE4" s="148">
        <f t="shared" si="1"/>
        <v>3.344575604272082E-2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3592</v>
      </c>
      <c r="W5" s="143">
        <v>42482</v>
      </c>
      <c r="X5" s="12">
        <v>36.36</v>
      </c>
      <c r="Y5" s="12">
        <v>36.54</v>
      </c>
      <c r="Z5" s="12">
        <v>35.130000000000003</v>
      </c>
      <c r="AA5" s="12">
        <v>35.58</v>
      </c>
      <c r="AB5" s="105">
        <v>12968200</v>
      </c>
      <c r="AC5" s="12">
        <v>35.58</v>
      </c>
      <c r="AD5" s="2">
        <f t="shared" si="0"/>
        <v>1.4099999999999966</v>
      </c>
      <c r="AE5" s="148">
        <f t="shared" si="1"/>
        <v>-2.4403619413216338E-2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42481</v>
      </c>
      <c r="X6" s="12">
        <v>36.950000000000003</v>
      </c>
      <c r="Y6" s="12">
        <v>37.01</v>
      </c>
      <c r="Z6" s="12">
        <v>36.33</v>
      </c>
      <c r="AA6" s="12">
        <v>36.47</v>
      </c>
      <c r="AB6" s="105">
        <v>7675200</v>
      </c>
      <c r="AC6" s="12">
        <v>36.47</v>
      </c>
      <c r="AD6" s="2">
        <f t="shared" si="0"/>
        <v>0.67999999999999972</v>
      </c>
      <c r="AE6" s="148">
        <f t="shared" si="1"/>
        <v>-1.2990527740189606E-2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0.20000000000027285</v>
      </c>
      <c r="R7" s="206"/>
      <c r="W7" s="143">
        <v>42480</v>
      </c>
      <c r="X7" s="12">
        <v>36.369999999999997</v>
      </c>
      <c r="Y7" s="12">
        <v>37.340000000000003</v>
      </c>
      <c r="Z7" s="12">
        <v>36.270000000000003</v>
      </c>
      <c r="AA7" s="12">
        <v>36.950000000000003</v>
      </c>
      <c r="AB7" s="105">
        <v>8835600</v>
      </c>
      <c r="AC7" s="12">
        <v>36.950000000000003</v>
      </c>
      <c r="AD7" s="2">
        <f t="shared" si="0"/>
        <v>1.0700000000000003</v>
      </c>
      <c r="AE7" s="148">
        <f t="shared" si="1"/>
        <v>1.9873033397736828E-2</v>
      </c>
    </row>
    <row r="8" spans="1:31" x14ac:dyDescent="0.25">
      <c r="O8" s="13" t="s">
        <v>90</v>
      </c>
      <c r="Q8" s="148">
        <f>(Q4-Q3)/Q3</f>
        <v>5.568238766085095E-5</v>
      </c>
      <c r="W8" s="143">
        <v>42479</v>
      </c>
      <c r="X8" s="12">
        <v>36.78</v>
      </c>
      <c r="Y8" s="12">
        <v>36.78</v>
      </c>
      <c r="Z8" s="12">
        <v>36.1</v>
      </c>
      <c r="AA8" s="12">
        <v>36.229999999999997</v>
      </c>
      <c r="AB8" s="105">
        <v>11235000</v>
      </c>
      <c r="AC8" s="12">
        <v>36.229999999999997</v>
      </c>
      <c r="AD8" s="2">
        <f t="shared" si="0"/>
        <v>0.67999999999999972</v>
      </c>
      <c r="AE8" s="148">
        <f t="shared" si="1"/>
        <v>-1.2268266085060042E-2</v>
      </c>
    </row>
    <row r="9" spans="1:31" x14ac:dyDescent="0.25">
      <c r="W9" s="143">
        <v>42478</v>
      </c>
      <c r="X9" s="12">
        <v>36.61</v>
      </c>
      <c r="Y9" s="12">
        <v>36.74</v>
      </c>
      <c r="Z9" s="12">
        <v>36.25</v>
      </c>
      <c r="AA9" s="12">
        <v>36.68</v>
      </c>
      <c r="AB9" s="105">
        <v>8480600</v>
      </c>
      <c r="AC9" s="12">
        <v>36.68</v>
      </c>
      <c r="AD9" s="2">
        <f t="shared" si="0"/>
        <v>0.49000000000000199</v>
      </c>
      <c r="AE9" s="148">
        <f t="shared" si="1"/>
        <v>-6.2313736114872897E-3</v>
      </c>
    </row>
    <row r="10" spans="1:31" x14ac:dyDescent="0.25">
      <c r="W10" s="143">
        <v>42475</v>
      </c>
      <c r="X10" s="12">
        <v>37.17</v>
      </c>
      <c r="Y10" s="12">
        <v>37.32</v>
      </c>
      <c r="Z10" s="12">
        <v>36.71</v>
      </c>
      <c r="AA10" s="12">
        <v>36.909999999999997</v>
      </c>
      <c r="AB10" s="105">
        <v>7505200</v>
      </c>
      <c r="AC10" s="12">
        <v>36.909999999999997</v>
      </c>
      <c r="AD10" s="2">
        <f t="shared" si="0"/>
        <v>0.60999999999999943</v>
      </c>
      <c r="AE10" s="148">
        <f t="shared" si="1"/>
        <v>-4.316158618829391E-3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42474</v>
      </c>
      <c r="X11" s="12">
        <v>37.49</v>
      </c>
      <c r="Y11" s="12">
        <v>37.590000000000003</v>
      </c>
      <c r="Z11" s="12">
        <v>37.01</v>
      </c>
      <c r="AA11" s="12">
        <v>37.07</v>
      </c>
      <c r="AB11" s="105">
        <v>5941400</v>
      </c>
      <c r="AC11" s="12">
        <v>37.07</v>
      </c>
      <c r="AD11" s="2">
        <f t="shared" si="0"/>
        <v>0.5800000000000054</v>
      </c>
      <c r="AE11" s="148">
        <f t="shared" si="1"/>
        <v>-2.0866349709455889E-2</v>
      </c>
    </row>
    <row r="12" spans="1:31" x14ac:dyDescent="0.25">
      <c r="W12" s="143">
        <v>42473</v>
      </c>
      <c r="X12" s="12">
        <v>37.39</v>
      </c>
      <c r="Y12" s="12">
        <v>37.880000000000003</v>
      </c>
      <c r="Z12" s="12">
        <v>37.299999999999997</v>
      </c>
      <c r="AA12" s="12">
        <v>37.86</v>
      </c>
      <c r="AB12" s="105">
        <v>5479600</v>
      </c>
      <c r="AC12" s="12">
        <v>37.86</v>
      </c>
      <c r="AD12" s="2">
        <f t="shared" si="0"/>
        <v>0.5800000000000054</v>
      </c>
      <c r="AE12" s="148">
        <f t="shared" si="1"/>
        <v>1.8837459634015064E-2</v>
      </c>
    </row>
    <row r="13" spans="1:31" x14ac:dyDescent="0.25">
      <c r="W13" s="143">
        <v>42472</v>
      </c>
      <c r="X13" s="12">
        <v>37.200000000000003</v>
      </c>
      <c r="Y13" s="12">
        <v>37.32</v>
      </c>
      <c r="Z13" s="12">
        <v>36.9</v>
      </c>
      <c r="AA13" s="12">
        <v>37.159999999999997</v>
      </c>
      <c r="AB13" s="105">
        <v>5979600</v>
      </c>
      <c r="AC13" s="12">
        <v>37.159999999999997</v>
      </c>
      <c r="AD13" s="2">
        <f t="shared" si="0"/>
        <v>0.42000000000000171</v>
      </c>
      <c r="AE13" s="148">
        <f t="shared" si="1"/>
        <v>-2.6903416733936591E-4</v>
      </c>
    </row>
    <row r="14" spans="1:31" x14ac:dyDescent="0.25">
      <c r="W14" s="143">
        <v>42471</v>
      </c>
      <c r="X14" s="12">
        <v>38</v>
      </c>
      <c r="Y14" s="12">
        <v>38.090000000000003</v>
      </c>
      <c r="Z14" s="12">
        <v>37.130000000000003</v>
      </c>
      <c r="AA14" s="12">
        <v>37.17</v>
      </c>
      <c r="AB14" s="105">
        <v>7030300</v>
      </c>
      <c r="AC14" s="12">
        <v>37.17</v>
      </c>
      <c r="AD14" s="2">
        <f t="shared" si="0"/>
        <v>0.96000000000000085</v>
      </c>
      <c r="AE14" s="148">
        <f t="shared" si="1"/>
        <v>-2.1584627533561496E-2</v>
      </c>
    </row>
    <row r="15" spans="1:31" x14ac:dyDescent="0.25">
      <c r="W15" s="143">
        <v>42468</v>
      </c>
      <c r="X15" s="12">
        <v>38.200000000000003</v>
      </c>
      <c r="Y15" s="12">
        <v>38.35</v>
      </c>
      <c r="Z15" s="12">
        <v>37.93</v>
      </c>
      <c r="AA15" s="12">
        <v>37.99</v>
      </c>
      <c r="AB15" s="105">
        <v>7826400</v>
      </c>
      <c r="AC15" s="12">
        <v>37.99</v>
      </c>
      <c r="AD15" s="2">
        <f t="shared" si="0"/>
        <v>0.42000000000000171</v>
      </c>
      <c r="AE15" s="148">
        <f t="shared" si="1"/>
        <v>-4.7157453497510549E-3</v>
      </c>
    </row>
    <row r="16" spans="1:31" x14ac:dyDescent="0.25">
      <c r="W16" s="143">
        <v>42467</v>
      </c>
      <c r="X16" s="12">
        <v>38.86</v>
      </c>
      <c r="Y16" s="12">
        <v>39.15</v>
      </c>
      <c r="Z16" s="12">
        <v>38.03</v>
      </c>
      <c r="AA16" s="12">
        <v>38.17</v>
      </c>
      <c r="AB16" s="105">
        <v>6895600</v>
      </c>
      <c r="AC16" s="12">
        <v>38.17</v>
      </c>
      <c r="AD16" s="2">
        <f t="shared" si="0"/>
        <v>1.1199999999999974</v>
      </c>
      <c r="AE16" s="148">
        <f t="shared" si="1"/>
        <v>-2.3285568065506523E-2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0" t="s">
        <v>167</v>
      </c>
      <c r="H17" s="250" t="s">
        <v>90</v>
      </c>
      <c r="I17" s="250" t="s">
        <v>174</v>
      </c>
      <c r="W17" s="143">
        <v>42466</v>
      </c>
      <c r="X17" s="12">
        <v>38.22</v>
      </c>
      <c r="Y17" s="12">
        <v>39.22</v>
      </c>
      <c r="Z17" s="12">
        <v>38.22</v>
      </c>
      <c r="AA17" s="12">
        <v>39.08</v>
      </c>
      <c r="AB17" s="105">
        <v>9123700</v>
      </c>
      <c r="AC17" s="12">
        <v>39.08</v>
      </c>
      <c r="AD17" s="2">
        <f t="shared" si="0"/>
        <v>1</v>
      </c>
      <c r="AE17" s="148">
        <f t="shared" si="1"/>
        <v>2.2501308215593818E-2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42465</v>
      </c>
      <c r="X18" s="12">
        <v>37.700000000000003</v>
      </c>
      <c r="Y18" s="12">
        <v>38.369999999999997</v>
      </c>
      <c r="Z18" s="12">
        <v>37.590000000000003</v>
      </c>
      <c r="AA18" s="12">
        <v>38.22</v>
      </c>
      <c r="AB18" s="105">
        <v>9831000</v>
      </c>
      <c r="AC18" s="12">
        <v>38.22</v>
      </c>
      <c r="AD18" s="2">
        <f t="shared" si="0"/>
        <v>0.77999999999999403</v>
      </c>
      <c r="AE18" s="148">
        <f t="shared" si="1"/>
        <v>4.9960557454640231E-3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42464</v>
      </c>
      <c r="X19" s="12">
        <v>38.32</v>
      </c>
      <c r="Y19" s="12">
        <v>38.46</v>
      </c>
      <c r="Z19" s="12">
        <v>37.909999999999997</v>
      </c>
      <c r="AA19" s="12">
        <v>38.03</v>
      </c>
      <c r="AB19" s="105">
        <v>7242500</v>
      </c>
      <c r="AC19" s="12">
        <v>38.03</v>
      </c>
      <c r="AD19" s="2">
        <f t="shared" si="0"/>
        <v>0.55000000000000426</v>
      </c>
      <c r="AE19" s="148">
        <f t="shared" si="1"/>
        <v>-7.5678496868475387E-3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42461</v>
      </c>
      <c r="X20" s="12">
        <v>37.94</v>
      </c>
      <c r="Y20" s="12">
        <v>38.42</v>
      </c>
      <c r="Z20" s="12">
        <v>37.909999999999997</v>
      </c>
      <c r="AA20" s="12">
        <v>38.32</v>
      </c>
      <c r="AB20" s="105">
        <v>6601700</v>
      </c>
      <c r="AC20" s="12">
        <v>38.32</v>
      </c>
      <c r="AD20" s="2">
        <f t="shared" si="0"/>
        <v>0.51000000000000512</v>
      </c>
      <c r="AE20" s="148">
        <f t="shared" si="1"/>
        <v>1.8300653594771621E-3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42460</v>
      </c>
      <c r="X21" s="12">
        <v>38.08</v>
      </c>
      <c r="Y21" s="12">
        <v>38.39</v>
      </c>
      <c r="Z21" s="12">
        <v>37.97</v>
      </c>
      <c r="AA21" s="12">
        <v>38.25</v>
      </c>
      <c r="AB21" s="105">
        <v>6864300</v>
      </c>
      <c r="AC21" s="12">
        <v>38.25</v>
      </c>
      <c r="AD21" s="2">
        <f t="shared" si="0"/>
        <v>0.42000000000000171</v>
      </c>
      <c r="AE21" s="148">
        <f t="shared" si="1"/>
        <v>4.200577579417164E-3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42459</v>
      </c>
      <c r="X22" s="12">
        <v>38.049999999999997</v>
      </c>
      <c r="Y22" s="12">
        <v>38.28</v>
      </c>
      <c r="Z22" s="12">
        <v>37.81</v>
      </c>
      <c r="AA22" s="12">
        <v>38.090000000000003</v>
      </c>
      <c r="AB22" s="105">
        <v>6962400</v>
      </c>
      <c r="AC22" s="12">
        <v>38.090000000000003</v>
      </c>
      <c r="AD22" s="2">
        <f t="shared" si="0"/>
        <v>0.46999999999999886</v>
      </c>
      <c r="AE22" s="148">
        <f t="shared" si="1"/>
        <v>1.5777018143572352E-3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42458</v>
      </c>
      <c r="X23" s="12">
        <v>37.81</v>
      </c>
      <c r="Y23" s="12">
        <v>38.15</v>
      </c>
      <c r="Z23" s="12">
        <v>37.74</v>
      </c>
      <c r="AA23" s="12">
        <v>38.03</v>
      </c>
      <c r="AB23" s="105">
        <v>5770400</v>
      </c>
      <c r="AC23" s="12">
        <v>38.03</v>
      </c>
      <c r="AD23" s="2">
        <f t="shared" si="0"/>
        <v>0.40999999999999659</v>
      </c>
      <c r="AE23" s="148">
        <f t="shared" si="1"/>
        <v>-7.8822911192855116E-4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42457</v>
      </c>
      <c r="X24" s="12">
        <v>37.64</v>
      </c>
      <c r="Y24" s="12">
        <v>38.090000000000003</v>
      </c>
      <c r="Z24" s="12">
        <v>37.53</v>
      </c>
      <c r="AA24" s="12">
        <v>38.06</v>
      </c>
      <c r="AB24" s="105">
        <v>6759000</v>
      </c>
      <c r="AC24" s="12">
        <v>38.06</v>
      </c>
      <c r="AD24" s="2">
        <f t="shared" si="0"/>
        <v>0.56000000000000227</v>
      </c>
      <c r="AE24" s="148">
        <f t="shared" si="1"/>
        <v>1.0889774236387817E-2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42453</v>
      </c>
      <c r="X25" s="12">
        <v>37.200000000000003</v>
      </c>
      <c r="Y25" s="12">
        <v>37.69</v>
      </c>
      <c r="Z25" s="12">
        <v>37.1</v>
      </c>
      <c r="AA25" s="12">
        <v>37.65</v>
      </c>
      <c r="AB25" s="105">
        <v>9516400</v>
      </c>
      <c r="AC25" s="12">
        <v>37.65</v>
      </c>
      <c r="AD25" s="2">
        <f t="shared" si="0"/>
        <v>0.58999999999999631</v>
      </c>
      <c r="AE25" s="148">
        <f t="shared" si="1"/>
        <v>1.5961691939343492E-3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42452</v>
      </c>
      <c r="X26" s="12">
        <v>37.92</v>
      </c>
      <c r="Y26" s="12">
        <v>38.020000000000003</v>
      </c>
      <c r="Z26" s="12">
        <v>37.35</v>
      </c>
      <c r="AA26" s="12">
        <v>37.590000000000003</v>
      </c>
      <c r="AB26" s="105">
        <v>9089000</v>
      </c>
      <c r="AC26" s="12">
        <v>37.590000000000003</v>
      </c>
      <c r="AD26" s="2">
        <f t="shared" si="0"/>
        <v>0.67000000000000171</v>
      </c>
      <c r="AE26" s="148">
        <f t="shared" si="1"/>
        <v>-9.4861660079050836E-3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42451</v>
      </c>
      <c r="X27" s="12">
        <v>38.18</v>
      </c>
      <c r="Y27" s="12">
        <v>38.32</v>
      </c>
      <c r="Z27" s="12">
        <v>37.69</v>
      </c>
      <c r="AA27" s="12">
        <v>37.950000000000003</v>
      </c>
      <c r="AB27" s="105">
        <v>7988000</v>
      </c>
      <c r="AC27" s="12">
        <v>37.950000000000003</v>
      </c>
      <c r="AD27" s="2">
        <f t="shared" si="0"/>
        <v>0.63000000000000256</v>
      </c>
      <c r="AE27" s="148">
        <f t="shared" si="1"/>
        <v>-4.7206923682140411E-3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42450</v>
      </c>
      <c r="X28" s="12">
        <v>38.380000000000003</v>
      </c>
      <c r="Y28" s="12">
        <v>38.6</v>
      </c>
      <c r="Z28" s="12">
        <v>38.090000000000003</v>
      </c>
      <c r="AA28" s="12">
        <v>38.130000000000003</v>
      </c>
      <c r="AB28" s="105">
        <v>5911400</v>
      </c>
      <c r="AC28" s="12">
        <v>38.130000000000003</v>
      </c>
      <c r="AD28" s="2">
        <f t="shared" si="0"/>
        <v>0.50999999999999801</v>
      </c>
      <c r="AE28" s="148">
        <f t="shared" si="1"/>
        <v>-1.1151452282157637E-2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42447</v>
      </c>
      <c r="X29" s="12">
        <v>38.14</v>
      </c>
      <c r="Y29" s="12">
        <v>38.880000000000003</v>
      </c>
      <c r="Z29" s="12">
        <v>38</v>
      </c>
      <c r="AA29" s="12">
        <v>38.56</v>
      </c>
      <c r="AB29" s="105">
        <v>9809000</v>
      </c>
      <c r="AC29" s="12">
        <v>38.56</v>
      </c>
      <c r="AD29" s="2">
        <f t="shared" si="0"/>
        <v>0.88000000000000256</v>
      </c>
      <c r="AE29" s="148">
        <f t="shared" si="1"/>
        <v>1.2339196639537864E-2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42446</v>
      </c>
      <c r="X30" s="12">
        <v>38.450000000000003</v>
      </c>
      <c r="Y30" s="12">
        <v>38.56</v>
      </c>
      <c r="Z30" s="12">
        <v>37.979999999999997</v>
      </c>
      <c r="AA30" s="12">
        <v>38.090000000000003</v>
      </c>
      <c r="AB30" s="105">
        <v>9445400</v>
      </c>
      <c r="AC30" s="12">
        <v>38.090000000000003</v>
      </c>
      <c r="AD30" s="2">
        <f t="shared" si="0"/>
        <v>0.5800000000000054</v>
      </c>
      <c r="AE30" s="148">
        <f t="shared" si="1"/>
        <v>-1.3468013468013407E-2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42445</v>
      </c>
      <c r="X31" s="12">
        <v>37.869999999999997</v>
      </c>
      <c r="Y31" s="12">
        <v>38.69</v>
      </c>
      <c r="Z31" s="12">
        <v>37.82</v>
      </c>
      <c r="AA31" s="12">
        <v>38.61</v>
      </c>
      <c r="AB31" s="105">
        <v>6208100</v>
      </c>
      <c r="AC31" s="12">
        <v>38.61</v>
      </c>
      <c r="AD31" s="2">
        <f t="shared" si="0"/>
        <v>0.86999999999999744</v>
      </c>
      <c r="AE31" s="148">
        <f t="shared" si="1"/>
        <v>1.2323020450970112E-2</v>
      </c>
    </row>
    <row r="32" spans="2:31" x14ac:dyDescent="0.25">
      <c r="W32" s="143">
        <v>42444</v>
      </c>
      <c r="X32" s="12">
        <v>38.01</v>
      </c>
      <c r="Y32" s="12">
        <v>38.46</v>
      </c>
      <c r="Z32" s="12">
        <v>37.659999999999997</v>
      </c>
      <c r="AA32" s="12">
        <v>38.14</v>
      </c>
      <c r="AB32" s="105">
        <v>5596000</v>
      </c>
      <c r="AC32" s="12">
        <v>38.14</v>
      </c>
      <c r="AD32" s="2">
        <f t="shared" si="0"/>
        <v>0.80000000000000426</v>
      </c>
      <c r="AE32" s="148">
        <f t="shared" si="1"/>
        <v>-6.5121125293045035E-3</v>
      </c>
    </row>
    <row r="33" spans="15:31" x14ac:dyDescent="0.25">
      <c r="W33" s="143">
        <v>42443</v>
      </c>
      <c r="X33" s="12">
        <v>38.43</v>
      </c>
      <c r="Y33" s="12">
        <v>38.85</v>
      </c>
      <c r="Z33" s="12">
        <v>37.979999999999997</v>
      </c>
      <c r="AA33" s="12">
        <v>38.39</v>
      </c>
      <c r="AB33" s="105">
        <v>6302600</v>
      </c>
      <c r="AC33" s="12">
        <v>38.39</v>
      </c>
      <c r="AD33" s="2">
        <f t="shared" si="0"/>
        <v>0.87000000000000455</v>
      </c>
      <c r="AE33" s="148">
        <f t="shared" si="1"/>
        <v>-6.4699792960662972E-3</v>
      </c>
    </row>
    <row r="34" spans="15:31" x14ac:dyDescent="0.25">
      <c r="W34" s="143">
        <v>42440</v>
      </c>
      <c r="X34" s="12">
        <v>37.9</v>
      </c>
      <c r="Y34" s="12">
        <v>38.68</v>
      </c>
      <c r="Z34" s="12">
        <v>37.880000000000003</v>
      </c>
      <c r="AA34" s="12">
        <v>38.64</v>
      </c>
      <c r="AB34" s="105">
        <v>8832000</v>
      </c>
      <c r="AC34" s="12">
        <v>38.64</v>
      </c>
      <c r="AD34" s="2">
        <f t="shared" si="0"/>
        <v>0.79999999999999716</v>
      </c>
      <c r="AE34" s="148">
        <f t="shared" si="1"/>
        <v>2.4118738404452778E-2</v>
      </c>
    </row>
    <row r="35" spans="15:31" x14ac:dyDescent="0.25">
      <c r="W35" s="143">
        <v>42439</v>
      </c>
      <c r="X35" s="12">
        <v>37.81</v>
      </c>
      <c r="Y35" s="12">
        <v>37.96</v>
      </c>
      <c r="Z35" s="12">
        <v>37.25</v>
      </c>
      <c r="AA35" s="12">
        <v>37.729999999999997</v>
      </c>
      <c r="AB35" s="105">
        <v>9143100</v>
      </c>
      <c r="AC35" s="12">
        <v>37.729999999999997</v>
      </c>
      <c r="AD35" s="2">
        <f t="shared" si="0"/>
        <v>0.71000000000000085</v>
      </c>
      <c r="AE35" s="148">
        <f t="shared" si="1"/>
        <v>-2.1158423697436035E-3</v>
      </c>
    </row>
    <row r="36" spans="15:31" x14ac:dyDescent="0.25">
      <c r="W36" s="143">
        <v>42438</v>
      </c>
      <c r="X36" s="12">
        <v>37.1</v>
      </c>
      <c r="Y36" s="12">
        <v>38.06</v>
      </c>
      <c r="Z36" s="12">
        <v>37.090000000000003</v>
      </c>
      <c r="AA36" s="12">
        <v>37.81</v>
      </c>
      <c r="AB36" s="105">
        <v>9177300</v>
      </c>
      <c r="AC36" s="12">
        <v>37.81</v>
      </c>
      <c r="AD36" s="2">
        <f t="shared" si="0"/>
        <v>0.96999999999999886</v>
      </c>
      <c r="AE36" s="148">
        <f t="shared" si="1"/>
        <v>2.1339816315505189E-2</v>
      </c>
    </row>
    <row r="37" spans="15:31" x14ac:dyDescent="0.25">
      <c r="W37" s="143">
        <v>42437</v>
      </c>
      <c r="X37" s="12">
        <v>36.93</v>
      </c>
      <c r="Y37" s="12">
        <v>37.68</v>
      </c>
      <c r="Z37" s="12">
        <v>36.85</v>
      </c>
      <c r="AA37" s="12">
        <v>37.020000000000003</v>
      </c>
      <c r="AB37" s="105">
        <v>8947200</v>
      </c>
      <c r="AC37" s="12">
        <v>37.020000000000003</v>
      </c>
      <c r="AD37" s="2">
        <f t="shared" si="0"/>
        <v>0.82999999999999829</v>
      </c>
      <c r="AE37" s="148">
        <f t="shared" si="1"/>
        <v>-8.0971659919015782E-4</v>
      </c>
    </row>
    <row r="38" spans="15:31" x14ac:dyDescent="0.25">
      <c r="W38" s="143">
        <v>42436</v>
      </c>
      <c r="X38" s="12">
        <v>36.590000000000003</v>
      </c>
      <c r="Y38" s="12">
        <v>37.65</v>
      </c>
      <c r="Z38" s="12">
        <v>36.54</v>
      </c>
      <c r="AA38" s="12">
        <v>37.049999999999997</v>
      </c>
      <c r="AB38" s="105">
        <v>12385200</v>
      </c>
      <c r="AC38" s="12">
        <v>37.049999999999997</v>
      </c>
      <c r="AD38" s="2">
        <f t="shared" si="0"/>
        <v>1.1099999999999994</v>
      </c>
      <c r="AE38" s="148">
        <f t="shared" si="1"/>
        <v>5.7003257328989143E-3</v>
      </c>
    </row>
    <row r="39" spans="15:31" x14ac:dyDescent="0.25">
      <c r="W39" s="143">
        <v>42433</v>
      </c>
      <c r="X39" s="12">
        <v>37.619999999999997</v>
      </c>
      <c r="Y39" s="12">
        <v>37.700000000000003</v>
      </c>
      <c r="Z39" s="12">
        <v>36.46</v>
      </c>
      <c r="AA39" s="12">
        <v>36.840000000000003</v>
      </c>
      <c r="AB39" s="105">
        <v>20799900</v>
      </c>
      <c r="AC39" s="12">
        <v>36.840000000000003</v>
      </c>
      <c r="AD39" s="2">
        <f t="shared" si="0"/>
        <v>1.240000000000002</v>
      </c>
      <c r="AE39" s="148">
        <f t="shared" si="1"/>
        <v>-2.5396825396825196E-2</v>
      </c>
    </row>
    <row r="40" spans="15:31" ht="20.25" thickBot="1" x14ac:dyDescent="0.35">
      <c r="O40" s="424" t="s">
        <v>78</v>
      </c>
      <c r="P40" s="424"/>
      <c r="T40" s="101" t="s">
        <v>115</v>
      </c>
      <c r="W40" s="143">
        <v>42432</v>
      </c>
      <c r="X40" s="12">
        <v>37.81</v>
      </c>
      <c r="Y40" s="12">
        <v>38.44</v>
      </c>
      <c r="Z40" s="12">
        <v>36.89</v>
      </c>
      <c r="AA40" s="12">
        <v>37.799999999999997</v>
      </c>
      <c r="AB40" s="105">
        <v>40556500</v>
      </c>
      <c r="AC40" s="12">
        <v>37.799999999999997</v>
      </c>
      <c r="AD40" s="2">
        <f t="shared" si="0"/>
        <v>1.5499999999999972</v>
      </c>
      <c r="AE40" s="148">
        <f t="shared" si="1"/>
        <v>-7.011070110701112E-2</v>
      </c>
    </row>
    <row r="41" spans="15:31" ht="15.75" thickTop="1" x14ac:dyDescent="0.25">
      <c r="O41" s="93">
        <v>1.1000000000000001</v>
      </c>
      <c r="P41" s="93">
        <f>O41*$Q$4</f>
        <v>39.512000000000008</v>
      </c>
      <c r="Q41" s="2"/>
      <c r="T41" s="138" t="s">
        <v>100</v>
      </c>
      <c r="U41" s="108">
        <v>36.4</v>
      </c>
      <c r="W41" s="143">
        <v>42431</v>
      </c>
      <c r="X41" s="12">
        <v>40.68</v>
      </c>
      <c r="Y41" s="12">
        <v>40.909999999999997</v>
      </c>
      <c r="Z41" s="12">
        <v>40.450000000000003</v>
      </c>
      <c r="AA41" s="12">
        <v>40.65</v>
      </c>
      <c r="AB41" s="105">
        <v>9564700</v>
      </c>
      <c r="AC41" s="12">
        <v>40.65</v>
      </c>
      <c r="AD41" s="2">
        <f t="shared" si="0"/>
        <v>0.45999999999999375</v>
      </c>
      <c r="AE41" s="148">
        <f t="shared" si="1"/>
        <v>7.3855243722298347E-4</v>
      </c>
    </row>
    <row r="42" spans="15:31" x14ac:dyDescent="0.25">
      <c r="O42" s="93">
        <v>1.0900000000000001</v>
      </c>
      <c r="P42" s="93">
        <f t="shared" ref="P42:P61" si="2">O42*$Q$4</f>
        <v>39.152800000000006</v>
      </c>
      <c r="Q42" s="2"/>
      <c r="T42" s="103" t="s">
        <v>101</v>
      </c>
      <c r="U42" s="98">
        <v>36.479999999999997</v>
      </c>
      <c r="W42" s="143">
        <v>42430</v>
      </c>
      <c r="X42" s="12">
        <v>40.36</v>
      </c>
      <c r="Y42" s="12">
        <v>40.74</v>
      </c>
      <c r="Z42" s="12">
        <v>39.909999999999997</v>
      </c>
      <c r="AA42" s="12">
        <v>40.619999999999997</v>
      </c>
      <c r="AB42" s="105">
        <v>8963300</v>
      </c>
      <c r="AC42" s="12">
        <v>40.619999999999997</v>
      </c>
      <c r="AD42" s="2">
        <f t="shared" si="0"/>
        <v>0.8300000000000054</v>
      </c>
      <c r="AE42" s="148">
        <f t="shared" si="1"/>
        <v>1.7790027562014643E-2</v>
      </c>
    </row>
    <row r="43" spans="15:31" x14ac:dyDescent="0.25">
      <c r="O43" s="93">
        <v>1.08</v>
      </c>
      <c r="P43" s="93">
        <f t="shared" si="2"/>
        <v>38.793600000000005</v>
      </c>
      <c r="Q43" s="2"/>
      <c r="T43" s="103" t="s">
        <v>102</v>
      </c>
      <c r="U43" s="98" t="s">
        <v>425</v>
      </c>
      <c r="W43" s="143">
        <v>42429</v>
      </c>
      <c r="X43" s="12">
        <v>39.700000000000003</v>
      </c>
      <c r="Y43" s="12">
        <v>40.46</v>
      </c>
      <c r="Z43" s="12">
        <v>39.6</v>
      </c>
      <c r="AA43" s="12">
        <v>39.909999999999997</v>
      </c>
      <c r="AB43" s="105">
        <v>10636400</v>
      </c>
      <c r="AC43" s="12">
        <v>39.909999999999997</v>
      </c>
      <c r="AD43" s="2">
        <f t="shared" si="0"/>
        <v>0.85999999999999943</v>
      </c>
      <c r="AE43" s="148">
        <f t="shared" si="1"/>
        <v>1.1660329531051783E-2</v>
      </c>
    </row>
    <row r="44" spans="15:31" x14ac:dyDescent="0.25">
      <c r="O44" s="93">
        <v>1.07</v>
      </c>
      <c r="P44" s="93">
        <f t="shared" si="2"/>
        <v>38.434400000000004</v>
      </c>
      <c r="Q44" s="2"/>
      <c r="T44" s="103" t="s">
        <v>103</v>
      </c>
      <c r="U44" s="98" t="s">
        <v>426</v>
      </c>
      <c r="W44" s="143">
        <v>42426</v>
      </c>
      <c r="X44" s="12">
        <v>39.549999999999997</v>
      </c>
      <c r="Y44" s="12">
        <v>39.950000000000003</v>
      </c>
      <c r="Z44" s="12">
        <v>39.200000000000003</v>
      </c>
      <c r="AA44" s="12">
        <v>39.450000000000003</v>
      </c>
      <c r="AB44" s="105">
        <v>6367500</v>
      </c>
      <c r="AC44" s="12">
        <v>39.450000000000003</v>
      </c>
      <c r="AD44" s="2">
        <f t="shared" si="0"/>
        <v>0.75</v>
      </c>
      <c r="AE44" s="148">
        <f t="shared" si="1"/>
        <v>-2.5342118601112684E-4</v>
      </c>
    </row>
    <row r="45" spans="15:31" x14ac:dyDescent="0.25">
      <c r="O45" s="93">
        <v>1.06</v>
      </c>
      <c r="P45" s="93">
        <f t="shared" si="2"/>
        <v>38.075200000000002</v>
      </c>
      <c r="Q45" s="2"/>
      <c r="T45" s="103" t="s">
        <v>104</v>
      </c>
      <c r="U45" s="98">
        <v>43.29</v>
      </c>
      <c r="W45" s="143">
        <v>42425</v>
      </c>
      <c r="X45" s="12">
        <v>38.880000000000003</v>
      </c>
      <c r="Y45" s="12">
        <v>39.51</v>
      </c>
      <c r="Z45" s="12">
        <v>38.75</v>
      </c>
      <c r="AA45" s="12">
        <v>39.46</v>
      </c>
      <c r="AB45" s="105">
        <v>7604900</v>
      </c>
      <c r="AC45" s="12">
        <v>39.46</v>
      </c>
      <c r="AD45" s="2">
        <f t="shared" si="0"/>
        <v>0.75999999999999801</v>
      </c>
      <c r="AE45" s="148">
        <f t="shared" si="1"/>
        <v>1.963824289405669E-2</v>
      </c>
    </row>
    <row r="46" spans="15:31" x14ac:dyDescent="0.25">
      <c r="O46" s="93">
        <v>1.05</v>
      </c>
      <c r="P46" s="93">
        <f t="shared" si="2"/>
        <v>37.716000000000001</v>
      </c>
      <c r="Q46" s="2"/>
      <c r="T46" s="103" t="s">
        <v>105</v>
      </c>
      <c r="U46" s="98">
        <v>0.82011500000000004</v>
      </c>
      <c r="W46" s="143">
        <v>42424</v>
      </c>
      <c r="X46" s="12">
        <v>38.44</v>
      </c>
      <c r="Y46" s="12">
        <v>38.770000000000003</v>
      </c>
      <c r="Z46" s="12">
        <v>38.1</v>
      </c>
      <c r="AA46" s="12">
        <v>38.700000000000003</v>
      </c>
      <c r="AB46" s="105">
        <v>6917700</v>
      </c>
      <c r="AC46" s="12">
        <v>38.700000000000003</v>
      </c>
      <c r="AD46" s="2">
        <f t="shared" si="0"/>
        <v>0.67000000000000171</v>
      </c>
      <c r="AE46" s="148">
        <f t="shared" si="1"/>
        <v>-2.0629190304279899E-3</v>
      </c>
    </row>
    <row r="47" spans="15:31" x14ac:dyDescent="0.25">
      <c r="O47" s="93">
        <v>1.04</v>
      </c>
      <c r="P47" s="93">
        <f t="shared" si="2"/>
        <v>37.3568</v>
      </c>
      <c r="Q47" s="2"/>
      <c r="T47" s="103" t="s">
        <v>125</v>
      </c>
      <c r="U47" s="98" t="s">
        <v>275</v>
      </c>
      <c r="W47" s="143">
        <v>42423</v>
      </c>
      <c r="X47" s="12">
        <v>38.119999999999997</v>
      </c>
      <c r="Y47" s="12">
        <v>38.97</v>
      </c>
      <c r="Z47" s="12">
        <v>37.93</v>
      </c>
      <c r="AA47" s="12">
        <v>38.78</v>
      </c>
      <c r="AB47" s="105">
        <v>5975700</v>
      </c>
      <c r="AC47" s="12">
        <v>38.78</v>
      </c>
      <c r="AD47" s="2">
        <f t="shared" si="0"/>
        <v>1.0399999999999991</v>
      </c>
      <c r="AE47" s="148">
        <f t="shared" si="1"/>
        <v>1.3326365299189957E-2</v>
      </c>
    </row>
    <row r="48" spans="15:31" x14ac:dyDescent="0.25">
      <c r="O48" s="93">
        <v>1.03</v>
      </c>
      <c r="P48" s="93">
        <f t="shared" si="2"/>
        <v>36.997600000000006</v>
      </c>
      <c r="Q48" s="2"/>
      <c r="T48" s="103"/>
      <c r="U48" s="98"/>
      <c r="W48" s="143">
        <v>42422</v>
      </c>
      <c r="X48" s="12">
        <v>38.1</v>
      </c>
      <c r="Y48" s="12">
        <v>38.43</v>
      </c>
      <c r="Z48" s="12">
        <v>37.85</v>
      </c>
      <c r="AA48" s="12">
        <v>38.270000000000003</v>
      </c>
      <c r="AB48" s="105">
        <v>5544400</v>
      </c>
      <c r="AC48" s="12">
        <v>38.270000000000003</v>
      </c>
      <c r="AD48" s="2">
        <f t="shared" si="0"/>
        <v>0.57999999999999829</v>
      </c>
      <c r="AE48" s="148">
        <f t="shared" si="1"/>
        <v>1.1898466419883791E-2</v>
      </c>
    </row>
    <row r="49" spans="15:31" x14ac:dyDescent="0.25">
      <c r="O49" s="93">
        <v>1.02</v>
      </c>
      <c r="P49" s="93">
        <f t="shared" si="2"/>
        <v>36.638400000000004</v>
      </c>
      <c r="Q49" s="2"/>
      <c r="T49" s="103" t="s">
        <v>107</v>
      </c>
      <c r="U49" s="98" t="s">
        <v>427</v>
      </c>
      <c r="W49" s="143">
        <v>42419</v>
      </c>
      <c r="X49" s="12">
        <v>37.79</v>
      </c>
      <c r="Y49" s="12">
        <v>38.119999999999997</v>
      </c>
      <c r="Z49" s="12">
        <v>37.42</v>
      </c>
      <c r="AA49" s="12">
        <v>37.82</v>
      </c>
      <c r="AB49" s="105">
        <v>6882800</v>
      </c>
      <c r="AC49" s="12">
        <v>37.82</v>
      </c>
      <c r="AD49" s="2">
        <f t="shared" si="0"/>
        <v>0.69999999999999574</v>
      </c>
      <c r="AE49" s="148">
        <f t="shared" si="1"/>
        <v>-6.3058328954282983E-3</v>
      </c>
    </row>
    <row r="50" spans="15:31" x14ac:dyDescent="0.25">
      <c r="O50" s="93">
        <v>1.01</v>
      </c>
      <c r="P50" s="93">
        <f t="shared" si="2"/>
        <v>36.279200000000003</v>
      </c>
      <c r="Q50" s="2"/>
      <c r="T50" s="103" t="s">
        <v>108</v>
      </c>
      <c r="U50" s="98" t="s">
        <v>276</v>
      </c>
      <c r="W50" s="143">
        <v>42418</v>
      </c>
      <c r="X50" s="12">
        <v>39</v>
      </c>
      <c r="Y50" s="12">
        <v>39.25</v>
      </c>
      <c r="Z50" s="12">
        <v>37.700000000000003</v>
      </c>
      <c r="AA50" s="12">
        <v>38.06</v>
      </c>
      <c r="AB50" s="105">
        <v>11507700</v>
      </c>
      <c r="AC50" s="12">
        <v>38.06</v>
      </c>
      <c r="AD50" s="2">
        <f t="shared" si="0"/>
        <v>1.5499999999999972</v>
      </c>
      <c r="AE50" s="148">
        <f t="shared" si="1"/>
        <v>-3.4500253678335868E-2</v>
      </c>
    </row>
    <row r="51" spans="15:31" x14ac:dyDescent="0.25">
      <c r="O51" s="93">
        <v>1</v>
      </c>
      <c r="P51" s="93">
        <f t="shared" si="2"/>
        <v>35.92</v>
      </c>
      <c r="Q51" s="2"/>
      <c r="T51" s="103" t="s">
        <v>109</v>
      </c>
      <c r="U51" s="100">
        <v>4874541</v>
      </c>
      <c r="W51" s="143">
        <v>42417</v>
      </c>
      <c r="X51" s="12">
        <v>38.5</v>
      </c>
      <c r="Y51" s="12">
        <v>39.549999999999997</v>
      </c>
      <c r="Z51" s="12">
        <v>38.4</v>
      </c>
      <c r="AA51" s="12">
        <v>39.42</v>
      </c>
      <c r="AB51" s="105">
        <v>7736100</v>
      </c>
      <c r="AC51" s="12">
        <v>39.42</v>
      </c>
      <c r="AD51" s="2">
        <f t="shared" si="0"/>
        <v>1.1499999999999986</v>
      </c>
      <c r="AE51" s="148">
        <f t="shared" si="1"/>
        <v>2.4162120031177015E-2</v>
      </c>
    </row>
    <row r="52" spans="15:31" x14ac:dyDescent="0.25">
      <c r="O52" s="93">
        <v>0.99</v>
      </c>
      <c r="P52" s="93">
        <f t="shared" si="2"/>
        <v>35.5608</v>
      </c>
      <c r="Q52" s="2"/>
      <c r="T52" s="103" t="s">
        <v>112</v>
      </c>
      <c r="U52" s="100">
        <v>9004770</v>
      </c>
      <c r="W52" s="143">
        <v>42416</v>
      </c>
      <c r="X52" s="12">
        <v>38.64</v>
      </c>
      <c r="Y52" s="12">
        <v>39.020000000000003</v>
      </c>
      <c r="Z52" s="12">
        <v>38.130000000000003</v>
      </c>
      <c r="AA52" s="12">
        <v>38.49</v>
      </c>
      <c r="AB52" s="105">
        <v>6770300</v>
      </c>
      <c r="AC52" s="12">
        <v>38.49</v>
      </c>
      <c r="AD52" s="2">
        <f t="shared" si="0"/>
        <v>0.89000000000000057</v>
      </c>
      <c r="AE52" s="148">
        <f t="shared" si="1"/>
        <v>4.1742760240022214E-3</v>
      </c>
    </row>
    <row r="53" spans="15:31" x14ac:dyDescent="0.25">
      <c r="O53" s="93">
        <v>0.98</v>
      </c>
      <c r="P53" s="93">
        <f t="shared" si="2"/>
        <v>35.201599999999999</v>
      </c>
      <c r="Q53" s="2"/>
      <c r="T53" s="103" t="s">
        <v>110</v>
      </c>
      <c r="U53" s="98" t="s">
        <v>428</v>
      </c>
      <c r="W53" s="143">
        <v>42412</v>
      </c>
      <c r="X53" s="12">
        <v>37.14</v>
      </c>
      <c r="Y53" s="12">
        <v>38.340000000000003</v>
      </c>
      <c r="Z53" s="12">
        <v>36.909999999999997</v>
      </c>
      <c r="AA53" s="12">
        <v>38.33</v>
      </c>
      <c r="AB53" s="105">
        <v>7427400</v>
      </c>
      <c r="AC53" s="12">
        <v>38.33</v>
      </c>
      <c r="AD53" s="2">
        <f t="shared" si="0"/>
        <v>1.4300000000000068</v>
      </c>
      <c r="AE53" s="148">
        <f t="shared" si="1"/>
        <v>5.2154817458138769E-2</v>
      </c>
    </row>
    <row r="54" spans="15:31" x14ac:dyDescent="0.25">
      <c r="O54" s="93">
        <v>0.97</v>
      </c>
      <c r="P54" s="93">
        <f t="shared" si="2"/>
        <v>34.842399999999998</v>
      </c>
      <c r="T54" s="103" t="s">
        <v>113</v>
      </c>
      <c r="U54" s="98">
        <v>17.97</v>
      </c>
      <c r="W54" s="143">
        <v>42411</v>
      </c>
      <c r="X54" s="12">
        <v>36.42</v>
      </c>
      <c r="Y54" s="12">
        <v>36.99</v>
      </c>
      <c r="Z54" s="12">
        <v>35.78</v>
      </c>
      <c r="AA54" s="12">
        <v>36.43</v>
      </c>
      <c r="AB54" s="105">
        <v>9555100</v>
      </c>
      <c r="AC54" s="12">
        <v>36.43</v>
      </c>
      <c r="AD54" s="2">
        <f t="shared" si="0"/>
        <v>1.2100000000000009</v>
      </c>
      <c r="AE54" s="148">
        <f t="shared" si="1"/>
        <v>-1.139755766621442E-2</v>
      </c>
    </row>
    <row r="55" spans="15:31" x14ac:dyDescent="0.25">
      <c r="O55" s="93">
        <v>0.96</v>
      </c>
      <c r="P55" s="93">
        <f t="shared" si="2"/>
        <v>34.483200000000004</v>
      </c>
      <c r="T55" s="103" t="s">
        <v>114</v>
      </c>
      <c r="U55" s="98">
        <v>2.02</v>
      </c>
      <c r="W55" s="143">
        <v>42410</v>
      </c>
      <c r="X55" s="12">
        <v>36.74</v>
      </c>
      <c r="Y55" s="12">
        <v>37.76</v>
      </c>
      <c r="Z55" s="12">
        <v>36.659999999999997</v>
      </c>
      <c r="AA55" s="12">
        <v>36.85</v>
      </c>
      <c r="AB55" s="105">
        <v>9104200</v>
      </c>
      <c r="AC55" s="12">
        <v>36.85</v>
      </c>
      <c r="AD55" s="2">
        <f t="shared" si="0"/>
        <v>1.1000000000000014</v>
      </c>
      <c r="AE55" s="148" t="e">
        <f t="shared" si="1"/>
        <v>#DIV/0!</v>
      </c>
    </row>
    <row r="56" spans="15:31" x14ac:dyDescent="0.25">
      <c r="O56" s="93">
        <v>0.95</v>
      </c>
      <c r="P56" s="93">
        <f t="shared" si="2"/>
        <v>34.124000000000002</v>
      </c>
      <c r="T56" s="103" t="s">
        <v>111</v>
      </c>
      <c r="U56" s="98" t="s">
        <v>299</v>
      </c>
      <c r="W56" s="143">
        <v>42410</v>
      </c>
      <c r="X56" s="12" t="s">
        <v>198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5:31" x14ac:dyDescent="0.25">
      <c r="O57" s="93">
        <v>0.94</v>
      </c>
      <c r="P57" s="93">
        <f t="shared" si="2"/>
        <v>33.764800000000001</v>
      </c>
      <c r="W57" s="143">
        <v>42409</v>
      </c>
      <c r="X57" s="12">
        <v>36.26</v>
      </c>
      <c r="Y57" s="12">
        <v>37.1</v>
      </c>
      <c r="Z57" s="12">
        <v>36.26</v>
      </c>
      <c r="AA57" s="12">
        <v>36.729999999999997</v>
      </c>
      <c r="AB57" s="105">
        <v>11550700</v>
      </c>
      <c r="AC57" s="12">
        <v>36.630000000000003</v>
      </c>
      <c r="AD57" s="2">
        <f t="shared" si="0"/>
        <v>0.84000000000000341</v>
      </c>
      <c r="AE57" s="148">
        <f t="shared" si="1"/>
        <v>-2.1792427131571701E-3</v>
      </c>
    </row>
    <row r="58" spans="15:31" x14ac:dyDescent="0.25">
      <c r="O58" s="93">
        <v>0.93</v>
      </c>
      <c r="P58" s="93">
        <f t="shared" si="2"/>
        <v>33.405600000000007</v>
      </c>
      <c r="W58" s="143">
        <v>42408</v>
      </c>
      <c r="X58" s="12">
        <v>37.08</v>
      </c>
      <c r="Y58" s="12">
        <v>37.15</v>
      </c>
      <c r="Z58" s="12">
        <v>35.42</v>
      </c>
      <c r="AA58" s="12">
        <v>36.82</v>
      </c>
      <c r="AB58" s="105">
        <v>15707000</v>
      </c>
      <c r="AC58" s="12">
        <v>36.71</v>
      </c>
      <c r="AD58" s="2">
        <f t="shared" si="0"/>
        <v>1.7299999999999969</v>
      </c>
      <c r="AE58" s="148">
        <f t="shared" si="1"/>
        <v>-2.1588486140725061E-2</v>
      </c>
    </row>
    <row r="59" spans="15:31" x14ac:dyDescent="0.25">
      <c r="O59" s="93">
        <v>0.92</v>
      </c>
      <c r="P59" s="93">
        <f t="shared" si="2"/>
        <v>33.046400000000006</v>
      </c>
      <c r="W59" s="143">
        <v>42405</v>
      </c>
      <c r="X59" s="12">
        <v>39</v>
      </c>
      <c r="Y59" s="12">
        <v>39.14</v>
      </c>
      <c r="Z59" s="12">
        <v>37.47</v>
      </c>
      <c r="AA59" s="12">
        <v>37.630000000000003</v>
      </c>
      <c r="AB59" s="105">
        <v>9774100</v>
      </c>
      <c r="AC59" s="12">
        <v>37.520000000000003</v>
      </c>
      <c r="AD59" s="2">
        <f t="shared" si="0"/>
        <v>1.6700000000000017</v>
      </c>
      <c r="AE59" s="148">
        <f t="shared" si="1"/>
        <v>-3.4234234234234218E-2</v>
      </c>
    </row>
    <row r="60" spans="15:31" x14ac:dyDescent="0.25">
      <c r="O60" s="93">
        <v>0.91</v>
      </c>
      <c r="P60" s="93">
        <f t="shared" si="2"/>
        <v>32.687200000000004</v>
      </c>
      <c r="W60" s="143">
        <v>42404</v>
      </c>
      <c r="X60" s="12">
        <v>39.72</v>
      </c>
      <c r="Y60" s="12">
        <v>39.89</v>
      </c>
      <c r="Z60" s="12">
        <v>38.85</v>
      </c>
      <c r="AA60" s="12">
        <v>38.96</v>
      </c>
      <c r="AB60" s="105">
        <v>7303300</v>
      </c>
      <c r="AC60" s="12">
        <v>38.85</v>
      </c>
      <c r="AD60" s="2">
        <f t="shared" si="0"/>
        <v>1.0399999999999991</v>
      </c>
      <c r="AE60" s="148">
        <f t="shared" si="1"/>
        <v>-3.0446718243074544E-2</v>
      </c>
    </row>
    <row r="61" spans="15:31" x14ac:dyDescent="0.25">
      <c r="O61" s="93">
        <v>0.9</v>
      </c>
      <c r="P61" s="93">
        <f t="shared" si="2"/>
        <v>32.328000000000003</v>
      </c>
      <c r="W61" s="143">
        <v>42403</v>
      </c>
      <c r="X61" s="12">
        <v>40.29</v>
      </c>
      <c r="Y61" s="12">
        <v>40.47</v>
      </c>
      <c r="Z61" s="12">
        <v>39.56</v>
      </c>
      <c r="AA61" s="12">
        <v>40.18</v>
      </c>
      <c r="AB61" s="105">
        <v>8518800</v>
      </c>
      <c r="AC61" s="12">
        <v>40.07</v>
      </c>
      <c r="AD61" s="2">
        <f t="shared" si="0"/>
        <v>0.90999999999999659</v>
      </c>
      <c r="AE61" s="148">
        <f t="shared" si="1"/>
        <v>7.4925074925080715E-4</v>
      </c>
    </row>
    <row r="62" spans="15:31" x14ac:dyDescent="0.25">
      <c r="W62" s="143">
        <v>42402</v>
      </c>
      <c r="X62" s="12">
        <v>39.75</v>
      </c>
      <c r="Y62" s="12">
        <v>40.229999999999997</v>
      </c>
      <c r="Z62" s="12">
        <v>39.520000000000003</v>
      </c>
      <c r="AA62" s="12">
        <v>40.15</v>
      </c>
      <c r="AB62" s="105">
        <v>8112000</v>
      </c>
      <c r="AC62" s="12">
        <v>40.04</v>
      </c>
      <c r="AD62" s="2">
        <f t="shared" si="0"/>
        <v>0.70999999999999375</v>
      </c>
      <c r="AE62" s="148">
        <f t="shared" si="1"/>
        <v>9.9999999999988987E-4</v>
      </c>
    </row>
    <row r="63" spans="15:31" x14ac:dyDescent="0.25">
      <c r="W63" s="143">
        <v>42401</v>
      </c>
      <c r="X63" s="12">
        <v>38.74</v>
      </c>
      <c r="Y63" s="12">
        <v>40.26</v>
      </c>
      <c r="Z63" s="12">
        <v>38.61</v>
      </c>
      <c r="AA63" s="12">
        <v>40.11</v>
      </c>
      <c r="AB63" s="105">
        <v>10922300</v>
      </c>
      <c r="AC63" s="12">
        <v>40</v>
      </c>
      <c r="AD63" s="2">
        <f t="shared" si="0"/>
        <v>1.6499999999999986</v>
      </c>
      <c r="AE63" s="148">
        <f t="shared" si="1"/>
        <v>3.3591731266149782E-2</v>
      </c>
    </row>
    <row r="64" spans="15:31" x14ac:dyDescent="0.25">
      <c r="W64" s="143">
        <v>42398</v>
      </c>
      <c r="X64" s="12">
        <v>38</v>
      </c>
      <c r="Y64" s="12">
        <v>38.840000000000003</v>
      </c>
      <c r="Z64" s="12">
        <v>37.89</v>
      </c>
      <c r="AA64" s="12">
        <v>38.81</v>
      </c>
      <c r="AB64" s="105">
        <v>8222900</v>
      </c>
      <c r="AC64" s="12">
        <v>38.700000000000003</v>
      </c>
      <c r="AD64" s="2">
        <f t="shared" si="0"/>
        <v>0.95000000000000284</v>
      </c>
      <c r="AE64" s="148">
        <f t="shared" si="1"/>
        <v>2.6252983293556076E-2</v>
      </c>
    </row>
    <row r="65" spans="23:31" x14ac:dyDescent="0.25">
      <c r="W65" s="143">
        <v>42397</v>
      </c>
      <c r="X65" s="12">
        <v>37.54</v>
      </c>
      <c r="Y65" s="12">
        <v>37.979999999999997</v>
      </c>
      <c r="Z65" s="12">
        <v>37.270000000000003</v>
      </c>
      <c r="AA65" s="12">
        <v>37.82</v>
      </c>
      <c r="AB65" s="105">
        <v>8502500</v>
      </c>
      <c r="AC65" s="12">
        <v>37.71</v>
      </c>
      <c r="AD65" s="2">
        <f t="shared" si="0"/>
        <v>0.70999999999999375</v>
      </c>
      <c r="AE65" s="148">
        <f t="shared" si="1"/>
        <v>9.6385542168675453E-3</v>
      </c>
    </row>
    <row r="66" spans="23:31" x14ac:dyDescent="0.25">
      <c r="W66" s="143">
        <v>42396</v>
      </c>
      <c r="X66" s="12">
        <v>36.89</v>
      </c>
      <c r="Y66" s="12">
        <v>37.89</v>
      </c>
      <c r="Z66" s="12">
        <v>36.81</v>
      </c>
      <c r="AA66" s="12">
        <v>37.46</v>
      </c>
      <c r="AB66" s="105">
        <v>10231400</v>
      </c>
      <c r="AC66" s="12">
        <v>37.35</v>
      </c>
      <c r="AD66" s="2">
        <f t="shared" si="0"/>
        <v>1.0799999999999983</v>
      </c>
      <c r="AE66" s="148">
        <f t="shared" si="1"/>
        <v>1.8543768748295664E-2</v>
      </c>
    </row>
    <row r="67" spans="23:31" x14ac:dyDescent="0.25">
      <c r="W67" s="143">
        <v>42395</v>
      </c>
      <c r="X67" s="12">
        <v>36.659999999999997</v>
      </c>
      <c r="Y67" s="12">
        <v>36.97</v>
      </c>
      <c r="Z67" s="12">
        <v>36.5</v>
      </c>
      <c r="AA67" s="12">
        <v>36.78</v>
      </c>
      <c r="AB67" s="105">
        <v>7348400</v>
      </c>
      <c r="AC67" s="12">
        <v>36.67</v>
      </c>
      <c r="AD67" s="2">
        <f t="shared" ref="AD67" si="3">Y67-Z67</f>
        <v>0.46999999999999886</v>
      </c>
      <c r="AE67" s="148" t="e">
        <f>AC67/#REF!-1</f>
        <v>#REF!</v>
      </c>
    </row>
    <row r="68" spans="23:31" x14ac:dyDescent="0.25">
      <c r="W68" s="143">
        <v>42394</v>
      </c>
      <c r="X68" s="12">
        <v>37.26</v>
      </c>
      <c r="Y68" s="12">
        <v>37.35</v>
      </c>
      <c r="Z68" s="12">
        <v>36.58</v>
      </c>
      <c r="AA68" s="12">
        <v>36.67</v>
      </c>
      <c r="AB68" s="105">
        <v>10866600</v>
      </c>
      <c r="AC68" s="12">
        <v>36.57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89" priority="21">
      <formula>Q7&gt;0</formula>
    </cfRule>
    <cfRule type="expression" dxfId="48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87" priority="15">
      <formula>F22&gt;0</formula>
    </cfRule>
    <cfRule type="expression" dxfId="486" priority="16">
      <formula>F22&lt;0</formula>
    </cfRule>
  </conditionalFormatting>
  <conditionalFormatting sqref="F27:F31">
    <cfRule type="expression" dxfId="485" priority="11">
      <formula>F27&gt;0</formula>
    </cfRule>
    <cfRule type="expression" dxfId="484" priority="12">
      <formula>F27&lt;0</formula>
    </cfRule>
  </conditionalFormatting>
  <conditionalFormatting sqref="F27:F31">
    <cfRule type="expression" dxfId="483" priority="13">
      <formula>F27&gt;0</formula>
    </cfRule>
    <cfRule type="expression" dxfId="482" priority="14">
      <formula>F27&lt;0</formula>
    </cfRule>
  </conditionalFormatting>
  <conditionalFormatting sqref="H22:H31">
    <cfRule type="expression" dxfId="481" priority="9">
      <formula>H22&gt;0</formula>
    </cfRule>
    <cfRule type="expression" dxfId="480" priority="10">
      <formula>H22&lt;0</formula>
    </cfRule>
  </conditionalFormatting>
  <conditionalFormatting sqref="F20:F21">
    <cfRule type="expression" dxfId="479" priority="7">
      <formula>F20&gt;0</formula>
    </cfRule>
    <cfRule type="expression" dxfId="478" priority="8">
      <formula>F20&lt;0</formula>
    </cfRule>
  </conditionalFormatting>
  <conditionalFormatting sqref="H20:H21">
    <cfRule type="expression" dxfId="477" priority="5">
      <formula>H20&gt;0</formula>
    </cfRule>
    <cfRule type="expression" dxfId="476" priority="6">
      <formula>H20&lt;0</formula>
    </cfRule>
  </conditionalFormatting>
  <conditionalFormatting sqref="F18:F19">
    <cfRule type="expression" dxfId="475" priority="3">
      <formula>F18&gt;0</formula>
    </cfRule>
    <cfRule type="expression" dxfId="474" priority="4">
      <formula>F18&lt;0</formula>
    </cfRule>
  </conditionalFormatting>
  <conditionalFormatting sqref="H18:H19">
    <cfRule type="expression" dxfId="473" priority="1">
      <formula>H18&gt;0</formula>
    </cfRule>
    <cfRule type="expression" dxfId="47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441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100</v>
      </c>
      <c r="T2" s="1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14.09</v>
      </c>
      <c r="T4" s="173"/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1409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29</v>
      </c>
      <c r="R7" s="206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2.1014492753623125E-2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0" t="s">
        <v>167</v>
      </c>
      <c r="H17" s="250" t="s">
        <v>90</v>
      </c>
      <c r="I17" s="250" t="s">
        <v>174</v>
      </c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2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2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2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2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2:31" ht="20.25" thickBot="1" x14ac:dyDescent="0.35">
      <c r="O40" s="424" t="s">
        <v>78</v>
      </c>
      <c r="P40" s="424"/>
      <c r="T40" s="101" t="s">
        <v>115</v>
      </c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2:31" ht="15.75" thickTop="1" x14ac:dyDescent="0.25">
      <c r="O41" s="93">
        <v>1.1000000000000001</v>
      </c>
      <c r="P41" s="93">
        <f>O41*$Q$4</f>
        <v>15.499000000000001</v>
      </c>
      <c r="Q41" s="2"/>
      <c r="T41" s="138"/>
      <c r="U41" s="108"/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2:31" x14ac:dyDescent="0.25">
      <c r="O42" s="93">
        <v>1.0900000000000001</v>
      </c>
      <c r="P42" s="93">
        <f t="shared" ref="P42:P61" si="5">O42*$Q$4</f>
        <v>15.3581</v>
      </c>
      <c r="Q42" s="2"/>
      <c r="T42" s="103"/>
      <c r="U42" s="98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2:31" x14ac:dyDescent="0.25">
      <c r="O43" s="93">
        <v>1.08</v>
      </c>
      <c r="P43" s="93">
        <f t="shared" si="5"/>
        <v>15.2172</v>
      </c>
      <c r="Q43" s="2"/>
      <c r="T43" s="103"/>
      <c r="U43" s="98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2:31" x14ac:dyDescent="0.25">
      <c r="O44" s="93">
        <v>1.07</v>
      </c>
      <c r="P44" s="93">
        <f t="shared" si="5"/>
        <v>15.076300000000002</v>
      </c>
      <c r="Q44" s="2"/>
      <c r="T44" s="103"/>
      <c r="U44" s="98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2:31" x14ac:dyDescent="0.25">
      <c r="O45" s="93">
        <v>1.06</v>
      </c>
      <c r="P45" s="93">
        <f t="shared" si="5"/>
        <v>14.935400000000001</v>
      </c>
      <c r="Q45" s="2"/>
      <c r="T45" s="103"/>
      <c r="U45" s="98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2:31" x14ac:dyDescent="0.25">
      <c r="O46" s="93">
        <v>1.05</v>
      </c>
      <c r="P46" s="93">
        <f t="shared" si="5"/>
        <v>14.794500000000001</v>
      </c>
      <c r="Q46" s="2"/>
      <c r="T46" s="103"/>
      <c r="U46" s="98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2:31" x14ac:dyDescent="0.25">
      <c r="O47" s="93">
        <v>1.04</v>
      </c>
      <c r="P47" s="93">
        <f t="shared" si="5"/>
        <v>14.653600000000001</v>
      </c>
      <c r="Q47" s="2"/>
      <c r="T47" s="103"/>
      <c r="U47" s="98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2:31" x14ac:dyDescent="0.25">
      <c r="O48" s="93">
        <v>1.03</v>
      </c>
      <c r="P48" s="93">
        <f t="shared" si="5"/>
        <v>14.512700000000001</v>
      </c>
      <c r="Q48" s="2"/>
      <c r="T48" s="103"/>
      <c r="U48" s="98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1.02</v>
      </c>
      <c r="P49" s="93">
        <f t="shared" si="5"/>
        <v>14.3718</v>
      </c>
      <c r="Q49" s="2"/>
      <c r="T49" s="103"/>
      <c r="U49" s="98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1.01</v>
      </c>
      <c r="P50" s="93">
        <f t="shared" si="5"/>
        <v>14.2309</v>
      </c>
      <c r="Q50" s="2"/>
      <c r="T50" s="103"/>
      <c r="U50" s="98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</v>
      </c>
      <c r="P51" s="93">
        <f t="shared" si="5"/>
        <v>14.09</v>
      </c>
      <c r="Q51" s="2"/>
      <c r="T51" s="103"/>
      <c r="U51" s="100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0.99</v>
      </c>
      <c r="P52" s="93">
        <f t="shared" si="5"/>
        <v>13.9491</v>
      </c>
      <c r="Q52" s="2"/>
      <c r="T52" s="103"/>
      <c r="U52" s="100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0.98</v>
      </c>
      <c r="P53" s="93">
        <f t="shared" si="5"/>
        <v>13.808199999999999</v>
      </c>
      <c r="Q53" s="2"/>
      <c r="T53" s="103"/>
      <c r="U53" s="98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0.97</v>
      </c>
      <c r="P54" s="93">
        <f t="shared" si="5"/>
        <v>13.667299999999999</v>
      </c>
      <c r="T54" s="103"/>
      <c r="U54" s="98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0.96</v>
      </c>
      <c r="P55" s="93">
        <f t="shared" si="5"/>
        <v>13.526399999999999</v>
      </c>
      <c r="T55" s="103"/>
      <c r="U55" s="98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0.95</v>
      </c>
      <c r="P56" s="93">
        <f t="shared" si="5"/>
        <v>13.385499999999999</v>
      </c>
      <c r="T56" s="103"/>
      <c r="U56" s="98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0.94</v>
      </c>
      <c r="P57" s="93">
        <f t="shared" si="5"/>
        <v>13.244599999999998</v>
      </c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0.93</v>
      </c>
      <c r="P58" s="93">
        <f t="shared" si="5"/>
        <v>13.1037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0.92</v>
      </c>
      <c r="P59" s="93">
        <f t="shared" si="5"/>
        <v>12.9628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0.91</v>
      </c>
      <c r="P60" s="93">
        <f t="shared" si="5"/>
        <v>12.821900000000001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</v>
      </c>
      <c r="P61" s="93">
        <f t="shared" si="5"/>
        <v>12.681000000000001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" si="6">Y67-Z67</f>
        <v>0</v>
      </c>
      <c r="AE67" s="148" t="e">
        <f>AC67/#REF!-1</f>
        <v>#REF!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37" priority="21">
      <formula>Q7&gt;0</formula>
    </cfRule>
    <cfRule type="expression" dxfId="36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35" priority="15">
      <formula>F22&gt;0</formula>
    </cfRule>
    <cfRule type="expression" dxfId="34" priority="16">
      <formula>F22&lt;0</formula>
    </cfRule>
  </conditionalFormatting>
  <conditionalFormatting sqref="F27:F35">
    <cfRule type="expression" dxfId="33" priority="11">
      <formula>F27&gt;0</formula>
    </cfRule>
    <cfRule type="expression" dxfId="32" priority="12">
      <formula>F27&lt;0</formula>
    </cfRule>
  </conditionalFormatting>
  <conditionalFormatting sqref="F27:F35">
    <cfRule type="expression" dxfId="31" priority="13">
      <formula>F27&gt;0</formula>
    </cfRule>
    <cfRule type="expression" dxfId="30" priority="14">
      <formula>F27&lt;0</formula>
    </cfRule>
  </conditionalFormatting>
  <conditionalFormatting sqref="H22:H35">
    <cfRule type="expression" dxfId="29" priority="9">
      <formula>H22&gt;0</formula>
    </cfRule>
    <cfRule type="expression" dxfId="28" priority="10">
      <formula>H22&lt;0</formula>
    </cfRule>
  </conditionalFormatting>
  <conditionalFormatting sqref="F19:F21">
    <cfRule type="expression" dxfId="27" priority="7">
      <formula>F19&gt;0</formula>
    </cfRule>
    <cfRule type="expression" dxfId="26" priority="8">
      <formula>F19&lt;0</formula>
    </cfRule>
  </conditionalFormatting>
  <conditionalFormatting sqref="H19:H21">
    <cfRule type="expression" dxfId="25" priority="5">
      <formula>H19&gt;0</formula>
    </cfRule>
    <cfRule type="expression" dxfId="24" priority="6">
      <formula>H19&lt;0</formula>
    </cfRule>
  </conditionalFormatting>
  <conditionalFormatting sqref="F18">
    <cfRule type="expression" dxfId="23" priority="3">
      <formula>F18&gt;0</formula>
    </cfRule>
    <cfRule type="expression" dxfId="22" priority="4">
      <formula>F18&lt;0</formula>
    </cfRule>
  </conditionalFormatting>
  <conditionalFormatting sqref="H18">
    <cfRule type="expression" dxfId="21" priority="1">
      <formula>H18&gt;0</formula>
    </cfRule>
    <cfRule type="expression" dxfId="2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tabSelected="1" workbookViewId="0">
      <pane ySplit="1" topLeftCell="A77" activePane="bottomLeft" state="frozen"/>
      <selection activeCell="A2" sqref="A2"/>
      <selection pane="bottomLeft" activeCell="K104" sqref="K104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42487</v>
      </c>
      <c r="X2" s="44">
        <v>15.27</v>
      </c>
      <c r="Y2" s="44">
        <v>15.72</v>
      </c>
      <c r="Z2" s="44">
        <v>15.27</v>
      </c>
      <c r="AA2" s="44">
        <v>15.56</v>
      </c>
      <c r="AB2" s="114">
        <v>3082400</v>
      </c>
      <c r="AC2" s="11">
        <v>15.56</v>
      </c>
      <c r="AD2" s="2">
        <f>Y2-Z2</f>
        <v>0.45000000000000107</v>
      </c>
      <c r="AE2" s="148">
        <f>AC2/AC3-1</f>
        <v>2.166776099803025E-2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42486</v>
      </c>
      <c r="X3" s="44">
        <v>15.08</v>
      </c>
      <c r="Y3" s="44">
        <v>15.32</v>
      </c>
      <c r="Z3" s="44">
        <v>14.93</v>
      </c>
      <c r="AA3" s="44">
        <v>15.23</v>
      </c>
      <c r="AB3" s="114">
        <v>3289800</v>
      </c>
      <c r="AC3" s="11">
        <v>15.23</v>
      </c>
      <c r="AD3" s="2">
        <f t="shared" ref="AD3:AD66" si="2">Y3-Z3</f>
        <v>0.39000000000000057</v>
      </c>
      <c r="AE3" s="148">
        <f t="shared" ref="AE3:AE66" si="3">AC3/AC4-1</f>
        <v>1.6010673782521634E-2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15.55</v>
      </c>
      <c r="T4" s="1"/>
      <c r="W4" s="133">
        <v>42485</v>
      </c>
      <c r="X4" s="44">
        <v>15.3</v>
      </c>
      <c r="Y4" s="44">
        <v>15.49</v>
      </c>
      <c r="Z4" s="44">
        <v>14.94</v>
      </c>
      <c r="AA4" s="44">
        <v>14.99</v>
      </c>
      <c r="AB4" s="114">
        <v>2959200</v>
      </c>
      <c r="AC4" s="11">
        <v>14.99</v>
      </c>
      <c r="AD4" s="2">
        <f t="shared" si="2"/>
        <v>0.55000000000000071</v>
      </c>
      <c r="AE4" s="148">
        <f t="shared" si="3"/>
        <v>-2.7255029201816994E-2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23325</v>
      </c>
      <c r="T5" s="1"/>
      <c r="W5" s="133">
        <v>42482</v>
      </c>
      <c r="X5" s="44">
        <v>15.63</v>
      </c>
      <c r="Y5" s="44">
        <v>15.82</v>
      </c>
      <c r="Z5" s="44">
        <v>15.38</v>
      </c>
      <c r="AA5" s="44">
        <v>15.41</v>
      </c>
      <c r="AB5" s="114">
        <v>3160100</v>
      </c>
      <c r="AC5" s="11">
        <v>15.41</v>
      </c>
      <c r="AD5" s="2">
        <f t="shared" si="2"/>
        <v>0.4399999999999995</v>
      </c>
      <c r="AE5" s="148">
        <f t="shared" si="3"/>
        <v>-1.0276172125883165E-2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42481</v>
      </c>
      <c r="X6" s="44">
        <v>15.4</v>
      </c>
      <c r="Y6" s="44">
        <v>15.65</v>
      </c>
      <c r="Z6" s="44">
        <v>15.28</v>
      </c>
      <c r="AA6" s="44">
        <v>15.57</v>
      </c>
      <c r="AB6" s="114">
        <v>4975800</v>
      </c>
      <c r="AC6" s="11">
        <v>15.57</v>
      </c>
      <c r="AD6" s="2">
        <f t="shared" si="2"/>
        <v>0.37000000000000099</v>
      </c>
      <c r="AE6" s="148">
        <f t="shared" si="3"/>
        <v>8.4196891191710144E-3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-21720.869999999995</v>
      </c>
      <c r="R7" s="208" t="s">
        <v>196</v>
      </c>
      <c r="W7" s="133">
        <v>42480</v>
      </c>
      <c r="X7" s="44">
        <v>15.66</v>
      </c>
      <c r="Y7" s="44">
        <v>15.66</v>
      </c>
      <c r="Z7" s="44">
        <v>15.37</v>
      </c>
      <c r="AA7" s="44">
        <v>15.44</v>
      </c>
      <c r="AB7" s="114">
        <v>5675000</v>
      </c>
      <c r="AC7" s="11">
        <v>15.44</v>
      </c>
      <c r="AD7" s="2">
        <f t="shared" si="2"/>
        <v>0.29000000000000092</v>
      </c>
      <c r="AE7" s="148">
        <f t="shared" si="3"/>
        <v>-1.8436109345200347E-2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-0.4821944830902366</v>
      </c>
      <c r="R8" s="178"/>
      <c r="W8" s="133">
        <v>42479</v>
      </c>
      <c r="X8" s="44">
        <v>15.33</v>
      </c>
      <c r="Y8" s="44">
        <v>15.76</v>
      </c>
      <c r="Z8" s="44">
        <v>15.17</v>
      </c>
      <c r="AA8" s="44">
        <v>15.73</v>
      </c>
      <c r="AB8" s="114">
        <v>4362400</v>
      </c>
      <c r="AC8" s="11">
        <v>15.73</v>
      </c>
      <c r="AD8" s="2">
        <f t="shared" si="2"/>
        <v>0.58999999999999986</v>
      </c>
      <c r="AE8" s="148">
        <f t="shared" si="3"/>
        <v>3.2829940906106359E-2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42478</v>
      </c>
      <c r="X9" s="44">
        <v>14.81</v>
      </c>
      <c r="Y9" s="44">
        <v>15.29</v>
      </c>
      <c r="Z9" s="44">
        <v>14.75</v>
      </c>
      <c r="AA9" s="44">
        <v>15.23</v>
      </c>
      <c r="AB9" s="114">
        <v>4816900</v>
      </c>
      <c r="AC9" s="11">
        <v>15.23</v>
      </c>
      <c r="AD9" s="2">
        <f t="shared" si="2"/>
        <v>0.53999999999999915</v>
      </c>
      <c r="AE9" s="148">
        <f t="shared" si="3"/>
        <v>1.736806947227798E-2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42475</v>
      </c>
      <c r="X10" s="44">
        <v>14.9</v>
      </c>
      <c r="Y10" s="44">
        <v>15.07</v>
      </c>
      <c r="Z10" s="44">
        <v>14.9</v>
      </c>
      <c r="AA10" s="44">
        <v>14.97</v>
      </c>
      <c r="AB10" s="114">
        <v>2119000</v>
      </c>
      <c r="AC10" s="11">
        <v>14.97</v>
      </c>
      <c r="AD10" s="2">
        <f t="shared" si="2"/>
        <v>0.16999999999999993</v>
      </c>
      <c r="AE10" s="148">
        <f t="shared" si="3"/>
        <v>6.6844919786102075E-4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42474</v>
      </c>
      <c r="X11" s="44">
        <v>14.92</v>
      </c>
      <c r="Y11" s="44">
        <v>15.02</v>
      </c>
      <c r="Z11" s="44">
        <v>14.81</v>
      </c>
      <c r="AA11" s="44">
        <v>14.96</v>
      </c>
      <c r="AB11" s="114">
        <v>3038200</v>
      </c>
      <c r="AC11" s="11">
        <v>14.96</v>
      </c>
      <c r="AD11" s="2">
        <f t="shared" si="2"/>
        <v>0.20999999999999908</v>
      </c>
      <c r="AE11" s="148">
        <f t="shared" si="3"/>
        <v>3.3534540576793948E-3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42473</v>
      </c>
      <c r="X12" s="44">
        <v>14.89</v>
      </c>
      <c r="Y12" s="44">
        <v>15.05</v>
      </c>
      <c r="Z12" s="44">
        <v>14.76</v>
      </c>
      <c r="AA12" s="44">
        <v>14.91</v>
      </c>
      <c r="AB12" s="114">
        <v>3816500</v>
      </c>
      <c r="AC12" s="11">
        <v>14.91</v>
      </c>
      <c r="AD12" s="2">
        <f t="shared" si="2"/>
        <v>0.29000000000000092</v>
      </c>
      <c r="AE12" s="148">
        <f t="shared" si="3"/>
        <v>4.0404040404040664E-3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42472</v>
      </c>
      <c r="X13" s="44">
        <v>14.53</v>
      </c>
      <c r="Y13" s="44">
        <v>14.89</v>
      </c>
      <c r="Z13" s="44">
        <v>14.43</v>
      </c>
      <c r="AA13" s="44">
        <v>14.85</v>
      </c>
      <c r="AB13" s="114">
        <v>6073500</v>
      </c>
      <c r="AC13" s="11">
        <v>14.85</v>
      </c>
      <c r="AD13" s="2">
        <f t="shared" si="2"/>
        <v>0.46000000000000085</v>
      </c>
      <c r="AE13" s="148">
        <f t="shared" si="3"/>
        <v>2.4844720496894457E-2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3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42471</v>
      </c>
      <c r="X14" s="44">
        <v>14.46</v>
      </c>
      <c r="Y14" s="44">
        <v>14.71</v>
      </c>
      <c r="Z14" s="44">
        <v>14.32</v>
      </c>
      <c r="AA14" s="44">
        <v>14.49</v>
      </c>
      <c r="AB14" s="114">
        <v>5909500</v>
      </c>
      <c r="AC14" s="11">
        <v>14.49</v>
      </c>
      <c r="AD14" s="2">
        <f t="shared" si="2"/>
        <v>0.39000000000000057</v>
      </c>
      <c r="AE14" s="148">
        <f t="shared" si="3"/>
        <v>6.9492703266156308E-3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3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42468</v>
      </c>
      <c r="X15" s="44">
        <v>14.41</v>
      </c>
      <c r="Y15" s="44">
        <v>14.71</v>
      </c>
      <c r="Z15" s="44">
        <v>14.28</v>
      </c>
      <c r="AA15" s="44">
        <v>14.39</v>
      </c>
      <c r="AB15" s="114">
        <v>3784700</v>
      </c>
      <c r="AC15" s="11">
        <v>14.39</v>
      </c>
      <c r="AD15" s="2">
        <f t="shared" si="2"/>
        <v>0.43000000000000149</v>
      </c>
      <c r="AE15" s="148">
        <f t="shared" si="3"/>
        <v>1.1243851018974071E-2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3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42467</v>
      </c>
      <c r="X16" s="44">
        <v>14.3</v>
      </c>
      <c r="Y16" s="44">
        <v>14.83</v>
      </c>
      <c r="Z16" s="44">
        <v>14.11</v>
      </c>
      <c r="AA16" s="44">
        <v>14.23</v>
      </c>
      <c r="AB16" s="114">
        <v>5665300</v>
      </c>
      <c r="AC16" s="11">
        <v>14.23</v>
      </c>
      <c r="AD16" s="2">
        <f t="shared" si="2"/>
        <v>0.72000000000000064</v>
      </c>
      <c r="AE16" s="148">
        <f t="shared" si="3"/>
        <v>-7.670850767085069E-3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3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42466</v>
      </c>
      <c r="X17" s="44">
        <v>14.3</v>
      </c>
      <c r="Y17" s="44">
        <v>14.41</v>
      </c>
      <c r="Z17" s="44">
        <v>13.93</v>
      </c>
      <c r="AA17" s="44">
        <v>14.34</v>
      </c>
      <c r="AB17" s="114">
        <v>3521100</v>
      </c>
      <c r="AC17" s="11">
        <v>14.34</v>
      </c>
      <c r="AD17" s="2">
        <f t="shared" si="2"/>
        <v>0.48000000000000043</v>
      </c>
      <c r="AE17" s="148">
        <f t="shared" si="3"/>
        <v>4.2016806722688926E-3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3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42465</v>
      </c>
      <c r="X18" s="44">
        <v>14.63</v>
      </c>
      <c r="Y18" s="44">
        <v>14.71</v>
      </c>
      <c r="Z18" s="44">
        <v>14.22</v>
      </c>
      <c r="AA18" s="44">
        <v>14.28</v>
      </c>
      <c r="AB18" s="114">
        <v>5389200</v>
      </c>
      <c r="AC18" s="11">
        <v>14.28</v>
      </c>
      <c r="AD18" s="2">
        <f t="shared" si="2"/>
        <v>0.49000000000000021</v>
      </c>
      <c r="AE18" s="148">
        <f t="shared" si="3"/>
        <v>-2.9891304347826164E-2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3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42464</v>
      </c>
      <c r="X19" s="44">
        <v>15.36</v>
      </c>
      <c r="Y19" s="44">
        <v>15.44</v>
      </c>
      <c r="Z19" s="44">
        <v>14.65</v>
      </c>
      <c r="AA19" s="44">
        <v>14.72</v>
      </c>
      <c r="AB19" s="114">
        <v>3849800</v>
      </c>
      <c r="AC19" s="11">
        <v>14.72</v>
      </c>
      <c r="AD19" s="2">
        <f t="shared" si="2"/>
        <v>0.78999999999999915</v>
      </c>
      <c r="AE19" s="148">
        <f t="shared" si="3"/>
        <v>-4.4776119402985093E-2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42461</v>
      </c>
      <c r="X20" s="44">
        <v>14.92</v>
      </c>
      <c r="Y20" s="44">
        <v>15.52</v>
      </c>
      <c r="Z20" s="44">
        <v>14.87</v>
      </c>
      <c r="AA20" s="44">
        <v>15.41</v>
      </c>
      <c r="AB20" s="114">
        <v>4098000</v>
      </c>
      <c r="AC20" s="11">
        <v>15.41</v>
      </c>
      <c r="AD20" s="2">
        <f t="shared" si="2"/>
        <v>0.65000000000000036</v>
      </c>
      <c r="AE20" s="148">
        <f t="shared" si="3"/>
        <v>1.5820698747528006E-2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42460</v>
      </c>
      <c r="X21" s="44">
        <v>14.78</v>
      </c>
      <c r="Y21" s="44">
        <v>15.18</v>
      </c>
      <c r="Z21" s="44">
        <v>14.72</v>
      </c>
      <c r="AA21" s="44">
        <v>15.17</v>
      </c>
      <c r="AB21" s="114">
        <v>3069000</v>
      </c>
      <c r="AC21" s="11">
        <v>15.17</v>
      </c>
      <c r="AD21" s="2">
        <f t="shared" si="2"/>
        <v>0.45999999999999908</v>
      </c>
      <c r="AE21" s="148">
        <f t="shared" si="3"/>
        <v>2.7081922816519999E-2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42459</v>
      </c>
      <c r="X22" s="44">
        <v>14.71</v>
      </c>
      <c r="Y22" s="44">
        <v>14.92</v>
      </c>
      <c r="Z22" s="44">
        <v>14.61</v>
      </c>
      <c r="AA22" s="44">
        <v>14.77</v>
      </c>
      <c r="AB22" s="114">
        <v>3346500</v>
      </c>
      <c r="AC22" s="11">
        <v>14.77</v>
      </c>
      <c r="AD22" s="2">
        <f t="shared" si="2"/>
        <v>0.3100000000000005</v>
      </c>
      <c r="AE22" s="148">
        <f t="shared" si="3"/>
        <v>1.1643835616438336E-2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42458</v>
      </c>
      <c r="X23" s="44">
        <v>14.25</v>
      </c>
      <c r="Y23" s="44">
        <v>14.62</v>
      </c>
      <c r="Z23" s="44">
        <v>13.99</v>
      </c>
      <c r="AA23" s="44">
        <v>14.6</v>
      </c>
      <c r="AB23" s="114">
        <v>3446000</v>
      </c>
      <c r="AC23" s="11">
        <v>14.6</v>
      </c>
      <c r="AD23" s="2">
        <f t="shared" si="2"/>
        <v>0.62999999999999901</v>
      </c>
      <c r="AE23" s="148">
        <f t="shared" si="3"/>
        <v>1.8841591067690233E-2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42457</v>
      </c>
      <c r="X24" s="44">
        <v>14.25</v>
      </c>
      <c r="Y24" s="44">
        <v>14.35</v>
      </c>
      <c r="Z24" s="44">
        <v>13.93</v>
      </c>
      <c r="AA24" s="44">
        <v>14.33</v>
      </c>
      <c r="AB24" s="114">
        <v>1847100</v>
      </c>
      <c r="AC24" s="11">
        <v>14.33</v>
      </c>
      <c r="AD24" s="2">
        <f t="shared" si="2"/>
        <v>0.41999999999999993</v>
      </c>
      <c r="AE24" s="148">
        <f t="shared" si="3"/>
        <v>1.0578279266572732E-2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42453</v>
      </c>
      <c r="X25" s="44">
        <v>14.11</v>
      </c>
      <c r="Y25" s="44">
        <v>14.27</v>
      </c>
      <c r="Z25" s="44">
        <v>13.8</v>
      </c>
      <c r="AA25" s="44">
        <v>14.18</v>
      </c>
      <c r="AB25" s="114">
        <v>2279300</v>
      </c>
      <c r="AC25" s="11">
        <v>14.18</v>
      </c>
      <c r="AD25" s="2">
        <f t="shared" si="2"/>
        <v>0.46999999999999886</v>
      </c>
      <c r="AE25" s="148">
        <f t="shared" si="3"/>
        <v>-4.2134831460673983E-3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42452</v>
      </c>
      <c r="X26" s="44">
        <v>14.6</v>
      </c>
      <c r="Y26" s="44">
        <v>14.6</v>
      </c>
      <c r="Z26" s="44">
        <v>14.21</v>
      </c>
      <c r="AA26" s="44">
        <v>14.24</v>
      </c>
      <c r="AB26" s="114">
        <v>1947800</v>
      </c>
      <c r="AC26" s="11">
        <v>14.24</v>
      </c>
      <c r="AD26" s="2">
        <f t="shared" si="2"/>
        <v>0.38999999999999879</v>
      </c>
      <c r="AE26" s="148">
        <f t="shared" si="3"/>
        <v>-2.7986348122866933E-2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42451</v>
      </c>
      <c r="X27" s="44">
        <v>14.58</v>
      </c>
      <c r="Y27" s="44">
        <v>14.82</v>
      </c>
      <c r="Z27" s="44">
        <v>14.47</v>
      </c>
      <c r="AA27" s="44">
        <v>14.65</v>
      </c>
      <c r="AB27" s="114">
        <v>2078200</v>
      </c>
      <c r="AC27" s="11">
        <v>14.65</v>
      </c>
      <c r="AD27" s="2">
        <f t="shared" si="2"/>
        <v>0.34999999999999964</v>
      </c>
      <c r="AE27" s="148">
        <f t="shared" si="3"/>
        <v>-6.8212824010915885E-4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42450</v>
      </c>
      <c r="X28" s="44">
        <v>14.92</v>
      </c>
      <c r="Y28" s="44">
        <v>14.94</v>
      </c>
      <c r="Z28" s="44">
        <v>14.51</v>
      </c>
      <c r="AA28" s="44">
        <v>14.66</v>
      </c>
      <c r="AB28" s="114">
        <v>2360300</v>
      </c>
      <c r="AC28" s="11">
        <v>14.66</v>
      </c>
      <c r="AD28" s="2">
        <f t="shared" si="2"/>
        <v>0.42999999999999972</v>
      </c>
      <c r="AE28" s="148">
        <f t="shared" si="3"/>
        <v>-2.1361815754339153E-2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42447</v>
      </c>
      <c r="X29" s="44">
        <v>14.66</v>
      </c>
      <c r="Y29" s="44">
        <v>15.01</v>
      </c>
      <c r="Z29" s="44">
        <v>14.63</v>
      </c>
      <c r="AA29" s="44">
        <v>14.98</v>
      </c>
      <c r="AB29" s="114">
        <v>3375700</v>
      </c>
      <c r="AC29" s="11">
        <v>14.98</v>
      </c>
      <c r="AD29" s="2">
        <f t="shared" si="2"/>
        <v>0.37999999999999901</v>
      </c>
      <c r="AE29" s="148">
        <f t="shared" si="3"/>
        <v>2.1828103683492417E-2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42446</v>
      </c>
      <c r="X30" s="44">
        <v>14.68</v>
      </c>
      <c r="Y30" s="44">
        <v>14.97</v>
      </c>
      <c r="Z30" s="44">
        <v>14.39</v>
      </c>
      <c r="AA30" s="44">
        <v>14.66</v>
      </c>
      <c r="AB30" s="114">
        <v>3834900</v>
      </c>
      <c r="AC30" s="11">
        <v>14.66</v>
      </c>
      <c r="AD30" s="2">
        <f t="shared" si="2"/>
        <v>0.58000000000000007</v>
      </c>
      <c r="AE30" s="148">
        <f t="shared" si="3"/>
        <v>7.5601374570446467E-3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42445</v>
      </c>
      <c r="X31" s="44">
        <v>14.3</v>
      </c>
      <c r="Y31" s="44">
        <v>14.8</v>
      </c>
      <c r="Z31" s="44">
        <v>14.28</v>
      </c>
      <c r="AA31" s="44">
        <v>14.55</v>
      </c>
      <c r="AB31" s="114">
        <v>3554600</v>
      </c>
      <c r="AC31" s="11">
        <v>14.55</v>
      </c>
      <c r="AD31" s="2">
        <f t="shared" si="2"/>
        <v>0.52000000000000135</v>
      </c>
      <c r="AE31" s="148">
        <f t="shared" si="3"/>
        <v>1.8907563025210239E-2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42444</v>
      </c>
      <c r="X32" s="44">
        <v>14.34</v>
      </c>
      <c r="Y32" s="44">
        <v>14.4</v>
      </c>
      <c r="Z32" s="44">
        <v>14</v>
      </c>
      <c r="AA32" s="44">
        <v>14.28</v>
      </c>
      <c r="AB32" s="114">
        <v>2064600</v>
      </c>
      <c r="AC32" s="11">
        <v>14.28</v>
      </c>
      <c r="AD32" s="2">
        <f t="shared" si="2"/>
        <v>0.40000000000000036</v>
      </c>
      <c r="AE32" s="148">
        <f t="shared" si="3"/>
        <v>-1.1764705882352899E-2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42443</v>
      </c>
      <c r="X33" s="44">
        <v>14.55</v>
      </c>
      <c r="Y33" s="44">
        <v>14.64</v>
      </c>
      <c r="Z33" s="44">
        <v>14.07</v>
      </c>
      <c r="AA33" s="44">
        <v>14.45</v>
      </c>
      <c r="AB33" s="114">
        <v>2221800</v>
      </c>
      <c r="AC33" s="11">
        <v>14.45</v>
      </c>
      <c r="AD33" s="2">
        <f t="shared" si="2"/>
        <v>0.57000000000000028</v>
      </c>
      <c r="AE33" s="148">
        <f t="shared" si="3"/>
        <v>-1.4324693042292003E-2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42440</v>
      </c>
      <c r="X34" s="44">
        <v>14.33</v>
      </c>
      <c r="Y34" s="44">
        <v>14.83</v>
      </c>
      <c r="Z34" s="44">
        <v>14.32</v>
      </c>
      <c r="AA34" s="44">
        <v>14.66</v>
      </c>
      <c r="AB34" s="114">
        <v>4014000</v>
      </c>
      <c r="AC34" s="11">
        <v>14.66</v>
      </c>
      <c r="AD34" s="2">
        <f t="shared" si="2"/>
        <v>0.50999999999999979</v>
      </c>
      <c r="AE34" s="148">
        <f t="shared" si="3"/>
        <v>3.3850493653032387E-2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42439</v>
      </c>
      <c r="X35" s="44">
        <v>13.8</v>
      </c>
      <c r="Y35" s="44">
        <v>14.26</v>
      </c>
      <c r="Z35" s="44">
        <v>13.65</v>
      </c>
      <c r="AA35" s="44">
        <v>14.18</v>
      </c>
      <c r="AB35" s="114">
        <v>2281100</v>
      </c>
      <c r="AC35" s="11">
        <v>14.18</v>
      </c>
      <c r="AD35" s="2">
        <f t="shared" si="2"/>
        <v>0.60999999999999943</v>
      </c>
      <c r="AE35" s="148">
        <f t="shared" si="3"/>
        <v>2.8281363306744023E-2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42438</v>
      </c>
      <c r="X36" s="44">
        <v>13.62</v>
      </c>
      <c r="Y36" s="44">
        <v>14.08</v>
      </c>
      <c r="Z36" s="44">
        <v>13.39</v>
      </c>
      <c r="AA36" s="44">
        <v>13.79</v>
      </c>
      <c r="AB36" s="114">
        <v>2807200</v>
      </c>
      <c r="AC36" s="11">
        <v>13.79</v>
      </c>
      <c r="AD36" s="2">
        <f t="shared" si="2"/>
        <v>0.6899999999999995</v>
      </c>
      <c r="AE36" s="148">
        <f t="shared" si="3"/>
        <v>1.9970414201183395E-2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42437</v>
      </c>
      <c r="X37" s="44">
        <v>14.01</v>
      </c>
      <c r="Y37" s="44">
        <v>14.01</v>
      </c>
      <c r="Z37" s="44">
        <v>13.35</v>
      </c>
      <c r="AA37" s="44">
        <v>13.52</v>
      </c>
      <c r="AB37" s="114">
        <v>5087400</v>
      </c>
      <c r="AC37" s="11">
        <v>13.52</v>
      </c>
      <c r="AD37" s="2">
        <f t="shared" si="2"/>
        <v>0.66000000000000014</v>
      </c>
      <c r="AE37" s="148">
        <f t="shared" si="3"/>
        <v>-4.721634954193088E-2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42436</v>
      </c>
      <c r="X38" s="44">
        <v>14.11</v>
      </c>
      <c r="Y38" s="44">
        <v>14.63</v>
      </c>
      <c r="Z38" s="44">
        <v>14.09</v>
      </c>
      <c r="AA38" s="44">
        <v>14.19</v>
      </c>
      <c r="AB38" s="114">
        <v>3971800</v>
      </c>
      <c r="AC38" s="11">
        <v>14.19</v>
      </c>
      <c r="AD38" s="2">
        <f t="shared" si="2"/>
        <v>0.54000000000000092</v>
      </c>
      <c r="AE38" s="148">
        <f t="shared" si="3"/>
        <v>3.5360678925033806E-3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42433</v>
      </c>
      <c r="X39" s="44">
        <v>13.84</v>
      </c>
      <c r="Y39" s="44">
        <v>14.42</v>
      </c>
      <c r="Z39" s="44">
        <v>13.75</v>
      </c>
      <c r="AA39" s="44">
        <v>14.14</v>
      </c>
      <c r="AB39" s="114">
        <v>5784200</v>
      </c>
      <c r="AC39" s="11">
        <v>14.14</v>
      </c>
      <c r="AD39" s="2">
        <f t="shared" si="2"/>
        <v>0.66999999999999993</v>
      </c>
      <c r="AE39" s="148">
        <f t="shared" si="3"/>
        <v>1.8731988472622474E-2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42432</v>
      </c>
      <c r="X40" s="44">
        <v>13.37</v>
      </c>
      <c r="Y40" s="44">
        <v>13.97</v>
      </c>
      <c r="Z40" s="44">
        <v>13.24</v>
      </c>
      <c r="AA40" s="44">
        <v>13.88</v>
      </c>
      <c r="AB40" s="114">
        <v>4594400</v>
      </c>
      <c r="AC40" s="11">
        <v>13.88</v>
      </c>
      <c r="AD40" s="2">
        <f t="shared" si="2"/>
        <v>0.73000000000000043</v>
      </c>
      <c r="AE40" s="148">
        <f t="shared" si="3"/>
        <v>4.3609022556390986E-2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42431</v>
      </c>
      <c r="X41" s="44">
        <v>12.79</v>
      </c>
      <c r="Y41" s="44">
        <v>13.32</v>
      </c>
      <c r="Z41" s="44">
        <v>12.51</v>
      </c>
      <c r="AA41" s="44">
        <v>13.3</v>
      </c>
      <c r="AB41" s="114">
        <v>3502900</v>
      </c>
      <c r="AC41" s="11">
        <v>13.3</v>
      </c>
      <c r="AD41" s="2">
        <f t="shared" si="2"/>
        <v>0.8100000000000005</v>
      </c>
      <c r="AE41" s="148">
        <f t="shared" si="3"/>
        <v>3.7441497659906453E-2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42430</v>
      </c>
      <c r="X42" s="44">
        <v>12.73</v>
      </c>
      <c r="Y42" s="44">
        <v>12.89</v>
      </c>
      <c r="Z42" s="44">
        <v>12.55</v>
      </c>
      <c r="AA42" s="44">
        <v>12.82</v>
      </c>
      <c r="AB42" s="114">
        <v>2350700</v>
      </c>
      <c r="AC42" s="11">
        <v>12.82</v>
      </c>
      <c r="AD42" s="2">
        <f t="shared" si="2"/>
        <v>0.33999999999999986</v>
      </c>
      <c r="AE42" s="148">
        <f t="shared" si="3"/>
        <v>2.070063694267521E-2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42429</v>
      </c>
      <c r="X43" s="44">
        <v>12.29</v>
      </c>
      <c r="Y43" s="44">
        <v>12.66</v>
      </c>
      <c r="Z43" s="44">
        <v>12.29</v>
      </c>
      <c r="AA43" s="44">
        <v>12.56</v>
      </c>
      <c r="AB43" s="114">
        <v>4042100</v>
      </c>
      <c r="AC43" s="11">
        <v>12.56</v>
      </c>
      <c r="AD43" s="2">
        <f t="shared" si="2"/>
        <v>0.37000000000000099</v>
      </c>
      <c r="AE43" s="148">
        <f t="shared" si="3"/>
        <v>1.5359741309620256E-2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42426</v>
      </c>
      <c r="X44" s="44">
        <v>12.63</v>
      </c>
      <c r="Y44" s="44">
        <v>12.83</v>
      </c>
      <c r="Z44" s="44">
        <v>12.36</v>
      </c>
      <c r="AA44" s="44">
        <v>12.37</v>
      </c>
      <c r="AB44" s="114">
        <v>3629900</v>
      </c>
      <c r="AC44" s="11">
        <v>12.37</v>
      </c>
      <c r="AD44" s="2">
        <f t="shared" si="2"/>
        <v>0.47000000000000064</v>
      </c>
      <c r="AE44" s="148">
        <f t="shared" si="3"/>
        <v>-1.198083067092659E-2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42425</v>
      </c>
      <c r="X45" s="44">
        <v>12.65</v>
      </c>
      <c r="Y45" s="44">
        <v>12.77</v>
      </c>
      <c r="Z45" s="44">
        <v>12.27</v>
      </c>
      <c r="AA45" s="44">
        <v>12.52</v>
      </c>
      <c r="AB45" s="114">
        <v>4678200</v>
      </c>
      <c r="AC45" s="11">
        <v>12.52</v>
      </c>
      <c r="AD45" s="2">
        <f t="shared" si="2"/>
        <v>0.5</v>
      </c>
      <c r="AE45" s="148">
        <f t="shared" si="3"/>
        <v>-3.1847133757962887E-3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4" t="s">
        <v>78</v>
      </c>
      <c r="P46" s="424"/>
      <c r="Q46" s="2"/>
      <c r="T46" s="115" t="s">
        <v>94</v>
      </c>
      <c r="U46" s="119"/>
      <c r="W46" s="133">
        <v>42424</v>
      </c>
      <c r="X46" s="44">
        <v>12.13</v>
      </c>
      <c r="Y46" s="44">
        <v>12.63</v>
      </c>
      <c r="Z46" s="44">
        <v>11.9</v>
      </c>
      <c r="AA46" s="44">
        <v>12.56</v>
      </c>
      <c r="AB46" s="114">
        <v>3574200</v>
      </c>
      <c r="AC46" s="11">
        <v>12.56</v>
      </c>
      <c r="AD46" s="2">
        <f t="shared" si="2"/>
        <v>0.73000000000000043</v>
      </c>
      <c r="AE46" s="148">
        <f t="shared" si="3"/>
        <v>2.8665028665028736E-2</v>
      </c>
    </row>
    <row r="47" spans="2:41" ht="15.75" thickTop="1" x14ac:dyDescent="0.25">
      <c r="B47" s="423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17.105</v>
      </c>
      <c r="Q47" s="2"/>
      <c r="T47" s="118" t="s">
        <v>100</v>
      </c>
      <c r="U47" s="116">
        <v>15.23</v>
      </c>
      <c r="W47" s="133">
        <v>42423</v>
      </c>
      <c r="X47" s="44">
        <v>12.23</v>
      </c>
      <c r="Y47" s="44">
        <v>12.36</v>
      </c>
      <c r="Z47" s="44">
        <v>12.07</v>
      </c>
      <c r="AA47" s="44">
        <v>12.21</v>
      </c>
      <c r="AB47" s="114">
        <v>4738300</v>
      </c>
      <c r="AC47" s="11">
        <v>12.21</v>
      </c>
      <c r="AD47" s="2">
        <f t="shared" si="2"/>
        <v>0.28999999999999915</v>
      </c>
      <c r="AE47" s="148">
        <f t="shared" si="3"/>
        <v>-7.3170731707317138E-3</v>
      </c>
    </row>
    <row r="48" spans="2:41" x14ac:dyDescent="0.25">
      <c r="B48" s="423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16.9495</v>
      </c>
      <c r="Q48" s="2"/>
      <c r="T48" s="118" t="s">
        <v>101</v>
      </c>
      <c r="U48" s="116">
        <v>15.27</v>
      </c>
      <c r="W48" s="133">
        <v>42422</v>
      </c>
      <c r="X48" s="44">
        <v>12.21</v>
      </c>
      <c r="Y48" s="44">
        <v>12.59</v>
      </c>
      <c r="Z48" s="44">
        <v>12.21</v>
      </c>
      <c r="AA48" s="44">
        <v>12.3</v>
      </c>
      <c r="AB48" s="114">
        <v>5903600</v>
      </c>
      <c r="AC48" s="11">
        <v>12.3</v>
      </c>
      <c r="AD48" s="2">
        <f t="shared" si="2"/>
        <v>0.37999999999999901</v>
      </c>
      <c r="AE48" s="148">
        <f t="shared" si="3"/>
        <v>7.3710073710073765E-3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16.794</v>
      </c>
      <c r="Q49" s="2"/>
      <c r="T49" s="118" t="s">
        <v>102</v>
      </c>
      <c r="U49" s="116" t="s">
        <v>314</v>
      </c>
      <c r="W49" s="133">
        <v>42419</v>
      </c>
      <c r="X49" s="44">
        <v>12.88</v>
      </c>
      <c r="Y49" s="44">
        <v>12.89</v>
      </c>
      <c r="Z49" s="44">
        <v>12.21</v>
      </c>
      <c r="AA49" s="44">
        <v>12.21</v>
      </c>
      <c r="AB49" s="114">
        <v>4789000</v>
      </c>
      <c r="AC49" s="11">
        <v>12.21</v>
      </c>
      <c r="AD49" s="2">
        <f t="shared" si="2"/>
        <v>0.67999999999999972</v>
      </c>
      <c r="AE49" s="148">
        <f t="shared" si="3"/>
        <v>-6.0046189376443349E-2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16.638500000000001</v>
      </c>
      <c r="Q50" s="2"/>
      <c r="T50" s="118" t="s">
        <v>103</v>
      </c>
      <c r="U50" s="116" t="s">
        <v>315</v>
      </c>
      <c r="W50" s="133">
        <v>42418</v>
      </c>
      <c r="X50" s="44">
        <v>13.05</v>
      </c>
      <c r="Y50" s="44">
        <v>13.13</v>
      </c>
      <c r="Z50" s="44">
        <v>12.64</v>
      </c>
      <c r="AA50" s="44">
        <v>12.99</v>
      </c>
      <c r="AB50" s="114">
        <v>4003600</v>
      </c>
      <c r="AC50" s="11">
        <v>12.99</v>
      </c>
      <c r="AD50" s="2">
        <f t="shared" si="2"/>
        <v>0.49000000000000021</v>
      </c>
      <c r="AE50" s="148">
        <f t="shared" si="3"/>
        <v>-7.6394194041252694E-3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16.483000000000001</v>
      </c>
      <c r="Q51" s="2"/>
      <c r="T51" s="118" t="s">
        <v>104</v>
      </c>
      <c r="U51" s="116">
        <v>19.399999999999999</v>
      </c>
      <c r="W51" s="133">
        <v>42417</v>
      </c>
      <c r="X51" s="44">
        <v>12.99</v>
      </c>
      <c r="Y51" s="44">
        <v>13.46</v>
      </c>
      <c r="Z51" s="44">
        <v>12.88</v>
      </c>
      <c r="AA51" s="44">
        <v>13.09</v>
      </c>
      <c r="AB51" s="114">
        <v>7358600</v>
      </c>
      <c r="AC51" s="11">
        <v>13.09</v>
      </c>
      <c r="AD51" s="2">
        <f t="shared" si="2"/>
        <v>0.58000000000000007</v>
      </c>
      <c r="AE51" s="148">
        <f t="shared" si="3"/>
        <v>7.6982294072363011E-3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16.327500000000001</v>
      </c>
      <c r="Q52" s="2"/>
      <c r="T52" s="118" t="s">
        <v>105</v>
      </c>
      <c r="U52" s="116">
        <v>1.06057</v>
      </c>
      <c r="W52" s="133">
        <v>42416</v>
      </c>
      <c r="X52" s="44">
        <v>12.56</v>
      </c>
      <c r="Y52" s="44">
        <v>13.12</v>
      </c>
      <c r="Z52" s="44">
        <v>12.5</v>
      </c>
      <c r="AA52" s="44">
        <v>12.99</v>
      </c>
      <c r="AB52" s="114">
        <v>6316600</v>
      </c>
      <c r="AC52" s="11">
        <v>12.99</v>
      </c>
      <c r="AD52" s="2">
        <f t="shared" si="2"/>
        <v>0.61999999999999922</v>
      </c>
      <c r="AE52" s="148">
        <f t="shared" si="3"/>
        <v>5.1821862348178094E-2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16.172000000000001</v>
      </c>
      <c r="Q53" s="2"/>
      <c r="T53" s="118" t="s">
        <v>106</v>
      </c>
      <c r="U53" s="116" t="s">
        <v>248</v>
      </c>
      <c r="W53" s="133">
        <v>42412</v>
      </c>
      <c r="X53" s="44">
        <v>13.07</v>
      </c>
      <c r="Y53" s="44">
        <v>13.45</v>
      </c>
      <c r="Z53" s="44">
        <v>11.53</v>
      </c>
      <c r="AA53" s="44">
        <v>12.35</v>
      </c>
      <c r="AB53" s="114">
        <v>12239600</v>
      </c>
      <c r="AC53" s="11">
        <v>12.35</v>
      </c>
      <c r="AD53" s="2">
        <f t="shared" si="2"/>
        <v>1.92</v>
      </c>
      <c r="AE53" s="148">
        <f t="shared" si="3"/>
        <v>-6.5102195306586008E-2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16.016500000000001</v>
      </c>
      <c r="Q54" s="2"/>
      <c r="T54" s="118"/>
      <c r="U54" s="116"/>
      <c r="W54" s="133">
        <v>42411</v>
      </c>
      <c r="X54" s="44">
        <v>14.12</v>
      </c>
      <c r="Y54" s="44">
        <v>14.12</v>
      </c>
      <c r="Z54" s="44">
        <v>13.14</v>
      </c>
      <c r="AA54" s="44">
        <v>13.21</v>
      </c>
      <c r="AB54" s="114">
        <v>8851900</v>
      </c>
      <c r="AC54" s="11">
        <v>13.21</v>
      </c>
      <c r="AD54" s="2">
        <f t="shared" si="2"/>
        <v>0.97999999999999865</v>
      </c>
      <c r="AE54" s="148">
        <f t="shared" si="3"/>
        <v>-8.0723729993040894E-2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15.861000000000001</v>
      </c>
      <c r="T55" s="118" t="s">
        <v>107</v>
      </c>
      <c r="U55" s="116" t="s">
        <v>316</v>
      </c>
      <c r="W55" s="133">
        <v>42410</v>
      </c>
      <c r="X55" s="44">
        <v>14.48</v>
      </c>
      <c r="Y55" s="44">
        <v>14.7</v>
      </c>
      <c r="Z55" s="44">
        <v>14.04</v>
      </c>
      <c r="AA55" s="44">
        <v>14.37</v>
      </c>
      <c r="AB55" s="114">
        <v>3225300</v>
      </c>
      <c r="AC55" s="11">
        <v>14.37</v>
      </c>
      <c r="AD55" s="2">
        <f t="shared" si="2"/>
        <v>0.66000000000000014</v>
      </c>
      <c r="AE55" s="148">
        <f t="shared" si="3"/>
        <v>-1.440329218107006E-2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15.705500000000001</v>
      </c>
      <c r="T56" s="118" t="s">
        <v>108</v>
      </c>
      <c r="U56" s="116" t="s">
        <v>317</v>
      </c>
      <c r="W56" s="133">
        <v>42409</v>
      </c>
      <c r="X56" s="44">
        <v>14.03</v>
      </c>
      <c r="Y56" s="44">
        <v>14.78</v>
      </c>
      <c r="Z56" s="44">
        <v>13.88</v>
      </c>
      <c r="AA56" s="44">
        <v>14.58</v>
      </c>
      <c r="AB56" s="114">
        <v>4819900</v>
      </c>
      <c r="AC56" s="11">
        <v>14.58</v>
      </c>
      <c r="AD56" s="2">
        <f t="shared" si="2"/>
        <v>0.89999999999999858</v>
      </c>
      <c r="AE56" s="148">
        <f t="shared" si="3"/>
        <v>3.1117397454031082E-2</v>
      </c>
    </row>
    <row r="57" spans="1:42" x14ac:dyDescent="0.25">
      <c r="O57" s="93">
        <v>1</v>
      </c>
      <c r="P57" s="93">
        <f t="shared" si="10"/>
        <v>15.55</v>
      </c>
      <c r="T57" s="118" t="s">
        <v>109</v>
      </c>
      <c r="U57" s="117">
        <v>3085637</v>
      </c>
      <c r="W57" s="133">
        <v>42408</v>
      </c>
      <c r="X57" s="44">
        <v>15.2</v>
      </c>
      <c r="Y57" s="44">
        <v>15.22</v>
      </c>
      <c r="Z57" s="44">
        <v>13.79</v>
      </c>
      <c r="AA57" s="44">
        <v>14.14</v>
      </c>
      <c r="AB57" s="114">
        <v>9036100</v>
      </c>
      <c r="AC57" s="11">
        <v>14.14</v>
      </c>
      <c r="AD57" s="2">
        <f t="shared" si="2"/>
        <v>1.4300000000000015</v>
      </c>
      <c r="AE57" s="148">
        <f t="shared" si="3"/>
        <v>-7.6420640104506887E-2</v>
      </c>
      <c r="AL57" s="260"/>
      <c r="AO57" s="260"/>
    </row>
    <row r="58" spans="1:42" x14ac:dyDescent="0.25">
      <c r="O58" s="93">
        <v>0.99</v>
      </c>
      <c r="P58" s="93">
        <f t="shared" si="10"/>
        <v>15.394500000000001</v>
      </c>
      <c r="T58" s="118" t="s">
        <v>112</v>
      </c>
      <c r="U58" s="117">
        <v>4553470</v>
      </c>
      <c r="W58" s="133">
        <v>42405</v>
      </c>
      <c r="X58" s="44">
        <v>15.68</v>
      </c>
      <c r="Y58" s="44">
        <v>16.07</v>
      </c>
      <c r="Z58" s="44">
        <v>15.31</v>
      </c>
      <c r="AA58" s="44">
        <v>15.31</v>
      </c>
      <c r="AB58" s="114">
        <v>10245300</v>
      </c>
      <c r="AC58" s="11">
        <v>15.31</v>
      </c>
      <c r="AD58" s="2">
        <f t="shared" si="2"/>
        <v>0.75999999999999979</v>
      </c>
      <c r="AE58" s="148">
        <f t="shared" si="3"/>
        <v>-3.1625553447185317E-2</v>
      </c>
    </row>
    <row r="59" spans="1:42" x14ac:dyDescent="0.25">
      <c r="O59" s="93">
        <v>0.98</v>
      </c>
      <c r="P59" s="93">
        <f t="shared" si="10"/>
        <v>15.239000000000001</v>
      </c>
      <c r="T59" s="118" t="s">
        <v>110</v>
      </c>
      <c r="U59" s="116" t="s">
        <v>318</v>
      </c>
      <c r="W59" s="133">
        <v>42404</v>
      </c>
      <c r="X59" s="44">
        <v>15.96</v>
      </c>
      <c r="Y59" s="44">
        <v>16.489999999999998</v>
      </c>
      <c r="Z59" s="44">
        <v>15.7</v>
      </c>
      <c r="AA59" s="44">
        <v>15.81</v>
      </c>
      <c r="AB59" s="114">
        <v>10597800</v>
      </c>
      <c r="AC59" s="11">
        <v>15.81</v>
      </c>
      <c r="AD59" s="2">
        <f t="shared" si="2"/>
        <v>0.78999999999999915</v>
      </c>
      <c r="AE59" s="148">
        <f t="shared" si="3"/>
        <v>-8.1555834378920222E-3</v>
      </c>
      <c r="AL59" s="260"/>
    </row>
    <row r="60" spans="1:42" x14ac:dyDescent="0.25">
      <c r="O60" s="93">
        <v>0.97</v>
      </c>
      <c r="P60" s="93">
        <f t="shared" si="10"/>
        <v>15.083500000000001</v>
      </c>
      <c r="T60" s="118" t="s">
        <v>113</v>
      </c>
      <c r="U60" s="116">
        <v>24.31</v>
      </c>
      <c r="W60" s="133">
        <v>42403</v>
      </c>
      <c r="X60" s="44">
        <v>15.33</v>
      </c>
      <c r="Y60" s="44">
        <v>15.96</v>
      </c>
      <c r="Z60" s="44">
        <v>15.26</v>
      </c>
      <c r="AA60" s="44">
        <v>15.94</v>
      </c>
      <c r="AB60" s="114">
        <v>12289400</v>
      </c>
      <c r="AC60" s="11">
        <v>15.94</v>
      </c>
      <c r="AD60" s="2">
        <f t="shared" si="2"/>
        <v>0.70000000000000107</v>
      </c>
      <c r="AE60" s="148">
        <f t="shared" si="3"/>
        <v>5.0065876152832756E-2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14.928000000000001</v>
      </c>
      <c r="T61" s="118" t="s">
        <v>114</v>
      </c>
      <c r="U61" s="116">
        <v>0.64</v>
      </c>
      <c r="W61" s="133">
        <v>42402</v>
      </c>
      <c r="X61" s="44">
        <v>15.1</v>
      </c>
      <c r="Y61" s="44">
        <v>15.25</v>
      </c>
      <c r="Z61" s="44">
        <v>14.62</v>
      </c>
      <c r="AA61" s="44">
        <v>15.18</v>
      </c>
      <c r="AB61" s="114">
        <v>2810800</v>
      </c>
      <c r="AC61" s="11">
        <v>15.18</v>
      </c>
      <c r="AD61" s="2">
        <f t="shared" si="2"/>
        <v>0.63000000000000078</v>
      </c>
      <c r="AE61" s="148">
        <f t="shared" si="3"/>
        <v>-5.2424639580602728E-3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14.772500000000001</v>
      </c>
      <c r="T62" s="118" t="s">
        <v>111</v>
      </c>
      <c r="U62" s="116" t="s">
        <v>126</v>
      </c>
      <c r="W62" s="133">
        <v>42401</v>
      </c>
      <c r="X62" s="44">
        <v>15.25</v>
      </c>
      <c r="Y62" s="44">
        <v>15.58</v>
      </c>
      <c r="Z62" s="44">
        <v>14.92</v>
      </c>
      <c r="AA62" s="44">
        <v>15.26</v>
      </c>
      <c r="AB62" s="114">
        <v>4631100</v>
      </c>
      <c r="AC62" s="11">
        <v>15.26</v>
      </c>
      <c r="AD62" s="2">
        <f t="shared" si="2"/>
        <v>0.66000000000000014</v>
      </c>
      <c r="AE62" s="148">
        <f t="shared" si="3"/>
        <v>-3.2658393207054548E-3</v>
      </c>
    </row>
    <row r="63" spans="1:42" ht="15.75" thickBot="1" x14ac:dyDescent="0.3">
      <c r="A63" s="408" t="s">
        <v>250</v>
      </c>
      <c r="B63" s="409"/>
      <c r="C63" s="410">
        <f>SumByColor($A$63,C2:C61)</f>
        <v>18065</v>
      </c>
      <c r="D63" s="410"/>
      <c r="E63" s="410"/>
      <c r="F63" s="411">
        <f>SumByColor($A$63,F2:F61)</f>
        <v>260298</v>
      </c>
      <c r="G63" s="410"/>
      <c r="H63" s="410">
        <f>SumByColor($A$63,H2:H61)</f>
        <v>18065</v>
      </c>
      <c r="I63" s="410"/>
      <c r="J63" s="410"/>
      <c r="K63" s="411">
        <f>SumByColor($A$63,K2:K61)</f>
        <v>260799</v>
      </c>
      <c r="L63" s="410"/>
      <c r="M63" s="411">
        <f>SumByColor($A$63,M2:M61)</f>
        <v>0</v>
      </c>
      <c r="O63" s="93">
        <v>0.94</v>
      </c>
      <c r="P63" s="93">
        <f t="shared" si="10"/>
        <v>14.616999999999999</v>
      </c>
      <c r="W63" s="133">
        <v>42398</v>
      </c>
      <c r="X63" s="44">
        <v>14.66</v>
      </c>
      <c r="Y63" s="44">
        <v>15.38</v>
      </c>
      <c r="Z63" s="44">
        <v>14.58</v>
      </c>
      <c r="AA63" s="44">
        <v>15.31</v>
      </c>
      <c r="AB63" s="114">
        <v>4889600</v>
      </c>
      <c r="AC63" s="11">
        <v>15.31</v>
      </c>
      <c r="AD63" s="2">
        <f t="shared" si="2"/>
        <v>0.80000000000000071</v>
      </c>
      <c r="AE63" s="148">
        <f t="shared" si="3"/>
        <v>6.1719833564493731E-2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14.461500000000001</v>
      </c>
      <c r="W64" s="133">
        <v>42397</v>
      </c>
      <c r="X64" s="44">
        <v>14.49</v>
      </c>
      <c r="Y64" s="44">
        <v>14.86</v>
      </c>
      <c r="Z64" s="44">
        <v>14.23</v>
      </c>
      <c r="AA64" s="44">
        <v>14.42</v>
      </c>
      <c r="AB64" s="114">
        <v>3390800</v>
      </c>
      <c r="AC64" s="11">
        <v>14.42</v>
      </c>
      <c r="AD64" s="2">
        <f t="shared" si="2"/>
        <v>0.62999999999999901</v>
      </c>
      <c r="AE64" s="148">
        <f t="shared" si="3"/>
        <v>1.1929824561403457E-2</v>
      </c>
    </row>
    <row r="65" spans="2:41" x14ac:dyDescent="0.25">
      <c r="O65" s="93">
        <v>0.92</v>
      </c>
      <c r="P65" s="93">
        <f t="shared" si="10"/>
        <v>14.306000000000001</v>
      </c>
      <c r="W65" s="133">
        <v>42396</v>
      </c>
      <c r="X65" s="44">
        <v>13.72</v>
      </c>
      <c r="Y65" s="44">
        <v>14.28</v>
      </c>
      <c r="Z65" s="44">
        <v>13.42</v>
      </c>
      <c r="AA65" s="44">
        <v>14.25</v>
      </c>
      <c r="AB65" s="114">
        <v>5982600</v>
      </c>
      <c r="AC65" s="11">
        <v>14.25</v>
      </c>
      <c r="AD65" s="2">
        <f t="shared" si="2"/>
        <v>0.85999999999999943</v>
      </c>
      <c r="AE65" s="148">
        <f t="shared" si="3"/>
        <v>2.813852813852824E-2</v>
      </c>
      <c r="AL65" s="260"/>
      <c r="AO65" s="260"/>
    </row>
    <row r="66" spans="2:41" x14ac:dyDescent="0.25">
      <c r="O66" s="93">
        <v>0.91</v>
      </c>
      <c r="P66" s="93">
        <f t="shared" si="10"/>
        <v>14.150500000000001</v>
      </c>
      <c r="W66" s="133">
        <v>42395</v>
      </c>
      <c r="X66" s="44">
        <v>13.48</v>
      </c>
      <c r="Y66" s="44">
        <v>14.04</v>
      </c>
      <c r="Z66" s="44">
        <v>13.2</v>
      </c>
      <c r="AA66" s="44">
        <v>13.86</v>
      </c>
      <c r="AB66" s="114">
        <v>3564200</v>
      </c>
      <c r="AC66" s="11">
        <v>13.86</v>
      </c>
      <c r="AD66" s="2">
        <f t="shared" si="2"/>
        <v>0.83999999999999986</v>
      </c>
      <c r="AE66" s="148">
        <f t="shared" si="3"/>
        <v>3.8202247191011285E-2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0" t="s">
        <v>167</v>
      </c>
      <c r="H67" s="213" t="s">
        <v>90</v>
      </c>
      <c r="I67" s="269" t="s">
        <v>167</v>
      </c>
      <c r="O67" s="93">
        <v>0.9</v>
      </c>
      <c r="P67" s="93">
        <f t="shared" si="10"/>
        <v>13.995000000000001</v>
      </c>
      <c r="W67" s="133">
        <v>42394</v>
      </c>
      <c r="X67" s="44">
        <v>14.35</v>
      </c>
      <c r="Y67" s="44">
        <v>14.35</v>
      </c>
      <c r="Z67" s="44">
        <v>13.29</v>
      </c>
      <c r="AA67" s="44">
        <v>13.35</v>
      </c>
      <c r="AB67" s="114">
        <v>4504600</v>
      </c>
      <c r="AC67" s="11">
        <v>13.35</v>
      </c>
      <c r="AD67" s="2">
        <f>Y67-Z67</f>
        <v>1.0600000000000005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1" si="11">C69*(E69-D69)</f>
        <v>-13659.100000000004</v>
      </c>
      <c r="G69" s="43">
        <f t="shared" ref="G69:G101" si="12">IF(C69=0, 0,D69*C69)</f>
        <v>96277.3</v>
      </c>
      <c r="H69" s="258">
        <f t="shared" ref="H69:H101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71" priority="34">
      <formula>Q12&gt;0</formula>
    </cfRule>
    <cfRule type="expression" dxfId="47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69" priority="27">
      <formula>F68&gt;0</formula>
    </cfRule>
    <cfRule type="expression" dxfId="468" priority="28">
      <formula>F68&lt;0</formula>
    </cfRule>
  </conditionalFormatting>
  <conditionalFormatting sqref="H68:H74">
    <cfRule type="expression" dxfId="467" priority="15">
      <formula>H68&gt;0</formula>
    </cfRule>
    <cfRule type="expression" dxfId="466" priority="16">
      <formula>H68&lt;0</formula>
    </cfRule>
  </conditionalFormatting>
  <conditionalFormatting sqref="H75">
    <cfRule type="expression" dxfId="465" priority="13">
      <formula>H75&gt;0</formula>
    </cfRule>
    <cfRule type="expression" dxfId="464" priority="14">
      <formula>H75&lt;0</formula>
    </cfRule>
  </conditionalFormatting>
  <conditionalFormatting sqref="H76">
    <cfRule type="expression" dxfId="463" priority="11">
      <formula>H76&gt;0</formula>
    </cfRule>
    <cfRule type="expression" dxfId="462" priority="12">
      <formula>H76&lt;0</formula>
    </cfRule>
  </conditionalFormatting>
  <conditionalFormatting sqref="H77:H79">
    <cfRule type="expression" dxfId="461" priority="9">
      <formula>H77&gt;0</formula>
    </cfRule>
    <cfRule type="expression" dxfId="460" priority="10">
      <formula>H77&lt;0</formula>
    </cfRule>
  </conditionalFormatting>
  <conditionalFormatting sqref="H80">
    <cfRule type="expression" dxfId="459" priority="5">
      <formula>H80&gt;0</formula>
    </cfRule>
    <cfRule type="expression" dxfId="458" priority="6">
      <formula>H80&lt;0</formula>
    </cfRule>
  </conditionalFormatting>
  <conditionalFormatting sqref="F89:F111">
    <cfRule type="expression" dxfId="457" priority="3">
      <formula>F89&gt;0</formula>
    </cfRule>
    <cfRule type="expression" dxfId="456" priority="4">
      <formula>F89&lt;0</formula>
    </cfRule>
  </conditionalFormatting>
  <conditionalFormatting sqref="H81:H111">
    <cfRule type="expression" dxfId="455" priority="1">
      <formula>H81&gt;0</formula>
    </cfRule>
    <cfRule type="expression" dxfId="4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254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42487</v>
      </c>
      <c r="X2" s="152">
        <v>59.63</v>
      </c>
      <c r="Y2" s="152">
        <v>59.73</v>
      </c>
      <c r="Z2" s="12">
        <v>58.63</v>
      </c>
      <c r="AA2" s="12">
        <v>59.27</v>
      </c>
      <c r="AB2" s="105">
        <v>7917700</v>
      </c>
      <c r="AC2" s="12">
        <v>59.27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42486</v>
      </c>
      <c r="X3" s="12">
        <v>59.31</v>
      </c>
      <c r="Y3" s="12">
        <v>59.97</v>
      </c>
      <c r="Z3" s="12">
        <v>59.27</v>
      </c>
      <c r="AA3" s="12">
        <v>59.54</v>
      </c>
      <c r="AB3" s="105">
        <v>5573400</v>
      </c>
      <c r="AC3" s="12">
        <v>59.54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58.54</v>
      </c>
      <c r="T4" s="1"/>
      <c r="W4" s="143">
        <v>42485</v>
      </c>
      <c r="X4" s="12">
        <v>59.34</v>
      </c>
      <c r="Y4" s="12">
        <v>59.42</v>
      </c>
      <c r="Z4" s="12">
        <v>58.76</v>
      </c>
      <c r="AA4" s="12">
        <v>59.21</v>
      </c>
      <c r="AB4" s="105">
        <v>6020500</v>
      </c>
      <c r="AC4" s="12">
        <v>59.21</v>
      </c>
      <c r="AE4" s="148"/>
      <c r="AL4" s="260"/>
      <c r="AO4" s="260"/>
    </row>
    <row r="5" spans="1:42" x14ac:dyDescent="0.25">
      <c r="O5" s="13" t="s">
        <v>67</v>
      </c>
      <c r="Q5" s="3">
        <f>Q4*Q2</f>
        <v>2927</v>
      </c>
      <c r="W5" s="143">
        <v>42482</v>
      </c>
      <c r="X5" s="12">
        <v>60.18</v>
      </c>
      <c r="Y5" s="12">
        <v>60.22</v>
      </c>
      <c r="Z5" s="12">
        <v>58.97</v>
      </c>
      <c r="AA5" s="12">
        <v>59.43</v>
      </c>
      <c r="AB5" s="105">
        <v>8031400</v>
      </c>
      <c r="AC5" s="12">
        <v>59.43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42481</v>
      </c>
      <c r="X6" s="12">
        <v>60.53</v>
      </c>
      <c r="Y6" s="12">
        <v>60.53</v>
      </c>
      <c r="Z6" s="12">
        <v>59.71</v>
      </c>
      <c r="AA6" s="12">
        <v>60.08</v>
      </c>
      <c r="AB6" s="105">
        <v>7074200</v>
      </c>
      <c r="AC6" s="12">
        <v>60.08</v>
      </c>
      <c r="AE6" s="148"/>
      <c r="AL6" s="260"/>
      <c r="AO6" s="260"/>
    </row>
    <row r="7" spans="1:42" ht="16.5" thickBot="1" x14ac:dyDescent="0.3">
      <c r="A7" s="408" t="s">
        <v>250</v>
      </c>
      <c r="B7" s="409"/>
      <c r="C7" s="410">
        <f>SumByColor($A$7,C2:C5)</f>
        <v>0</v>
      </c>
      <c r="D7" s="410"/>
      <c r="E7" s="410"/>
      <c r="F7" s="411">
        <f>SumByColor($A$7,F2:F5)</f>
        <v>0</v>
      </c>
      <c r="G7" s="410"/>
      <c r="H7" s="410">
        <f>SumByColor($A$7,H2:H5)</f>
        <v>0</v>
      </c>
      <c r="I7" s="410"/>
      <c r="J7" s="410"/>
      <c r="K7" s="411">
        <f>SumByColor($A$7,K2:K5)</f>
        <v>0</v>
      </c>
      <c r="L7" s="410"/>
      <c r="M7" s="411">
        <f>SumByColor($A$7,M2:M5)</f>
        <v>0</v>
      </c>
      <c r="O7" s="13" t="s">
        <v>65</v>
      </c>
      <c r="Q7" s="2">
        <f>Q5-Q6</f>
        <v>77.5</v>
      </c>
      <c r="R7" s="395"/>
      <c r="W7" s="143">
        <v>42480</v>
      </c>
      <c r="X7" s="12">
        <v>59.43</v>
      </c>
      <c r="Y7" s="12">
        <v>60.24</v>
      </c>
      <c r="Z7" s="12">
        <v>59.43</v>
      </c>
      <c r="AA7" s="12">
        <v>59.62</v>
      </c>
      <c r="AB7" s="105">
        <v>6469600</v>
      </c>
      <c r="AC7" s="12">
        <v>59.62</v>
      </c>
      <c r="AE7" s="148"/>
    </row>
    <row r="8" spans="1:42" x14ac:dyDescent="0.25">
      <c r="O8" s="13" t="s">
        <v>90</v>
      </c>
      <c r="Q8" s="148">
        <f>(Q4-Q3)/Q3</f>
        <v>2.7197753991928357E-2</v>
      </c>
      <c r="W8" s="143">
        <v>42479</v>
      </c>
      <c r="X8" s="12">
        <v>59.96</v>
      </c>
      <c r="Y8" s="12">
        <v>59.99</v>
      </c>
      <c r="Z8" s="12">
        <v>59.33</v>
      </c>
      <c r="AA8" s="12">
        <v>59.56</v>
      </c>
      <c r="AB8" s="105">
        <v>6544800</v>
      </c>
      <c r="AC8" s="12">
        <v>59.56</v>
      </c>
      <c r="AE8" s="148"/>
      <c r="AL8" s="260"/>
      <c r="AO8" s="260"/>
      <c r="AP8" s="260"/>
    </row>
    <row r="9" spans="1:42" x14ac:dyDescent="0.25">
      <c r="W9" s="143">
        <v>42478</v>
      </c>
      <c r="X9" s="12">
        <v>59.38</v>
      </c>
      <c r="Y9" s="12">
        <v>60</v>
      </c>
      <c r="Z9" s="12">
        <v>59.38</v>
      </c>
      <c r="AA9" s="12">
        <v>59.57</v>
      </c>
      <c r="AB9" s="105">
        <v>6059600</v>
      </c>
      <c r="AC9" s="12">
        <v>59.57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0" t="s">
        <v>167</v>
      </c>
      <c r="H10" s="213" t="s">
        <v>90</v>
      </c>
      <c r="I10" s="250" t="s">
        <v>174</v>
      </c>
      <c r="T10" s="13"/>
      <c r="W10" s="143">
        <v>42475</v>
      </c>
      <c r="X10" s="12">
        <v>59.02</v>
      </c>
      <c r="Y10" s="12">
        <v>59.59</v>
      </c>
      <c r="Z10" s="12">
        <v>58.39</v>
      </c>
      <c r="AA10" s="12">
        <v>59.5</v>
      </c>
      <c r="AB10" s="105">
        <v>7642500</v>
      </c>
      <c r="AC10" s="12">
        <v>59.5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42474</v>
      </c>
      <c r="X11" s="12">
        <v>59.71</v>
      </c>
      <c r="Y11" s="12">
        <v>60.34</v>
      </c>
      <c r="Z11" s="12">
        <v>59.44</v>
      </c>
      <c r="AA11" s="12">
        <v>59.49</v>
      </c>
      <c r="AB11" s="105">
        <v>7756900</v>
      </c>
      <c r="AC11" s="12">
        <v>59.49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42473</v>
      </c>
      <c r="X12" s="12">
        <v>59.02</v>
      </c>
      <c r="Y12" s="12">
        <v>59.95</v>
      </c>
      <c r="Z12" s="12">
        <v>58.83</v>
      </c>
      <c r="AA12" s="12">
        <v>59.58</v>
      </c>
      <c r="AB12" s="105">
        <v>10622300</v>
      </c>
      <c r="AC12" s="12">
        <v>59.58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42472</v>
      </c>
      <c r="X13" s="12">
        <v>58</v>
      </c>
      <c r="Y13" s="12">
        <v>58.62</v>
      </c>
      <c r="Z13" s="12">
        <v>56.89</v>
      </c>
      <c r="AA13" s="12">
        <v>58.55</v>
      </c>
      <c r="AB13" s="105">
        <v>12408900</v>
      </c>
      <c r="AC13" s="12">
        <v>58.55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42471</v>
      </c>
      <c r="X14" s="12">
        <v>59.73</v>
      </c>
      <c r="Y14" s="12">
        <v>59.78</v>
      </c>
      <c r="Z14" s="12">
        <v>57.82</v>
      </c>
      <c r="AA14" s="12">
        <v>57.92</v>
      </c>
      <c r="AB14" s="105">
        <v>12581900</v>
      </c>
      <c r="AC14" s="12">
        <v>57.92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42468</v>
      </c>
      <c r="X15" s="12">
        <v>60.49</v>
      </c>
      <c r="Y15" s="12">
        <v>60.56</v>
      </c>
      <c r="Z15" s="12">
        <v>59.32</v>
      </c>
      <c r="AA15" s="12">
        <v>59.42</v>
      </c>
      <c r="AB15" s="105">
        <v>8747800</v>
      </c>
      <c r="AC15" s="12">
        <v>59.42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42467</v>
      </c>
      <c r="X16" s="12">
        <v>59.79</v>
      </c>
      <c r="Y16" s="12">
        <v>60.58</v>
      </c>
      <c r="Z16" s="12">
        <v>59.71</v>
      </c>
      <c r="AA16" s="12">
        <v>60.3</v>
      </c>
      <c r="AB16" s="105">
        <v>7081600</v>
      </c>
      <c r="AC16" s="12">
        <v>60.3</v>
      </c>
      <c r="AE16" s="148"/>
    </row>
    <row r="17" spans="15:41" x14ac:dyDescent="0.25">
      <c r="O17" s="2"/>
      <c r="P17" s="2"/>
      <c r="Q17" s="2"/>
      <c r="W17" s="143">
        <v>42466</v>
      </c>
      <c r="X17" s="12">
        <v>59.6</v>
      </c>
      <c r="Y17" s="12">
        <v>60.68</v>
      </c>
      <c r="Z17" s="12">
        <v>59.19</v>
      </c>
      <c r="AA17" s="12">
        <v>60.31</v>
      </c>
      <c r="AB17" s="105">
        <v>10194900</v>
      </c>
      <c r="AC17" s="12">
        <v>60.31</v>
      </c>
      <c r="AE17" s="148"/>
    </row>
    <row r="18" spans="15:41" x14ac:dyDescent="0.25">
      <c r="O18" s="2"/>
      <c r="P18" s="2"/>
      <c r="Q18" s="2"/>
      <c r="W18" s="143">
        <v>42465</v>
      </c>
      <c r="X18" s="12">
        <v>59.62</v>
      </c>
      <c r="Y18" s="12">
        <v>60.17</v>
      </c>
      <c r="Z18" s="12">
        <v>59.44</v>
      </c>
      <c r="AA18" s="12">
        <v>59.67</v>
      </c>
      <c r="AB18" s="105">
        <v>7537600</v>
      </c>
      <c r="AC18" s="12">
        <v>59.67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42464</v>
      </c>
      <c r="X19" s="12">
        <v>61.73</v>
      </c>
      <c r="Y19" s="12">
        <v>61.85</v>
      </c>
      <c r="Z19" s="12">
        <v>59.42</v>
      </c>
      <c r="AA19" s="12">
        <v>59.97</v>
      </c>
      <c r="AB19" s="105">
        <v>16511700</v>
      </c>
      <c r="AC19" s="12">
        <v>59.97</v>
      </c>
      <c r="AE19" s="148"/>
    </row>
    <row r="20" spans="15:41" x14ac:dyDescent="0.25">
      <c r="O20" s="2"/>
      <c r="P20" s="2"/>
      <c r="Q20" s="2"/>
      <c r="W20" s="143">
        <v>42461</v>
      </c>
      <c r="X20" s="12">
        <v>61.22</v>
      </c>
      <c r="Y20" s="12">
        <v>61.82</v>
      </c>
      <c r="Z20" s="12">
        <v>61.15</v>
      </c>
      <c r="AA20" s="12">
        <v>61.59</v>
      </c>
      <c r="AB20" s="105">
        <v>7552600</v>
      </c>
      <c r="AC20" s="12">
        <v>61.59</v>
      </c>
      <c r="AE20" s="148"/>
    </row>
    <row r="21" spans="15:41" x14ac:dyDescent="0.25">
      <c r="O21" s="2"/>
      <c r="P21" s="2"/>
      <c r="Q21" s="2"/>
      <c r="W21" s="143">
        <v>42460</v>
      </c>
      <c r="X21" s="12">
        <v>61.99</v>
      </c>
      <c r="Y21" s="12">
        <v>62.64</v>
      </c>
      <c r="Z21" s="12">
        <v>61.31</v>
      </c>
      <c r="AA21" s="12">
        <v>61.47</v>
      </c>
      <c r="AB21" s="105">
        <v>7819300</v>
      </c>
      <c r="AC21" s="12">
        <v>61.47</v>
      </c>
      <c r="AE21" s="148"/>
    </row>
    <row r="22" spans="15:41" x14ac:dyDescent="0.25">
      <c r="O22" s="2"/>
      <c r="P22" s="2"/>
      <c r="Q22" s="2"/>
      <c r="W22" s="143">
        <v>42459</v>
      </c>
      <c r="X22" s="12">
        <v>61.77</v>
      </c>
      <c r="Y22" s="12">
        <v>62.41</v>
      </c>
      <c r="Z22" s="12">
        <v>61.77</v>
      </c>
      <c r="AA22" s="12">
        <v>62.04</v>
      </c>
      <c r="AB22" s="105">
        <v>7834100</v>
      </c>
      <c r="AC22" s="12">
        <v>62.04</v>
      </c>
      <c r="AE22" s="148"/>
    </row>
    <row r="23" spans="15:41" x14ac:dyDescent="0.25">
      <c r="O23" s="2"/>
      <c r="P23" s="2"/>
      <c r="Q23" s="2"/>
      <c r="W23" s="143">
        <v>42458</v>
      </c>
      <c r="X23" s="12">
        <v>61.26</v>
      </c>
      <c r="Y23" s="12">
        <v>61.9</v>
      </c>
      <c r="Z23" s="12">
        <v>61.25</v>
      </c>
      <c r="AA23" s="12">
        <v>61.49</v>
      </c>
      <c r="AB23" s="105">
        <v>7404100</v>
      </c>
      <c r="AC23" s="12">
        <v>61.49</v>
      </c>
      <c r="AE23" s="148"/>
    </row>
    <row r="24" spans="15:41" x14ac:dyDescent="0.25">
      <c r="O24" s="2"/>
      <c r="P24" s="2"/>
      <c r="Q24" s="2"/>
      <c r="W24" s="143">
        <v>42457</v>
      </c>
      <c r="X24" s="12">
        <v>61.58</v>
      </c>
      <c r="Y24" s="12">
        <v>61.98</v>
      </c>
      <c r="Z24" s="12">
        <v>61.25</v>
      </c>
      <c r="AA24" s="12">
        <v>61.34</v>
      </c>
      <c r="AB24" s="105">
        <v>7891600</v>
      </c>
      <c r="AC24" s="12">
        <v>61.34</v>
      </c>
      <c r="AE24" s="148"/>
    </row>
    <row r="25" spans="15:41" x14ac:dyDescent="0.25">
      <c r="O25" s="2"/>
      <c r="P25" s="2"/>
      <c r="Q25" s="2"/>
      <c r="W25" s="143">
        <v>42453</v>
      </c>
      <c r="X25" s="12">
        <v>62.06</v>
      </c>
      <c r="Y25" s="12">
        <v>62.14</v>
      </c>
      <c r="Z25" s="12">
        <v>61.12</v>
      </c>
      <c r="AA25" s="12">
        <v>61.65</v>
      </c>
      <c r="AB25" s="105">
        <v>12205100</v>
      </c>
      <c r="AC25" s="12">
        <v>61.65</v>
      </c>
      <c r="AE25" s="148"/>
    </row>
    <row r="26" spans="15:41" x14ac:dyDescent="0.25">
      <c r="O26" s="2"/>
      <c r="P26" s="2"/>
      <c r="Q26" s="2"/>
      <c r="W26" s="143">
        <v>42452</v>
      </c>
      <c r="X26" s="12">
        <v>61.33</v>
      </c>
      <c r="Y26" s="12">
        <v>63.45</v>
      </c>
      <c r="Z26" s="12">
        <v>61.15</v>
      </c>
      <c r="AA26" s="12">
        <v>62.44</v>
      </c>
      <c r="AB26" s="105">
        <v>26950000</v>
      </c>
      <c r="AC26" s="12">
        <v>62.44</v>
      </c>
      <c r="AE26" s="148"/>
    </row>
    <row r="27" spans="15:41" x14ac:dyDescent="0.25">
      <c r="O27" s="2"/>
      <c r="P27" s="2"/>
      <c r="Q27" s="2"/>
      <c r="W27" s="143">
        <v>42451</v>
      </c>
      <c r="X27" s="12">
        <v>64.83</v>
      </c>
      <c r="Y27" s="12">
        <v>65.44</v>
      </c>
      <c r="Z27" s="12">
        <v>64.17</v>
      </c>
      <c r="AA27" s="12">
        <v>64.900000000000006</v>
      </c>
      <c r="AB27" s="105">
        <v>15378200</v>
      </c>
      <c r="AC27" s="12">
        <v>64.900000000000006</v>
      </c>
      <c r="AE27" s="148"/>
    </row>
    <row r="28" spans="15:41" x14ac:dyDescent="0.25">
      <c r="O28" s="2"/>
      <c r="P28" s="2"/>
      <c r="Q28" s="2"/>
      <c r="W28" s="143">
        <v>42450</v>
      </c>
      <c r="X28" s="12">
        <v>63.55</v>
      </c>
      <c r="Y28" s="12">
        <v>65.290000000000006</v>
      </c>
      <c r="Z28" s="12">
        <v>63.4</v>
      </c>
      <c r="AA28" s="12">
        <v>64.72</v>
      </c>
      <c r="AB28" s="105">
        <v>13393000</v>
      </c>
      <c r="AC28" s="12">
        <v>64.72</v>
      </c>
      <c r="AE28" s="148"/>
    </row>
    <row r="29" spans="15:41" x14ac:dyDescent="0.25">
      <c r="W29" s="143">
        <v>42447</v>
      </c>
      <c r="X29" s="12">
        <v>63.55</v>
      </c>
      <c r="Y29" s="12">
        <v>63.98</v>
      </c>
      <c r="Z29" s="12">
        <v>62.85</v>
      </c>
      <c r="AA29" s="12">
        <v>62.99</v>
      </c>
      <c r="AB29" s="105">
        <v>13121300</v>
      </c>
      <c r="AC29" s="12">
        <v>62.99</v>
      </c>
      <c r="AE29" s="148"/>
    </row>
    <row r="30" spans="15:41" x14ac:dyDescent="0.25">
      <c r="W30" s="143">
        <v>42446</v>
      </c>
      <c r="X30" s="12">
        <v>61.76</v>
      </c>
      <c r="Y30" s="12">
        <v>63.38</v>
      </c>
      <c r="Z30" s="12">
        <v>61.74</v>
      </c>
      <c r="AA30" s="12">
        <v>63.18</v>
      </c>
      <c r="AB30" s="105">
        <v>9862800</v>
      </c>
      <c r="AC30" s="12">
        <v>63.18</v>
      </c>
      <c r="AE30" s="148"/>
    </row>
    <row r="31" spans="15:41" x14ac:dyDescent="0.25">
      <c r="W31" s="143">
        <v>42445</v>
      </c>
      <c r="X31" s="12">
        <v>61.47</v>
      </c>
      <c r="Y31" s="12">
        <v>62.23</v>
      </c>
      <c r="Z31" s="12">
        <v>61.29</v>
      </c>
      <c r="AA31" s="12">
        <v>61.86</v>
      </c>
      <c r="AB31" s="105">
        <v>7008000</v>
      </c>
      <c r="AC31" s="12">
        <v>61.86</v>
      </c>
      <c r="AE31" s="148"/>
    </row>
    <row r="32" spans="15:41" x14ac:dyDescent="0.25">
      <c r="W32" s="143">
        <v>42444</v>
      </c>
      <c r="X32" s="12">
        <v>60.5</v>
      </c>
      <c r="Y32" s="12">
        <v>61.75</v>
      </c>
      <c r="Z32" s="12">
        <v>60.36</v>
      </c>
      <c r="AA32" s="12">
        <v>61.4</v>
      </c>
      <c r="AB32" s="105">
        <v>6187700</v>
      </c>
      <c r="AC32" s="12">
        <v>61.4</v>
      </c>
      <c r="AE32" s="148"/>
    </row>
    <row r="33" spans="15:41" x14ac:dyDescent="0.25">
      <c r="W33" s="143">
        <v>42443</v>
      </c>
      <c r="X33" s="12">
        <v>60.19</v>
      </c>
      <c r="Y33" s="12">
        <v>61.33</v>
      </c>
      <c r="Z33" s="12">
        <v>60.1</v>
      </c>
      <c r="AA33" s="12">
        <v>60.81</v>
      </c>
      <c r="AB33" s="105">
        <v>7082200</v>
      </c>
      <c r="AC33" s="12">
        <v>60.81</v>
      </c>
      <c r="AE33" s="148"/>
    </row>
    <row r="34" spans="15:41" x14ac:dyDescent="0.25">
      <c r="W34" s="143">
        <v>42440</v>
      </c>
      <c r="X34" s="12">
        <v>59.13</v>
      </c>
      <c r="Y34" s="12">
        <v>60.44</v>
      </c>
      <c r="Z34" s="12">
        <v>59.13</v>
      </c>
      <c r="AA34" s="12">
        <v>60.08</v>
      </c>
      <c r="AB34" s="105">
        <v>8565200</v>
      </c>
      <c r="AC34" s="12">
        <v>60.08</v>
      </c>
      <c r="AE34" s="148"/>
    </row>
    <row r="35" spans="15:41" x14ac:dyDescent="0.25">
      <c r="W35" s="143">
        <v>42439</v>
      </c>
      <c r="X35" s="12">
        <v>58.7</v>
      </c>
      <c r="Y35" s="12">
        <v>59.04</v>
      </c>
      <c r="Z35" s="12">
        <v>57.97</v>
      </c>
      <c r="AA35" s="12">
        <v>58.88</v>
      </c>
      <c r="AB35" s="105">
        <v>9345000</v>
      </c>
      <c r="AC35" s="12">
        <v>58.88</v>
      </c>
      <c r="AE35" s="148"/>
    </row>
    <row r="36" spans="15:41" x14ac:dyDescent="0.25">
      <c r="W36" s="143">
        <v>42438</v>
      </c>
      <c r="X36" s="12">
        <v>59.58</v>
      </c>
      <c r="Y36" s="12">
        <v>59.62</v>
      </c>
      <c r="Z36" s="12">
        <v>57.95</v>
      </c>
      <c r="AA36" s="12">
        <v>58.33</v>
      </c>
      <c r="AB36" s="105">
        <v>12757600</v>
      </c>
      <c r="AC36" s="12">
        <v>58.33</v>
      </c>
      <c r="AE36" s="148"/>
      <c r="AL36" s="260"/>
    </row>
    <row r="37" spans="15:41" x14ac:dyDescent="0.25">
      <c r="W37" s="143">
        <v>42437</v>
      </c>
      <c r="X37" s="12">
        <v>59.03</v>
      </c>
      <c r="Y37" s="12">
        <v>60.6</v>
      </c>
      <c r="Z37" s="12">
        <v>58.71</v>
      </c>
      <c r="AA37" s="12">
        <v>59.81</v>
      </c>
      <c r="AB37" s="105">
        <v>9280800</v>
      </c>
      <c r="AC37" s="12">
        <v>59.81</v>
      </c>
      <c r="AE37" s="148"/>
    </row>
    <row r="38" spans="15:41" x14ac:dyDescent="0.25">
      <c r="W38" s="143">
        <v>42436</v>
      </c>
      <c r="X38" s="12">
        <v>61.07</v>
      </c>
      <c r="Y38" s="12">
        <v>61.14</v>
      </c>
      <c r="Z38" s="12">
        <v>58.79</v>
      </c>
      <c r="AA38" s="12">
        <v>59.25</v>
      </c>
      <c r="AB38" s="105">
        <v>12801900</v>
      </c>
      <c r="AC38" s="12">
        <v>59.25</v>
      </c>
      <c r="AE38" s="148"/>
    </row>
    <row r="39" spans="15:41" x14ac:dyDescent="0.25">
      <c r="W39" s="143">
        <v>42433</v>
      </c>
      <c r="X39" s="12">
        <v>61.42</v>
      </c>
      <c r="Y39" s="12">
        <v>61.54</v>
      </c>
      <c r="Z39" s="12">
        <v>60.38</v>
      </c>
      <c r="AA39" s="12">
        <v>61.26</v>
      </c>
      <c r="AB39" s="105">
        <v>7274300</v>
      </c>
      <c r="AC39" s="12">
        <v>61.26</v>
      </c>
      <c r="AE39" s="148"/>
    </row>
    <row r="40" spans="15:41" x14ac:dyDescent="0.25">
      <c r="W40" s="143">
        <v>42432</v>
      </c>
      <c r="X40" s="12">
        <v>62.05</v>
      </c>
      <c r="Y40" s="12">
        <v>62.2</v>
      </c>
      <c r="Z40" s="12">
        <v>60.92</v>
      </c>
      <c r="AA40" s="12">
        <v>61.47</v>
      </c>
      <c r="AB40" s="105">
        <v>7924400</v>
      </c>
      <c r="AC40" s="12">
        <v>61.47</v>
      </c>
      <c r="AE40" s="148"/>
    </row>
    <row r="41" spans="15:41" x14ac:dyDescent="0.25">
      <c r="W41" s="143">
        <v>42432</v>
      </c>
      <c r="X41" s="12" t="s">
        <v>257</v>
      </c>
      <c r="Y41" s="12"/>
      <c r="Z41" s="12"/>
      <c r="AA41" s="12"/>
      <c r="AB41" s="105"/>
      <c r="AC41" s="12"/>
      <c r="AE41" s="148"/>
    </row>
    <row r="42" spans="15:41" x14ac:dyDescent="0.25">
      <c r="W42" s="143">
        <v>42431</v>
      </c>
      <c r="X42" s="12">
        <v>62.52</v>
      </c>
      <c r="Y42" s="12">
        <v>62.89</v>
      </c>
      <c r="Z42" s="12">
        <v>61.5</v>
      </c>
      <c r="AA42" s="12">
        <v>62.22</v>
      </c>
      <c r="AB42" s="105">
        <v>8465800</v>
      </c>
      <c r="AC42" s="12">
        <v>62.06</v>
      </c>
      <c r="AE42" s="148"/>
      <c r="AL42" s="260"/>
      <c r="AO42" s="260"/>
    </row>
    <row r="43" spans="15:41" x14ac:dyDescent="0.25">
      <c r="W43" s="143">
        <v>42430</v>
      </c>
      <c r="X43" s="12">
        <v>61.97</v>
      </c>
      <c r="Y43" s="12">
        <v>63.1</v>
      </c>
      <c r="Z43" s="12">
        <v>61.75</v>
      </c>
      <c r="AA43" s="12">
        <v>62.92</v>
      </c>
      <c r="AB43" s="105">
        <v>7438300</v>
      </c>
      <c r="AC43" s="12">
        <v>62.76</v>
      </c>
      <c r="AE43" s="148"/>
    </row>
    <row r="44" spans="15:41" ht="20.25" thickBot="1" x14ac:dyDescent="0.35">
      <c r="O44" s="424" t="s">
        <v>78</v>
      </c>
      <c r="P44" s="424"/>
      <c r="T44" s="101" t="s">
        <v>115</v>
      </c>
      <c r="W44" s="143">
        <v>42429</v>
      </c>
      <c r="X44" s="12">
        <v>62.46</v>
      </c>
      <c r="Y44" s="12">
        <v>62.68</v>
      </c>
      <c r="Z44" s="12">
        <v>61.58</v>
      </c>
      <c r="AA44" s="12">
        <v>61.59</v>
      </c>
      <c r="AB44" s="105">
        <v>7720600</v>
      </c>
      <c r="AC44" s="12">
        <v>61.43</v>
      </c>
      <c r="AE44" s="148"/>
    </row>
    <row r="45" spans="15:41" ht="15.75" thickTop="1" x14ac:dyDescent="0.25">
      <c r="O45" s="93">
        <v>1.1000000000000001</v>
      </c>
      <c r="P45" s="93">
        <f>O45*$Q$4</f>
        <v>64.394000000000005</v>
      </c>
      <c r="T45" s="138" t="s">
        <v>100</v>
      </c>
      <c r="U45" s="139">
        <v>59.54</v>
      </c>
      <c r="W45" s="143">
        <v>42426</v>
      </c>
      <c r="X45" s="12">
        <v>62.64</v>
      </c>
      <c r="Y45" s="12">
        <v>63.49</v>
      </c>
      <c r="Z45" s="12">
        <v>62.47</v>
      </c>
      <c r="AA45" s="12">
        <v>62.6</v>
      </c>
      <c r="AB45" s="105">
        <v>8896100</v>
      </c>
      <c r="AC45" s="12">
        <v>62.44</v>
      </c>
      <c r="AE45" s="148"/>
    </row>
    <row r="46" spans="15:41" x14ac:dyDescent="0.25">
      <c r="O46" s="93">
        <v>1.0900000000000001</v>
      </c>
      <c r="P46" s="93">
        <f t="shared" ref="P46:P65" si="2">O46*$Q$4</f>
        <v>63.808600000000006</v>
      </c>
      <c r="T46" s="103" t="s">
        <v>101</v>
      </c>
      <c r="U46" s="140">
        <v>59.63</v>
      </c>
      <c r="W46" s="143">
        <v>42425</v>
      </c>
      <c r="X46" s="12">
        <v>60.68</v>
      </c>
      <c r="Y46" s="12">
        <v>62.38</v>
      </c>
      <c r="Z46" s="12">
        <v>60.63</v>
      </c>
      <c r="AA46" s="12">
        <v>62.38</v>
      </c>
      <c r="AB46" s="105">
        <v>8524300</v>
      </c>
      <c r="AC46" s="12">
        <v>62.22</v>
      </c>
      <c r="AE46" s="148"/>
    </row>
    <row r="47" spans="15:41" x14ac:dyDescent="0.25">
      <c r="O47" s="93">
        <v>1.08</v>
      </c>
      <c r="P47" s="93">
        <f t="shared" si="2"/>
        <v>63.223200000000006</v>
      </c>
      <c r="T47" s="103" t="s">
        <v>102</v>
      </c>
      <c r="U47" s="140" t="s">
        <v>429</v>
      </c>
      <c r="W47" s="143">
        <v>42424</v>
      </c>
      <c r="X47" s="12">
        <v>59.74</v>
      </c>
      <c r="Y47" s="12">
        <v>60.7</v>
      </c>
      <c r="Z47" s="12">
        <v>59.2</v>
      </c>
      <c r="AA47" s="12">
        <v>60.4</v>
      </c>
      <c r="AB47" s="105">
        <v>10390800</v>
      </c>
      <c r="AC47" s="12">
        <v>60.24</v>
      </c>
      <c r="AE47" s="148"/>
    </row>
    <row r="48" spans="15:41" x14ac:dyDescent="0.25">
      <c r="O48" s="93">
        <v>1.07</v>
      </c>
      <c r="P48" s="93">
        <f t="shared" si="2"/>
        <v>62.637800000000006</v>
      </c>
      <c r="T48" s="103" t="s">
        <v>103</v>
      </c>
      <c r="U48" s="140" t="s">
        <v>430</v>
      </c>
      <c r="W48" s="143">
        <v>42423</v>
      </c>
      <c r="X48" s="12">
        <v>60.26</v>
      </c>
      <c r="Y48" s="12">
        <v>60.74</v>
      </c>
      <c r="Z48" s="12">
        <v>59.89</v>
      </c>
      <c r="AA48" s="12">
        <v>60.21</v>
      </c>
      <c r="AB48" s="105">
        <v>7504600</v>
      </c>
      <c r="AC48" s="12">
        <v>60.06</v>
      </c>
      <c r="AE48" s="148"/>
    </row>
    <row r="49" spans="15:41" x14ac:dyDescent="0.25">
      <c r="O49" s="93">
        <v>1.06</v>
      </c>
      <c r="P49" s="93">
        <f t="shared" si="2"/>
        <v>62.052399999999999</v>
      </c>
      <c r="T49" s="103" t="s">
        <v>104</v>
      </c>
      <c r="U49" s="140">
        <v>70.510000000000005</v>
      </c>
      <c r="W49" s="143">
        <v>42422</v>
      </c>
      <c r="X49" s="12">
        <v>59.31</v>
      </c>
      <c r="Y49" s="12">
        <v>60.48</v>
      </c>
      <c r="Z49" s="12">
        <v>59.26</v>
      </c>
      <c r="AA49" s="12">
        <v>60.17</v>
      </c>
      <c r="AB49" s="105">
        <v>11523400</v>
      </c>
      <c r="AC49" s="12">
        <v>60.02</v>
      </c>
      <c r="AE49" s="148"/>
    </row>
    <row r="50" spans="15:41" x14ac:dyDescent="0.25">
      <c r="O50" s="93">
        <v>1.05</v>
      </c>
      <c r="P50" s="93">
        <f t="shared" si="2"/>
        <v>61.466999999999999</v>
      </c>
      <c r="T50" s="103" t="s">
        <v>105</v>
      </c>
      <c r="U50" s="140">
        <v>0.51301300000000005</v>
      </c>
      <c r="W50" s="143">
        <v>42419</v>
      </c>
      <c r="X50" s="12">
        <v>58.5</v>
      </c>
      <c r="Y50" s="12">
        <v>59.31</v>
      </c>
      <c r="Z50" s="12">
        <v>57.63</v>
      </c>
      <c r="AA50" s="12">
        <v>59.31</v>
      </c>
      <c r="AB50" s="105">
        <v>10080100</v>
      </c>
      <c r="AC50" s="12">
        <v>59.16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60.881599999999999</v>
      </c>
      <c r="T51" s="103" t="s">
        <v>125</v>
      </c>
      <c r="U51" s="140" t="s">
        <v>255</v>
      </c>
      <c r="W51" s="143">
        <v>42418</v>
      </c>
      <c r="X51" s="12">
        <v>58.17</v>
      </c>
      <c r="Y51" s="12">
        <v>58.96</v>
      </c>
      <c r="Z51" s="12">
        <v>57.98</v>
      </c>
      <c r="AA51" s="12">
        <v>58.6</v>
      </c>
      <c r="AB51" s="105">
        <v>9658600</v>
      </c>
      <c r="AC51" s="12">
        <v>58.45</v>
      </c>
      <c r="AE51" s="148"/>
    </row>
    <row r="52" spans="15:41" x14ac:dyDescent="0.25">
      <c r="O52" s="93">
        <v>1.03</v>
      </c>
      <c r="P52" s="93">
        <f t="shared" si="2"/>
        <v>60.296199999999999</v>
      </c>
      <c r="T52" s="103"/>
      <c r="U52" s="140"/>
      <c r="W52" s="143">
        <v>42417</v>
      </c>
      <c r="X52" s="12">
        <v>58.6</v>
      </c>
      <c r="Y52" s="12">
        <v>58.6</v>
      </c>
      <c r="Z52" s="12">
        <v>57.1</v>
      </c>
      <c r="AA52" s="12">
        <v>58.17</v>
      </c>
      <c r="AB52" s="105">
        <v>10332700</v>
      </c>
      <c r="AC52" s="12">
        <v>58.02</v>
      </c>
      <c r="AE52" s="148"/>
    </row>
    <row r="53" spans="15:41" x14ac:dyDescent="0.25">
      <c r="O53" s="93">
        <v>1.02</v>
      </c>
      <c r="P53" s="93">
        <f t="shared" si="2"/>
        <v>59.710799999999999</v>
      </c>
      <c r="T53" s="103" t="s">
        <v>107</v>
      </c>
      <c r="U53" s="140" t="s">
        <v>431</v>
      </c>
      <c r="W53" s="143">
        <v>42416</v>
      </c>
      <c r="X53" s="12">
        <v>57.57</v>
      </c>
      <c r="Y53" s="12">
        <v>58</v>
      </c>
      <c r="Z53" s="12">
        <v>56.82</v>
      </c>
      <c r="AA53" s="12">
        <v>57.79</v>
      </c>
      <c r="AB53" s="105">
        <v>8058000</v>
      </c>
      <c r="AC53" s="12">
        <v>57.64</v>
      </c>
      <c r="AE53" s="148"/>
    </row>
    <row r="54" spans="15:41" x14ac:dyDescent="0.25">
      <c r="O54" s="93">
        <v>1.01</v>
      </c>
      <c r="P54" s="93">
        <f t="shared" si="2"/>
        <v>59.125399999999999</v>
      </c>
      <c r="T54" s="103" t="s">
        <v>108</v>
      </c>
      <c r="U54" s="140" t="s">
        <v>256</v>
      </c>
      <c r="W54" s="143">
        <v>42412</v>
      </c>
      <c r="X54" s="12">
        <v>57.37</v>
      </c>
      <c r="Y54" s="12">
        <v>57.45</v>
      </c>
      <c r="Z54" s="12">
        <v>55.5</v>
      </c>
      <c r="AA54" s="12">
        <v>56.42</v>
      </c>
      <c r="AB54" s="105">
        <v>10229500</v>
      </c>
      <c r="AC54" s="12">
        <v>56.27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58.54</v>
      </c>
      <c r="T55" s="103" t="s">
        <v>109</v>
      </c>
      <c r="U55" s="141">
        <v>8094578</v>
      </c>
      <c r="W55" s="143">
        <v>42411</v>
      </c>
      <c r="X55" s="12">
        <v>56.46</v>
      </c>
      <c r="Y55" s="12">
        <v>56.91</v>
      </c>
      <c r="Z55" s="12">
        <v>55.39</v>
      </c>
      <c r="AA55" s="12">
        <v>56</v>
      </c>
      <c r="AB55" s="105">
        <v>13090900</v>
      </c>
      <c r="AC55" s="12">
        <v>55.86</v>
      </c>
      <c r="AE55" s="148"/>
    </row>
    <row r="56" spans="15:41" x14ac:dyDescent="0.25">
      <c r="O56" s="93">
        <v>0.99</v>
      </c>
      <c r="P56" s="93">
        <f t="shared" si="2"/>
        <v>57.954599999999999</v>
      </c>
      <c r="T56" s="103" t="s">
        <v>112</v>
      </c>
      <c r="U56" s="141">
        <v>9941510</v>
      </c>
      <c r="W56" s="143">
        <v>42410</v>
      </c>
      <c r="X56" s="12">
        <v>56.54</v>
      </c>
      <c r="Y56" s="12">
        <v>58.18</v>
      </c>
      <c r="Z56" s="12">
        <v>55.93</v>
      </c>
      <c r="AA56" s="12">
        <v>57.41</v>
      </c>
      <c r="AB56" s="105">
        <v>13376800</v>
      </c>
      <c r="AC56" s="12">
        <v>57.26</v>
      </c>
      <c r="AE56" s="148"/>
    </row>
    <row r="57" spans="15:41" x14ac:dyDescent="0.25">
      <c r="O57" s="93">
        <v>0.98</v>
      </c>
      <c r="P57" s="93">
        <f t="shared" si="2"/>
        <v>57.369199999999999</v>
      </c>
      <c r="T57" s="103" t="s">
        <v>110</v>
      </c>
      <c r="U57" s="140" t="s">
        <v>432</v>
      </c>
      <c r="W57" s="143">
        <v>42409</v>
      </c>
      <c r="X57" s="12">
        <v>54.5</v>
      </c>
      <c r="Y57" s="12">
        <v>56.62</v>
      </c>
      <c r="Z57" s="12">
        <v>54.28</v>
      </c>
      <c r="AA57" s="12">
        <v>55.68</v>
      </c>
      <c r="AB57" s="105">
        <v>10915700</v>
      </c>
      <c r="AC57" s="12">
        <v>55.54</v>
      </c>
      <c r="AE57" s="148"/>
    </row>
    <row r="58" spans="15:41" x14ac:dyDescent="0.25">
      <c r="O58" s="93">
        <v>0.97</v>
      </c>
      <c r="P58" s="93">
        <f t="shared" si="2"/>
        <v>56.783799999999999</v>
      </c>
      <c r="T58" s="103" t="s">
        <v>113</v>
      </c>
      <c r="U58" s="140">
        <v>28.79</v>
      </c>
      <c r="W58" s="143">
        <v>42408</v>
      </c>
      <c r="X58" s="12">
        <v>56.1</v>
      </c>
      <c r="Y58" s="12">
        <v>56.21</v>
      </c>
      <c r="Z58" s="12">
        <v>53.64</v>
      </c>
      <c r="AA58" s="12">
        <v>55.04</v>
      </c>
      <c r="AB58" s="105">
        <v>21214500</v>
      </c>
      <c r="AC58" s="12">
        <v>54.9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56.198399999999999</v>
      </c>
      <c r="T59" s="103" t="s">
        <v>114</v>
      </c>
      <c r="U59" s="140">
        <v>2.06</v>
      </c>
      <c r="W59" s="143">
        <v>42405</v>
      </c>
      <c r="X59" s="12">
        <v>59.76</v>
      </c>
      <c r="Y59" s="12">
        <v>59.84</v>
      </c>
      <c r="Z59" s="12">
        <v>56.98</v>
      </c>
      <c r="AA59" s="12">
        <v>57.17</v>
      </c>
      <c r="AB59" s="105">
        <v>14415900</v>
      </c>
      <c r="AC59" s="12">
        <v>57.02</v>
      </c>
      <c r="AE59" s="148"/>
    </row>
    <row r="60" spans="15:41" x14ac:dyDescent="0.25">
      <c r="O60" s="93">
        <v>0.95</v>
      </c>
      <c r="P60" s="93">
        <f t="shared" si="2"/>
        <v>55.613</v>
      </c>
      <c r="T60" s="103" t="s">
        <v>111</v>
      </c>
      <c r="U60" s="140" t="s">
        <v>300</v>
      </c>
      <c r="W60" s="143">
        <v>42404</v>
      </c>
      <c r="X60" s="12">
        <v>62.02</v>
      </c>
      <c r="Y60" s="12">
        <v>62.16</v>
      </c>
      <c r="Z60" s="12">
        <v>59.99</v>
      </c>
      <c r="AA60" s="12">
        <v>60.17</v>
      </c>
      <c r="AB60" s="105">
        <v>10455700</v>
      </c>
      <c r="AC60" s="12">
        <v>60.02</v>
      </c>
      <c r="AE60" s="148"/>
    </row>
    <row r="61" spans="15:41" x14ac:dyDescent="0.25">
      <c r="O61" s="93">
        <v>0.94</v>
      </c>
      <c r="P61" s="93">
        <f t="shared" si="2"/>
        <v>55.0276</v>
      </c>
      <c r="W61" s="143">
        <v>42403</v>
      </c>
      <c r="X61" s="12">
        <v>62.88</v>
      </c>
      <c r="Y61" s="12">
        <v>62.9</v>
      </c>
      <c r="Z61" s="12">
        <v>61.3</v>
      </c>
      <c r="AA61" s="12">
        <v>62.49</v>
      </c>
      <c r="AB61" s="105">
        <v>7213500</v>
      </c>
      <c r="AC61" s="12">
        <v>62.33</v>
      </c>
      <c r="AE61" s="148"/>
    </row>
    <row r="62" spans="15:41" x14ac:dyDescent="0.25">
      <c r="O62" s="93">
        <v>0.93</v>
      </c>
      <c r="P62" s="93">
        <f t="shared" si="2"/>
        <v>54.4422</v>
      </c>
      <c r="W62" s="143">
        <v>42402</v>
      </c>
      <c r="X62" s="12">
        <v>63.02</v>
      </c>
      <c r="Y62" s="12">
        <v>63.5</v>
      </c>
      <c r="Z62" s="12">
        <v>62.31</v>
      </c>
      <c r="AA62" s="12">
        <v>62.55</v>
      </c>
      <c r="AB62" s="105">
        <v>9458500</v>
      </c>
      <c r="AC62" s="12">
        <v>62.39</v>
      </c>
      <c r="AE62" s="148"/>
    </row>
    <row r="63" spans="15:41" x14ac:dyDescent="0.25">
      <c r="O63" s="93">
        <v>0.92</v>
      </c>
      <c r="P63" s="93">
        <f t="shared" si="2"/>
        <v>53.8568</v>
      </c>
      <c r="W63" s="143">
        <v>42401</v>
      </c>
      <c r="X63" s="12">
        <v>61.75</v>
      </c>
      <c r="Y63" s="12">
        <v>63.47</v>
      </c>
      <c r="Z63" s="12">
        <v>61.7</v>
      </c>
      <c r="AA63" s="12">
        <v>63.16</v>
      </c>
      <c r="AB63" s="105">
        <v>8247800</v>
      </c>
      <c r="AC63" s="12">
        <v>63</v>
      </c>
      <c r="AE63" s="148"/>
    </row>
    <row r="64" spans="15:41" x14ac:dyDescent="0.25">
      <c r="O64" s="93">
        <v>0.91</v>
      </c>
      <c r="P64" s="93">
        <f t="shared" si="2"/>
        <v>53.2714</v>
      </c>
      <c r="W64" s="143">
        <v>42398</v>
      </c>
      <c r="X64" s="12">
        <v>61.2</v>
      </c>
      <c r="Y64" s="12">
        <v>62.16</v>
      </c>
      <c r="Z64" s="12">
        <v>61.2</v>
      </c>
      <c r="AA64" s="12">
        <v>62.01</v>
      </c>
      <c r="AB64" s="105">
        <v>10475200</v>
      </c>
      <c r="AC64" s="12">
        <v>61.85</v>
      </c>
      <c r="AE64" s="148"/>
    </row>
    <row r="65" spans="15:31" x14ac:dyDescent="0.25">
      <c r="O65" s="93">
        <v>0.9</v>
      </c>
      <c r="P65" s="93">
        <f t="shared" si="2"/>
        <v>52.686</v>
      </c>
      <c r="W65" s="143">
        <v>42397</v>
      </c>
      <c r="X65" s="12">
        <v>60.32</v>
      </c>
      <c r="Y65" s="12">
        <v>61.6</v>
      </c>
      <c r="Z65" s="12">
        <v>59.98</v>
      </c>
      <c r="AA65" s="12">
        <v>61.2</v>
      </c>
      <c r="AB65" s="105">
        <v>10207000</v>
      </c>
      <c r="AC65" s="12">
        <v>61.04</v>
      </c>
      <c r="AE65" s="148"/>
    </row>
    <row r="66" spans="15:31" x14ac:dyDescent="0.25">
      <c r="W66" s="143">
        <v>42396</v>
      </c>
      <c r="X66" s="12">
        <v>60.96</v>
      </c>
      <c r="Y66" s="12">
        <v>61.1</v>
      </c>
      <c r="Z66" s="12">
        <v>59.2</v>
      </c>
      <c r="AA66" s="12">
        <v>59.58</v>
      </c>
      <c r="AB66" s="105">
        <v>8593700</v>
      </c>
      <c r="AC66" s="12">
        <v>59.43</v>
      </c>
      <c r="AE66" s="148"/>
    </row>
    <row r="67" spans="15:31" x14ac:dyDescent="0.25">
      <c r="W67" s="143">
        <v>42395</v>
      </c>
      <c r="X67" s="12">
        <v>60.49</v>
      </c>
      <c r="Y67" s="12">
        <v>61.37</v>
      </c>
      <c r="Z67" s="12">
        <v>60.27</v>
      </c>
      <c r="AA67" s="12">
        <v>61.11</v>
      </c>
      <c r="AB67" s="105">
        <v>8005200</v>
      </c>
      <c r="AC67" s="12">
        <v>60.95</v>
      </c>
      <c r="AE67" s="148"/>
    </row>
    <row r="68" spans="15:31" x14ac:dyDescent="0.25">
      <c r="W68" s="143">
        <v>42394</v>
      </c>
      <c r="X68" s="12">
        <v>61.09</v>
      </c>
      <c r="Y68" s="12">
        <v>61.3</v>
      </c>
      <c r="Z68" s="12">
        <v>60.62</v>
      </c>
      <c r="AA68" s="12">
        <v>60.7</v>
      </c>
      <c r="AB68" s="105">
        <v>10383400</v>
      </c>
      <c r="AC68" s="12">
        <v>60.54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53" priority="28">
      <formula>Q7&gt;0</formula>
    </cfRule>
    <cfRule type="expression" dxfId="452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51" priority="21">
      <formula>F13&gt;0</formula>
    </cfRule>
    <cfRule type="expression" dxfId="450" priority="22">
      <formula>F13&lt;0</formula>
    </cfRule>
  </conditionalFormatting>
  <conditionalFormatting sqref="H13:H16">
    <cfRule type="expression" dxfId="449" priority="17">
      <formula>H13&gt;0</formula>
    </cfRule>
    <cfRule type="expression" dxfId="448" priority="18">
      <formula>H13&lt;0</formula>
    </cfRule>
  </conditionalFormatting>
  <conditionalFormatting sqref="F11:F12">
    <cfRule type="expression" dxfId="447" priority="3">
      <formula>F11&gt;0</formula>
    </cfRule>
    <cfRule type="expression" dxfId="446" priority="4">
      <formula>F11&lt;0</formula>
    </cfRule>
  </conditionalFormatting>
  <conditionalFormatting sqref="H11:H12">
    <cfRule type="expression" dxfId="445" priority="1">
      <formula>H11&gt;0</formula>
    </cfRule>
    <cfRule type="expression" dxfId="444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66"/>
  <sheetViews>
    <sheetView zoomScaleNormal="100" workbookViewId="0">
      <pane ySplit="1" topLeftCell="A17" activePane="bottomLeft" state="frozen"/>
      <selection activeCell="A2" sqref="A2"/>
      <selection pane="bottomLeft" activeCell="D91" sqref="D91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5260</v>
      </c>
      <c r="T2" s="19"/>
      <c r="U2" s="137"/>
      <c r="V2" s="19"/>
      <c r="W2" s="151">
        <v>42487</v>
      </c>
      <c r="X2" s="152">
        <v>11.34</v>
      </c>
      <c r="Y2" s="152">
        <v>11.61</v>
      </c>
      <c r="Z2" s="12">
        <v>11.2</v>
      </c>
      <c r="AA2" s="12">
        <v>11.56</v>
      </c>
      <c r="AB2" s="105">
        <v>24314100</v>
      </c>
      <c r="AC2" s="12">
        <v>11.56</v>
      </c>
      <c r="AD2">
        <f>Y2-Z2</f>
        <v>0.41000000000000014</v>
      </c>
      <c r="AE2" s="148">
        <f>AC2/AC3-1</f>
        <v>4.344048653345034E-3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16.078447338403048</v>
      </c>
      <c r="W3" s="143">
        <v>42486</v>
      </c>
      <c r="X3" s="12">
        <v>10.82</v>
      </c>
      <c r="Y3" s="12">
        <v>11.65</v>
      </c>
      <c r="Z3" s="12">
        <v>10.71</v>
      </c>
      <c r="AA3" s="12">
        <v>11.51</v>
      </c>
      <c r="AB3" s="105">
        <v>47026100</v>
      </c>
      <c r="AC3" s="12">
        <v>11.51</v>
      </c>
      <c r="AD3">
        <f t="shared" ref="AD3:AD66" si="2">Y3-Z3</f>
        <v>0.9399999999999995</v>
      </c>
      <c r="AE3" s="148">
        <f t="shared" ref="AE3:AE66" si="3">AC3/AC4-1</f>
        <v>9.0995260663506938E-2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11.62</v>
      </c>
      <c r="T4" s="1"/>
      <c r="W4" s="143">
        <v>42485</v>
      </c>
      <c r="X4" s="12">
        <v>10.67</v>
      </c>
      <c r="Y4" s="12">
        <v>10.88</v>
      </c>
      <c r="Z4" s="12">
        <v>10.48</v>
      </c>
      <c r="AA4" s="12">
        <v>10.55</v>
      </c>
      <c r="AB4" s="105">
        <v>22480400</v>
      </c>
      <c r="AC4" s="12">
        <v>10.55</v>
      </c>
      <c r="AD4">
        <f t="shared" si="2"/>
        <v>0.40000000000000036</v>
      </c>
      <c r="AE4" s="148">
        <f t="shared" si="3"/>
        <v>-1.0318949343339545E-2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61121.2</v>
      </c>
      <c r="W5" s="143">
        <v>42482</v>
      </c>
      <c r="X5" s="12">
        <v>10.66</v>
      </c>
      <c r="Y5" s="12">
        <v>10.81</v>
      </c>
      <c r="Z5" s="12">
        <v>10.5</v>
      </c>
      <c r="AA5" s="12">
        <v>10.66</v>
      </c>
      <c r="AB5" s="105">
        <v>18694600</v>
      </c>
      <c r="AC5" s="12">
        <v>10.66</v>
      </c>
      <c r="AD5">
        <f t="shared" si="2"/>
        <v>0.3100000000000005</v>
      </c>
      <c r="AE5" s="148">
        <f t="shared" si="3"/>
        <v>9.3896713615015948E-4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84572.633000000031</v>
      </c>
      <c r="W6" s="143">
        <v>42481</v>
      </c>
      <c r="X6" s="12">
        <v>10.8</v>
      </c>
      <c r="Y6" s="12">
        <v>10.89</v>
      </c>
      <c r="Z6" s="12">
        <v>10.6</v>
      </c>
      <c r="AA6" s="12">
        <v>10.65</v>
      </c>
      <c r="AB6" s="105">
        <v>15596100</v>
      </c>
      <c r="AC6" s="12">
        <v>10.65</v>
      </c>
      <c r="AD6">
        <f t="shared" si="2"/>
        <v>0.29000000000000092</v>
      </c>
      <c r="AE6" s="148">
        <f t="shared" si="3"/>
        <v>-9.302325581395321E-3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-23451.433000000034</v>
      </c>
      <c r="R7" s="395"/>
      <c r="W7" s="143">
        <v>42480</v>
      </c>
      <c r="X7" s="12">
        <v>10.63</v>
      </c>
      <c r="Y7" s="12">
        <v>10.77</v>
      </c>
      <c r="Z7" s="12">
        <v>10.5</v>
      </c>
      <c r="AA7" s="12">
        <v>10.75</v>
      </c>
      <c r="AB7" s="105">
        <v>19260200</v>
      </c>
      <c r="AC7" s="12">
        <v>10.75</v>
      </c>
      <c r="AD7">
        <f t="shared" si="2"/>
        <v>0.26999999999999957</v>
      </c>
      <c r="AE7" s="148">
        <f t="shared" si="3"/>
        <v>2.7985074626866169E-3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-0.27729340057320939</v>
      </c>
      <c r="W8" s="143">
        <v>42479</v>
      </c>
      <c r="X8" s="12">
        <v>11.08</v>
      </c>
      <c r="Y8" s="12">
        <v>11.08</v>
      </c>
      <c r="Z8" s="12">
        <v>10.6</v>
      </c>
      <c r="AA8" s="12">
        <v>10.72</v>
      </c>
      <c r="AB8" s="105">
        <v>20952300</v>
      </c>
      <c r="AC8" s="12">
        <v>10.72</v>
      </c>
      <c r="AD8">
        <f t="shared" si="2"/>
        <v>0.48000000000000043</v>
      </c>
      <c r="AE8" s="148">
        <f t="shared" si="3"/>
        <v>-1.5610651974288348E-2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42478</v>
      </c>
      <c r="X9" s="12">
        <v>10.63</v>
      </c>
      <c r="Y9" s="12">
        <v>11.1</v>
      </c>
      <c r="Z9" s="12">
        <v>10.56</v>
      </c>
      <c r="AA9" s="12">
        <v>10.89</v>
      </c>
      <c r="AB9" s="105">
        <v>26355200</v>
      </c>
      <c r="AC9" s="12">
        <v>10.89</v>
      </c>
      <c r="AD9">
        <f t="shared" si="2"/>
        <v>0.53999999999999915</v>
      </c>
      <c r="AE9" s="148">
        <f t="shared" si="3"/>
        <v>1.8709073900841977E-2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42475</v>
      </c>
      <c r="X10" s="12">
        <v>10.73</v>
      </c>
      <c r="Y10" s="12">
        <v>10.78</v>
      </c>
      <c r="Z10" s="12">
        <v>10.46</v>
      </c>
      <c r="AA10" s="12">
        <v>10.69</v>
      </c>
      <c r="AB10" s="105">
        <v>25295600</v>
      </c>
      <c r="AC10" s="12">
        <v>10.69</v>
      </c>
      <c r="AD10">
        <f t="shared" si="2"/>
        <v>0.31999999999999851</v>
      </c>
      <c r="AE10" s="148">
        <f t="shared" si="3"/>
        <v>2.7884615384615286E-2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42474</v>
      </c>
      <c r="X11" s="12">
        <v>10.79</v>
      </c>
      <c r="Y11" s="12">
        <v>10.79</v>
      </c>
      <c r="Z11" s="12">
        <v>10.39</v>
      </c>
      <c r="AA11" s="12">
        <v>10.4</v>
      </c>
      <c r="AB11" s="105">
        <v>17765400</v>
      </c>
      <c r="AC11" s="12">
        <v>10.4</v>
      </c>
      <c r="AD11">
        <f t="shared" si="2"/>
        <v>0.39999999999999858</v>
      </c>
      <c r="AE11" s="148">
        <f t="shared" si="3"/>
        <v>-4.4117647058823595E-2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42473</v>
      </c>
      <c r="X12" s="12">
        <v>10.3</v>
      </c>
      <c r="Y12" s="12">
        <v>10.9</v>
      </c>
      <c r="Z12" s="12">
        <v>10.199999999999999</v>
      </c>
      <c r="AA12" s="12">
        <v>10.88</v>
      </c>
      <c r="AB12" s="105">
        <v>26081500</v>
      </c>
      <c r="AC12" s="12">
        <v>10.88</v>
      </c>
      <c r="AD12">
        <f t="shared" si="2"/>
        <v>0.70000000000000107</v>
      </c>
      <c r="AE12" s="148">
        <f t="shared" si="3"/>
        <v>6.9813176007866407E-2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3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42472</v>
      </c>
      <c r="X13" s="12">
        <v>10.51</v>
      </c>
      <c r="Y13" s="12">
        <v>10.54</v>
      </c>
      <c r="Z13" s="12">
        <v>10.050000000000001</v>
      </c>
      <c r="AA13" s="12">
        <v>10.17</v>
      </c>
      <c r="AB13" s="105">
        <v>25651400</v>
      </c>
      <c r="AC13" s="12">
        <v>10.17</v>
      </c>
      <c r="AD13">
        <f t="shared" si="2"/>
        <v>0.48999999999999844</v>
      </c>
      <c r="AE13" s="148">
        <f t="shared" si="3"/>
        <v>-2.6794258373205704E-2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3"/>
      <c r="H14" s="7">
        <v>190</v>
      </c>
      <c r="I14" s="47">
        <v>17.55</v>
      </c>
      <c r="J14" s="47">
        <v>0</v>
      </c>
      <c r="K14" s="47">
        <f t="shared" ref="K14:K47" si="4">H14*I14-J14</f>
        <v>3334.5</v>
      </c>
      <c r="W14" s="143">
        <v>42471</v>
      </c>
      <c r="X14" s="12">
        <v>10.75</v>
      </c>
      <c r="Y14" s="12">
        <v>10.92</v>
      </c>
      <c r="Z14" s="12">
        <v>10.44</v>
      </c>
      <c r="AA14" s="12">
        <v>10.45</v>
      </c>
      <c r="AB14" s="105">
        <v>18235600</v>
      </c>
      <c r="AC14" s="12">
        <v>10.45</v>
      </c>
      <c r="AD14">
        <f t="shared" si="2"/>
        <v>0.48000000000000043</v>
      </c>
      <c r="AE14" s="148">
        <f t="shared" si="3"/>
        <v>-2.5186567164179219E-2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42468</v>
      </c>
      <c r="X15" s="12">
        <v>10.64</v>
      </c>
      <c r="Y15" s="12">
        <v>10.89</v>
      </c>
      <c r="Z15" s="12">
        <v>10.57</v>
      </c>
      <c r="AA15" s="12">
        <v>10.72</v>
      </c>
      <c r="AB15" s="105">
        <v>18934600</v>
      </c>
      <c r="AC15" s="12">
        <v>10.72</v>
      </c>
      <c r="AD15">
        <f t="shared" si="2"/>
        <v>0.32000000000000028</v>
      </c>
      <c r="AE15" s="148">
        <f t="shared" si="3"/>
        <v>1.9980970504281714E-2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42467</v>
      </c>
      <c r="X16" s="12">
        <v>10.42</v>
      </c>
      <c r="Y16" s="12">
        <v>10.65</v>
      </c>
      <c r="Z16" s="12">
        <v>10.39</v>
      </c>
      <c r="AA16" s="12">
        <v>10.51</v>
      </c>
      <c r="AB16" s="105">
        <v>19318700</v>
      </c>
      <c r="AC16" s="12">
        <v>10.51</v>
      </c>
      <c r="AD16">
        <f t="shared" si="2"/>
        <v>0.25999999999999979</v>
      </c>
      <c r="AE16" s="148">
        <f t="shared" si="3"/>
        <v>3.8204393505252288E-3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42466</v>
      </c>
      <c r="X17" s="12">
        <v>10.42</v>
      </c>
      <c r="Y17" s="12">
        <v>10.48</v>
      </c>
      <c r="Z17" s="12">
        <v>10.25</v>
      </c>
      <c r="AA17" s="12">
        <v>10.47</v>
      </c>
      <c r="AB17" s="105">
        <v>18382000</v>
      </c>
      <c r="AC17" s="12">
        <v>10.47</v>
      </c>
      <c r="AD17">
        <f t="shared" si="2"/>
        <v>0.23000000000000043</v>
      </c>
      <c r="AE17" s="148">
        <f t="shared" si="3"/>
        <v>6.7307692307692069E-3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42465</v>
      </c>
      <c r="X18" s="12">
        <v>10.63</v>
      </c>
      <c r="Y18" s="12">
        <v>10.72</v>
      </c>
      <c r="Z18" s="12">
        <v>10.38</v>
      </c>
      <c r="AA18" s="12">
        <v>10.4</v>
      </c>
      <c r="AB18" s="105">
        <v>20753700</v>
      </c>
      <c r="AC18" s="12">
        <v>10.4</v>
      </c>
      <c r="AD18">
        <f t="shared" si="2"/>
        <v>0.33999999999999986</v>
      </c>
      <c r="AE18" s="148">
        <f t="shared" si="3"/>
        <v>-3.703703703703709E-2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42464</v>
      </c>
      <c r="X19" s="12">
        <v>11.06</v>
      </c>
      <c r="Y19" s="12">
        <v>11.22</v>
      </c>
      <c r="Z19" s="12">
        <v>10.78</v>
      </c>
      <c r="AA19" s="12">
        <v>10.8</v>
      </c>
      <c r="AB19" s="105">
        <v>22470500</v>
      </c>
      <c r="AC19" s="12">
        <v>10.8</v>
      </c>
      <c r="AD19">
        <f t="shared" si="2"/>
        <v>0.44000000000000128</v>
      </c>
      <c r="AE19" s="148">
        <f t="shared" si="3"/>
        <v>-2.0852221214868405E-2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42461</v>
      </c>
      <c r="X20" s="12">
        <v>10.28</v>
      </c>
      <c r="Y20" s="12">
        <v>11.07</v>
      </c>
      <c r="Z20" s="12">
        <v>10.24</v>
      </c>
      <c r="AA20" s="12">
        <v>11.03</v>
      </c>
      <c r="AB20" s="105">
        <v>28435900</v>
      </c>
      <c r="AC20" s="12">
        <v>11.03</v>
      </c>
      <c r="AD20">
        <f t="shared" si="2"/>
        <v>0.83000000000000007</v>
      </c>
      <c r="AE20" s="148">
        <f t="shared" si="3"/>
        <v>5.3486150907354313E-2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42460</v>
      </c>
      <c r="X21" s="12">
        <v>10.31</v>
      </c>
      <c r="Y21" s="12">
        <v>10.49</v>
      </c>
      <c r="Z21" s="12">
        <v>10.01</v>
      </c>
      <c r="AA21" s="12">
        <v>10.47</v>
      </c>
      <c r="AB21" s="105">
        <v>48091700</v>
      </c>
      <c r="AC21" s="12">
        <v>10.47</v>
      </c>
      <c r="AD21">
        <f t="shared" si="2"/>
        <v>0.48000000000000043</v>
      </c>
      <c r="AE21" s="148">
        <f t="shared" si="3"/>
        <v>-9.5419847328237495E-4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42459</v>
      </c>
      <c r="X22" s="12">
        <v>10.51</v>
      </c>
      <c r="Y22" s="12">
        <v>10.95</v>
      </c>
      <c r="Z22" s="12">
        <v>10.4</v>
      </c>
      <c r="AA22" s="12">
        <v>10.48</v>
      </c>
      <c r="AB22" s="105">
        <v>34271100</v>
      </c>
      <c r="AC22" s="12">
        <v>10.48</v>
      </c>
      <c r="AD22">
        <f t="shared" si="2"/>
        <v>0.54999999999999893</v>
      </c>
      <c r="AE22" s="148">
        <f t="shared" si="3"/>
        <v>2.870813397129357E-3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42458</v>
      </c>
      <c r="X23" s="12">
        <v>10.18</v>
      </c>
      <c r="Y23" s="12">
        <v>10.53</v>
      </c>
      <c r="Z23" s="12">
        <v>10.1</v>
      </c>
      <c r="AA23" s="12">
        <v>10.45</v>
      </c>
      <c r="AB23" s="105">
        <v>30864600</v>
      </c>
      <c r="AC23" s="12">
        <v>10.45</v>
      </c>
      <c r="AD23">
        <f t="shared" si="2"/>
        <v>0.42999999999999972</v>
      </c>
      <c r="AE23" s="148">
        <f t="shared" si="3"/>
        <v>6.7437379576107404E-3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42457</v>
      </c>
      <c r="X24" s="12">
        <v>10.5</v>
      </c>
      <c r="Y24" s="12">
        <v>10.59</v>
      </c>
      <c r="Z24" s="12">
        <v>10.25</v>
      </c>
      <c r="AA24" s="12">
        <v>10.38</v>
      </c>
      <c r="AB24" s="105">
        <v>22750600</v>
      </c>
      <c r="AC24" s="12">
        <v>10.38</v>
      </c>
      <c r="AD24">
        <f t="shared" si="2"/>
        <v>0.33999999999999986</v>
      </c>
      <c r="AE24" s="148">
        <f t="shared" si="3"/>
        <v>-1.1428571428571344E-2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42453</v>
      </c>
      <c r="X25" s="12">
        <v>10.5</v>
      </c>
      <c r="Y25" s="12">
        <v>10.6</v>
      </c>
      <c r="Z25" s="12">
        <v>10.33</v>
      </c>
      <c r="AA25" s="12">
        <v>10.5</v>
      </c>
      <c r="AB25" s="105">
        <v>22766800</v>
      </c>
      <c r="AC25" s="12">
        <v>10.5</v>
      </c>
      <c r="AD25">
        <f t="shared" si="2"/>
        <v>0.26999999999999957</v>
      </c>
      <c r="AE25" s="148">
        <f t="shared" si="3"/>
        <v>-1.4084507042253502E-2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42452</v>
      </c>
      <c r="X26" s="12">
        <v>11.43</v>
      </c>
      <c r="Y26" s="12">
        <v>11.46</v>
      </c>
      <c r="Z26" s="12">
        <v>10.63</v>
      </c>
      <c r="AA26" s="12">
        <v>10.65</v>
      </c>
      <c r="AB26" s="105">
        <v>29356600</v>
      </c>
      <c r="AC26" s="12">
        <v>10.65</v>
      </c>
      <c r="AD26">
        <f t="shared" si="2"/>
        <v>0.83000000000000007</v>
      </c>
      <c r="AE26" s="148">
        <f t="shared" si="3"/>
        <v>-6.9055944055943952E-2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42451</v>
      </c>
      <c r="X27" s="12">
        <v>11.45</v>
      </c>
      <c r="Y27" s="12">
        <v>11.6</v>
      </c>
      <c r="Z27" s="12">
        <v>11.33</v>
      </c>
      <c r="AA27" s="12">
        <v>11.44</v>
      </c>
      <c r="AB27" s="105">
        <v>13444900</v>
      </c>
      <c r="AC27" s="12">
        <v>11.44</v>
      </c>
      <c r="AD27">
        <f t="shared" si="2"/>
        <v>0.26999999999999957</v>
      </c>
      <c r="AE27" s="148">
        <f t="shared" si="3"/>
        <v>-7.8057241977450564E-3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42450</v>
      </c>
      <c r="X28" s="12">
        <v>11.14</v>
      </c>
      <c r="Y28" s="12">
        <v>11.6</v>
      </c>
      <c r="Z28" s="12">
        <v>11.08</v>
      </c>
      <c r="AA28" s="12">
        <v>11.53</v>
      </c>
      <c r="AB28" s="105">
        <v>18064600</v>
      </c>
      <c r="AC28" s="12">
        <v>11.53</v>
      </c>
      <c r="AD28">
        <f t="shared" si="2"/>
        <v>0.51999999999999957</v>
      </c>
      <c r="AE28" s="148">
        <f t="shared" si="3"/>
        <v>3.5008976660682034E-2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1" t="s">
        <v>221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42447</v>
      </c>
      <c r="X29" s="12">
        <v>10.84</v>
      </c>
      <c r="Y29" s="12">
        <v>11.17</v>
      </c>
      <c r="Z29" s="12">
        <v>10.75</v>
      </c>
      <c r="AA29" s="12">
        <v>11.14</v>
      </c>
      <c r="AB29" s="105">
        <v>44781200</v>
      </c>
      <c r="AC29" s="12">
        <v>11.14</v>
      </c>
      <c r="AD29">
        <f t="shared" si="2"/>
        <v>0.41999999999999993</v>
      </c>
      <c r="AE29" s="148">
        <f t="shared" si="3"/>
        <v>2.4839006439742572E-2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1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42446</v>
      </c>
      <c r="X30" s="12">
        <v>10.72</v>
      </c>
      <c r="Y30" s="12">
        <v>11</v>
      </c>
      <c r="Z30" s="12">
        <v>10.6</v>
      </c>
      <c r="AA30" s="12">
        <v>10.87</v>
      </c>
      <c r="AB30" s="105">
        <v>19907200</v>
      </c>
      <c r="AC30" s="12">
        <v>10.87</v>
      </c>
      <c r="AD30">
        <f t="shared" si="2"/>
        <v>0.40000000000000036</v>
      </c>
      <c r="AE30" s="148">
        <f t="shared" si="3"/>
        <v>1.399253731343264E-2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1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42445</v>
      </c>
      <c r="X31" s="12">
        <v>10.71</v>
      </c>
      <c r="Y31" s="12">
        <v>10.89</v>
      </c>
      <c r="Z31" s="12">
        <v>10.55</v>
      </c>
      <c r="AA31" s="12">
        <v>10.72</v>
      </c>
      <c r="AB31" s="105">
        <v>20420600</v>
      </c>
      <c r="AC31" s="12">
        <v>10.72</v>
      </c>
      <c r="AD31">
        <f t="shared" si="2"/>
        <v>0.33999999999999986</v>
      </c>
      <c r="AE31" s="148">
        <f t="shared" si="3"/>
        <v>-1.1981566820276401E-2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1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42444</v>
      </c>
      <c r="X32" s="12">
        <v>11.15</v>
      </c>
      <c r="Y32" s="12">
        <v>11.15</v>
      </c>
      <c r="Z32" s="12">
        <v>10.72</v>
      </c>
      <c r="AA32" s="12">
        <v>10.85</v>
      </c>
      <c r="AB32" s="105">
        <v>15151100</v>
      </c>
      <c r="AC32" s="12">
        <v>10.85</v>
      </c>
      <c r="AD32">
        <f t="shared" si="2"/>
        <v>0.42999999999999972</v>
      </c>
      <c r="AE32" s="148">
        <f t="shared" si="3"/>
        <v>-2.6905829596412634E-2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42443</v>
      </c>
      <c r="X33" s="12">
        <v>11.34</v>
      </c>
      <c r="Y33" s="12">
        <v>11.34</v>
      </c>
      <c r="Z33" s="12">
        <v>11.01</v>
      </c>
      <c r="AA33" s="12">
        <v>11.15</v>
      </c>
      <c r="AB33" s="105">
        <v>13520800</v>
      </c>
      <c r="AC33" s="12">
        <v>11.15</v>
      </c>
      <c r="AD33">
        <f t="shared" si="2"/>
        <v>0.33000000000000007</v>
      </c>
      <c r="AE33" s="148">
        <f t="shared" si="3"/>
        <v>-2.1071115013169495E-2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42440</v>
      </c>
      <c r="X34" s="12">
        <v>10.99</v>
      </c>
      <c r="Y34" s="12">
        <v>11.4</v>
      </c>
      <c r="Z34" s="12">
        <v>10.85</v>
      </c>
      <c r="AA34" s="12">
        <v>11.39</v>
      </c>
      <c r="AB34" s="105">
        <v>17244200</v>
      </c>
      <c r="AC34" s="12">
        <v>11.39</v>
      </c>
      <c r="AD34">
        <f t="shared" si="2"/>
        <v>0.55000000000000071</v>
      </c>
      <c r="AE34" s="148">
        <f t="shared" si="3"/>
        <v>4.6875E-2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42439</v>
      </c>
      <c r="X35" s="12">
        <v>10.95</v>
      </c>
      <c r="Y35" s="12">
        <v>11.06</v>
      </c>
      <c r="Z35" s="12">
        <v>10.66</v>
      </c>
      <c r="AA35" s="12">
        <v>10.88</v>
      </c>
      <c r="AB35" s="105">
        <v>17739000</v>
      </c>
      <c r="AC35" s="12">
        <v>10.88</v>
      </c>
      <c r="AD35">
        <f t="shared" si="2"/>
        <v>0.40000000000000036</v>
      </c>
      <c r="AE35" s="148">
        <f t="shared" si="3"/>
        <v>6.4754856614246403E-3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42438</v>
      </c>
      <c r="X36" s="12">
        <v>10.76</v>
      </c>
      <c r="Y36" s="12">
        <v>10.91</v>
      </c>
      <c r="Z36" s="12">
        <v>10.53</v>
      </c>
      <c r="AA36" s="12">
        <v>10.81</v>
      </c>
      <c r="AB36" s="105">
        <v>15095700</v>
      </c>
      <c r="AC36" s="12">
        <v>10.81</v>
      </c>
      <c r="AD36">
        <f t="shared" si="2"/>
        <v>0.38000000000000078</v>
      </c>
      <c r="AE36" s="148">
        <f t="shared" si="3"/>
        <v>1.4071294559099501E-2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3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42437</v>
      </c>
      <c r="X37" s="12">
        <v>11.44</v>
      </c>
      <c r="Y37" s="12">
        <v>11.45</v>
      </c>
      <c r="Z37" s="12">
        <v>10.65</v>
      </c>
      <c r="AA37" s="12">
        <v>10.66</v>
      </c>
      <c r="AB37" s="105">
        <v>29521700</v>
      </c>
      <c r="AC37" s="12">
        <v>10.66</v>
      </c>
      <c r="AD37">
        <f t="shared" si="2"/>
        <v>0.79999999999999893</v>
      </c>
      <c r="AE37" s="148">
        <f t="shared" si="3"/>
        <v>-7.9447322970639056E-2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3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42436</v>
      </c>
      <c r="X38" s="12">
        <v>11.46</v>
      </c>
      <c r="Y38" s="12">
        <v>11.78</v>
      </c>
      <c r="Z38" s="12">
        <v>11.05</v>
      </c>
      <c r="AA38" s="12">
        <v>11.58</v>
      </c>
      <c r="AB38" s="105">
        <v>27748800</v>
      </c>
      <c r="AC38" s="12">
        <v>11.58</v>
      </c>
      <c r="AD38">
        <f t="shared" si="2"/>
        <v>0.72999999999999865</v>
      </c>
      <c r="AE38" s="148">
        <f t="shared" si="3"/>
        <v>-2.5252525252525304E-2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3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42433</v>
      </c>
      <c r="X39" s="12">
        <v>11.8</v>
      </c>
      <c r="Y39" s="12">
        <v>12.29</v>
      </c>
      <c r="Z39" s="12">
        <v>11.6</v>
      </c>
      <c r="AA39" s="12">
        <v>11.88</v>
      </c>
      <c r="AB39" s="105">
        <v>35199500</v>
      </c>
      <c r="AC39" s="12">
        <v>11.88</v>
      </c>
      <c r="AD39">
        <f t="shared" si="2"/>
        <v>0.6899999999999995</v>
      </c>
      <c r="AE39" s="148">
        <f t="shared" si="3"/>
        <v>7.6335877862596657E-3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42432</v>
      </c>
      <c r="X40" s="12">
        <v>11.73</v>
      </c>
      <c r="Y40" s="12">
        <v>11.85</v>
      </c>
      <c r="Z40" s="12">
        <v>11.6</v>
      </c>
      <c r="AA40" s="12">
        <v>11.79</v>
      </c>
      <c r="AB40" s="105">
        <v>16183300</v>
      </c>
      <c r="AC40" s="12">
        <v>11.79</v>
      </c>
      <c r="AD40">
        <f t="shared" si="2"/>
        <v>0.25</v>
      </c>
      <c r="AE40" s="148">
        <f t="shared" si="3"/>
        <v>9.4178082191780366E-3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42431</v>
      </c>
      <c r="X41" s="12">
        <v>11.01</v>
      </c>
      <c r="Y41" s="12">
        <v>11.69</v>
      </c>
      <c r="Z41" s="12">
        <v>10.97</v>
      </c>
      <c r="AA41" s="12">
        <v>11.68</v>
      </c>
      <c r="AB41" s="105">
        <v>18175600</v>
      </c>
      <c r="AC41" s="12">
        <v>11.68</v>
      </c>
      <c r="AD41">
        <f t="shared" si="2"/>
        <v>0.71999999999999886</v>
      </c>
      <c r="AE41" s="148">
        <f t="shared" si="3"/>
        <v>5.5103884372176948E-2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42430</v>
      </c>
      <c r="X42" s="12">
        <v>10.77</v>
      </c>
      <c r="Y42" s="12">
        <v>11.1</v>
      </c>
      <c r="Z42" s="12">
        <v>10.59</v>
      </c>
      <c r="AA42" s="12">
        <v>11.07</v>
      </c>
      <c r="AB42" s="105">
        <v>15610500</v>
      </c>
      <c r="AC42" s="12">
        <v>11.07</v>
      </c>
      <c r="AD42">
        <f t="shared" si="2"/>
        <v>0.50999999999999979</v>
      </c>
      <c r="AE42" s="148">
        <f t="shared" si="3"/>
        <v>4.1392285983066657E-2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42429</v>
      </c>
      <c r="X43" s="12">
        <v>10.65</v>
      </c>
      <c r="Y43" s="12">
        <v>10.89</v>
      </c>
      <c r="Z43" s="12">
        <v>10.52</v>
      </c>
      <c r="AA43" s="12">
        <v>10.63</v>
      </c>
      <c r="AB43" s="105">
        <v>20658000</v>
      </c>
      <c r="AC43" s="12">
        <v>10.63</v>
      </c>
      <c r="AD43">
        <f t="shared" si="2"/>
        <v>0.37000000000000099</v>
      </c>
      <c r="AE43" s="148">
        <f t="shared" si="3"/>
        <v>-6.5420560747662115E-3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4" t="s">
        <v>78</v>
      </c>
      <c r="P44" s="424"/>
      <c r="T44" s="101" t="s">
        <v>115</v>
      </c>
      <c r="W44" s="143">
        <v>42426</v>
      </c>
      <c r="X44" s="12">
        <v>10.79</v>
      </c>
      <c r="Y44" s="12">
        <v>11</v>
      </c>
      <c r="Z44" s="12">
        <v>10.57</v>
      </c>
      <c r="AA44" s="12">
        <v>10.7</v>
      </c>
      <c r="AB44" s="105">
        <v>16412600</v>
      </c>
      <c r="AC44" s="12">
        <v>10.7</v>
      </c>
      <c r="AD44">
        <f t="shared" si="2"/>
        <v>0.42999999999999972</v>
      </c>
      <c r="AE44" s="148">
        <f t="shared" si="3"/>
        <v>-1.8656716417911889E-3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12.782</v>
      </c>
      <c r="T45" s="138" t="s">
        <v>100</v>
      </c>
      <c r="U45" s="139">
        <v>11.51</v>
      </c>
      <c r="W45" s="143">
        <v>42425</v>
      </c>
      <c r="X45" s="12">
        <v>10.67</v>
      </c>
      <c r="Y45" s="12">
        <v>10.74</v>
      </c>
      <c r="Z45" s="12">
        <v>10.210000000000001</v>
      </c>
      <c r="AA45" s="12">
        <v>10.72</v>
      </c>
      <c r="AB45" s="105">
        <v>16108800</v>
      </c>
      <c r="AC45" s="12">
        <v>10.72</v>
      </c>
      <c r="AD45">
        <f t="shared" si="2"/>
        <v>0.52999999999999936</v>
      </c>
      <c r="AE45" s="148">
        <f t="shared" si="3"/>
        <v>7.5187969924812581E-3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12.665800000000001</v>
      </c>
      <c r="T46" s="103" t="s">
        <v>101</v>
      </c>
      <c r="U46" s="140">
        <v>11.34</v>
      </c>
      <c r="W46" s="143">
        <v>42424</v>
      </c>
      <c r="X46" s="12">
        <v>10.25</v>
      </c>
      <c r="Y46" s="12">
        <v>10.67</v>
      </c>
      <c r="Z46" s="12">
        <v>10.06</v>
      </c>
      <c r="AA46" s="12">
        <v>10.64</v>
      </c>
      <c r="AB46" s="105">
        <v>18526700</v>
      </c>
      <c r="AC46" s="12">
        <v>10.64</v>
      </c>
      <c r="AD46">
        <f t="shared" si="2"/>
        <v>0.60999999999999943</v>
      </c>
      <c r="AE46" s="148">
        <f t="shared" si="3"/>
        <v>1.4299332697807365E-2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12.5496</v>
      </c>
      <c r="T47" s="103" t="s">
        <v>102</v>
      </c>
      <c r="U47" s="140" t="s">
        <v>319</v>
      </c>
      <c r="W47" s="143">
        <v>42423</v>
      </c>
      <c r="X47" s="12">
        <v>11</v>
      </c>
      <c r="Y47" s="12">
        <v>11.08</v>
      </c>
      <c r="Z47" s="12">
        <v>10.39</v>
      </c>
      <c r="AA47" s="12">
        <v>10.49</v>
      </c>
      <c r="AB47" s="105">
        <v>22544300</v>
      </c>
      <c r="AC47" s="12">
        <v>10.49</v>
      </c>
      <c r="AD47">
        <f t="shared" si="2"/>
        <v>0.6899999999999995</v>
      </c>
      <c r="AE47" s="148">
        <f t="shared" si="3"/>
        <v>-5.067873303167425E-2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12.433400000000001</v>
      </c>
      <c r="T48" s="103" t="s">
        <v>103</v>
      </c>
      <c r="U48" s="140" t="s">
        <v>320</v>
      </c>
      <c r="W48" s="143">
        <v>42422</v>
      </c>
      <c r="X48" s="12">
        <v>11.37</v>
      </c>
      <c r="Y48" s="12">
        <v>11.44</v>
      </c>
      <c r="Z48" s="12">
        <v>10.9</v>
      </c>
      <c r="AA48" s="12">
        <v>11.05</v>
      </c>
      <c r="AB48" s="105">
        <v>19944600</v>
      </c>
      <c r="AC48" s="12">
        <v>11.05</v>
      </c>
      <c r="AD48">
        <f t="shared" si="2"/>
        <v>0.53999999999999915</v>
      </c>
      <c r="AE48" s="148">
        <f t="shared" si="3"/>
        <v>-9.8566308243727141E-3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12.3172</v>
      </c>
      <c r="T49" s="103" t="s">
        <v>104</v>
      </c>
      <c r="U49" s="140">
        <v>13.5</v>
      </c>
      <c r="W49" s="143">
        <v>42419</v>
      </c>
      <c r="X49" s="12">
        <v>11.39</v>
      </c>
      <c r="Y49" s="12">
        <v>11.39</v>
      </c>
      <c r="Z49" s="12">
        <v>10.95</v>
      </c>
      <c r="AA49" s="12">
        <v>11.16</v>
      </c>
      <c r="AB49" s="105">
        <v>17892700</v>
      </c>
      <c r="AC49" s="12">
        <v>11.16</v>
      </c>
      <c r="AD49">
        <f t="shared" si="2"/>
        <v>0.44000000000000128</v>
      </c>
      <c r="AE49" s="148">
        <f t="shared" si="3"/>
        <v>-2.8720626631853818E-2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12.201000000000001</v>
      </c>
      <c r="T50" s="103" t="s">
        <v>105</v>
      </c>
      <c r="U50" s="140">
        <v>1.74475</v>
      </c>
      <c r="W50" s="143">
        <v>42418</v>
      </c>
      <c r="X50" s="12">
        <v>11.57</v>
      </c>
      <c r="Y50" s="12">
        <v>11.75</v>
      </c>
      <c r="Z50" s="12">
        <v>11.32</v>
      </c>
      <c r="AA50" s="12">
        <v>11.49</v>
      </c>
      <c r="AB50" s="105">
        <v>21516100</v>
      </c>
      <c r="AC50" s="12">
        <v>11.49</v>
      </c>
      <c r="AD50">
        <f t="shared" si="2"/>
        <v>0.42999999999999972</v>
      </c>
      <c r="AE50" s="148">
        <f t="shared" si="3"/>
        <v>5.2493438320211361E-3</v>
      </c>
      <c r="AL50" s="260"/>
      <c r="AO50" s="260"/>
    </row>
    <row r="51" spans="2:41" x14ac:dyDescent="0.25">
      <c r="B51" s="423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12.0848</v>
      </c>
      <c r="T51" s="103" t="s">
        <v>125</v>
      </c>
      <c r="U51" s="140" t="s">
        <v>251</v>
      </c>
      <c r="W51" s="143">
        <v>42417</v>
      </c>
      <c r="X51" s="12">
        <v>10.97</v>
      </c>
      <c r="Y51" s="12">
        <v>11.65</v>
      </c>
      <c r="Z51" s="12">
        <v>10.92</v>
      </c>
      <c r="AA51" s="12">
        <v>11.43</v>
      </c>
      <c r="AB51" s="105">
        <v>34275200</v>
      </c>
      <c r="AC51" s="12">
        <v>11.43</v>
      </c>
      <c r="AD51">
        <f t="shared" si="2"/>
        <v>0.73000000000000043</v>
      </c>
      <c r="AE51" s="148">
        <f t="shared" si="3"/>
        <v>5.7354301572617894E-2</v>
      </c>
    </row>
    <row r="52" spans="2:41" x14ac:dyDescent="0.25">
      <c r="B52" s="423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11.9686</v>
      </c>
      <c r="T52" s="103"/>
      <c r="U52" s="140"/>
      <c r="W52" s="143">
        <v>42416</v>
      </c>
      <c r="X52" s="12">
        <v>10.36</v>
      </c>
      <c r="Y52" s="12">
        <v>10.87</v>
      </c>
      <c r="Z52" s="12">
        <v>10.31</v>
      </c>
      <c r="AA52" s="12">
        <v>10.81</v>
      </c>
      <c r="AB52" s="105">
        <v>27375400</v>
      </c>
      <c r="AC52" s="12">
        <v>10.81</v>
      </c>
      <c r="AD52">
        <f t="shared" si="2"/>
        <v>0.55999999999999872</v>
      </c>
      <c r="AE52" s="148">
        <f t="shared" si="3"/>
        <v>7.8842315369261673E-2</v>
      </c>
    </row>
    <row r="53" spans="2:41" x14ac:dyDescent="0.25">
      <c r="B53" s="423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11.852399999999999</v>
      </c>
      <c r="T53" s="103" t="s">
        <v>107</v>
      </c>
      <c r="U53" s="140" t="s">
        <v>321</v>
      </c>
      <c r="W53" s="143">
        <v>42412</v>
      </c>
      <c r="X53" s="12">
        <v>9.8800000000000008</v>
      </c>
      <c r="Y53" s="12">
        <v>10.24</v>
      </c>
      <c r="Z53" s="12">
        <v>9.48</v>
      </c>
      <c r="AA53" s="12">
        <v>10.02</v>
      </c>
      <c r="AB53" s="105">
        <v>23805100</v>
      </c>
      <c r="AC53" s="12">
        <v>10.02</v>
      </c>
      <c r="AD53">
        <f t="shared" si="2"/>
        <v>0.75999999999999979</v>
      </c>
      <c r="AE53" s="148">
        <f t="shared" si="3"/>
        <v>3.4055727554179516E-2</v>
      </c>
    </row>
    <row r="54" spans="2:41" x14ac:dyDescent="0.25">
      <c r="B54" s="423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11.7362</v>
      </c>
      <c r="T54" s="103" t="s">
        <v>108</v>
      </c>
      <c r="U54" s="140" t="s">
        <v>304</v>
      </c>
      <c r="W54" s="143">
        <v>42411</v>
      </c>
      <c r="X54" s="12">
        <v>9.7200000000000006</v>
      </c>
      <c r="Y54" s="12">
        <v>9.9499999999999993</v>
      </c>
      <c r="Z54" s="12">
        <v>9.4499999999999993</v>
      </c>
      <c r="AA54" s="12">
        <v>9.69</v>
      </c>
      <c r="AB54" s="105">
        <v>27048500</v>
      </c>
      <c r="AC54" s="12">
        <v>9.69</v>
      </c>
      <c r="AD54">
        <f t="shared" si="2"/>
        <v>0.5</v>
      </c>
      <c r="AE54" s="148">
        <f t="shared" si="3"/>
        <v>-2.1212121212121349E-2</v>
      </c>
      <c r="AL54" s="260"/>
      <c r="AO54" s="260"/>
    </row>
    <row r="55" spans="2:41" x14ac:dyDescent="0.25">
      <c r="B55" s="423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11.62</v>
      </c>
      <c r="T55" s="103" t="s">
        <v>109</v>
      </c>
      <c r="U55" s="141">
        <v>24353609</v>
      </c>
      <c r="W55" s="143">
        <v>42410</v>
      </c>
      <c r="X55" s="12">
        <v>10.08</v>
      </c>
      <c r="Y55" s="12">
        <v>10.28</v>
      </c>
      <c r="Z55" s="12">
        <v>9.82</v>
      </c>
      <c r="AA55" s="12">
        <v>9.9</v>
      </c>
      <c r="AB55" s="105">
        <v>22017200</v>
      </c>
      <c r="AC55" s="12">
        <v>9.9</v>
      </c>
      <c r="AD55">
        <f t="shared" si="2"/>
        <v>0.45999999999999908</v>
      </c>
      <c r="AE55" s="148">
        <f t="shared" si="3"/>
        <v>-8.0160320641282645E-3</v>
      </c>
    </row>
    <row r="56" spans="2:41" x14ac:dyDescent="0.25">
      <c r="B56" s="423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11.503799999999998</v>
      </c>
      <c r="T56" s="103" t="s">
        <v>112</v>
      </c>
      <c r="U56" s="141">
        <v>23836800</v>
      </c>
      <c r="W56" s="143">
        <v>42409</v>
      </c>
      <c r="X56" s="12">
        <v>10.01</v>
      </c>
      <c r="Y56" s="12">
        <v>10.34</v>
      </c>
      <c r="Z56" s="12">
        <v>9.75</v>
      </c>
      <c r="AA56" s="12">
        <v>9.98</v>
      </c>
      <c r="AB56" s="105">
        <v>30105600</v>
      </c>
      <c r="AC56" s="12">
        <v>9.98</v>
      </c>
      <c r="AD56">
        <f t="shared" si="2"/>
        <v>0.58999999999999986</v>
      </c>
      <c r="AE56" s="148">
        <f t="shared" si="3"/>
        <v>-1.8682399213372669E-2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11.387599999999999</v>
      </c>
      <c r="T57" s="103" t="s">
        <v>110</v>
      </c>
      <c r="U57" s="140" t="s">
        <v>322</v>
      </c>
      <c r="W57" s="143">
        <v>42408</v>
      </c>
      <c r="X57" s="12">
        <v>10.71</v>
      </c>
      <c r="Y57" s="12">
        <v>10.76</v>
      </c>
      <c r="Z57" s="12">
        <v>9.94</v>
      </c>
      <c r="AA57" s="12">
        <v>10.17</v>
      </c>
      <c r="AB57" s="105">
        <v>27337000</v>
      </c>
      <c r="AC57" s="12">
        <v>10.17</v>
      </c>
      <c r="AD57">
        <f t="shared" si="2"/>
        <v>0.82000000000000028</v>
      </c>
      <c r="AE57" s="148">
        <f t="shared" si="3"/>
        <v>-7.5454545454545441E-2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11.271399999999998</v>
      </c>
      <c r="T58" s="103" t="s">
        <v>113</v>
      </c>
      <c r="U58" s="140">
        <v>6.29</v>
      </c>
      <c r="W58" s="143">
        <v>42405</v>
      </c>
      <c r="X58" s="12">
        <v>11.15</v>
      </c>
      <c r="Y58" s="12">
        <v>11.38</v>
      </c>
      <c r="Z58" s="12">
        <v>10.76</v>
      </c>
      <c r="AA58" s="12">
        <v>11</v>
      </c>
      <c r="AB58" s="105">
        <v>22470600</v>
      </c>
      <c r="AC58" s="12">
        <v>11</v>
      </c>
      <c r="AD58">
        <f t="shared" si="2"/>
        <v>0.62000000000000099</v>
      </c>
      <c r="AE58" s="148">
        <f t="shared" si="3"/>
        <v>-2.0480854853072161E-2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11.155199999999999</v>
      </c>
      <c r="T59" s="103" t="s">
        <v>114</v>
      </c>
      <c r="U59" s="140">
        <v>1.84</v>
      </c>
      <c r="W59" s="143">
        <v>42404</v>
      </c>
      <c r="X59" s="12">
        <v>10.71</v>
      </c>
      <c r="Y59" s="12">
        <v>11.55</v>
      </c>
      <c r="Z59" s="12">
        <v>10.7</v>
      </c>
      <c r="AA59" s="12">
        <v>11.23</v>
      </c>
      <c r="AB59" s="105">
        <v>26122800</v>
      </c>
      <c r="AC59" s="12">
        <v>11.23</v>
      </c>
      <c r="AD59">
        <f t="shared" si="2"/>
        <v>0.85000000000000142</v>
      </c>
      <c r="AE59" s="148">
        <f t="shared" si="3"/>
        <v>4.3680297397769685E-2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11.038999999999998</v>
      </c>
      <c r="T60" s="103" t="s">
        <v>111</v>
      </c>
      <c r="U60" s="140" t="s">
        <v>126</v>
      </c>
      <c r="W60" s="143">
        <v>42403</v>
      </c>
      <c r="X60" s="12">
        <v>10.67</v>
      </c>
      <c r="Y60" s="12">
        <v>10.86</v>
      </c>
      <c r="Z60" s="12">
        <v>10.18</v>
      </c>
      <c r="AA60" s="12">
        <v>10.76</v>
      </c>
      <c r="AB60" s="105">
        <v>18058600</v>
      </c>
      <c r="AC60" s="12">
        <v>10.76</v>
      </c>
      <c r="AD60">
        <f t="shared" si="2"/>
        <v>0.67999999999999972</v>
      </c>
      <c r="AE60" s="148">
        <f t="shared" si="3"/>
        <v>1.6052880075543063E-2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10.922799999999999</v>
      </c>
      <c r="W61" s="143">
        <v>42402</v>
      </c>
      <c r="X61" s="12">
        <v>10.8</v>
      </c>
      <c r="Y61" s="12">
        <v>11.07</v>
      </c>
      <c r="Z61" s="12">
        <v>10.48</v>
      </c>
      <c r="AA61" s="12">
        <v>10.59</v>
      </c>
      <c r="AB61" s="105">
        <v>21970000</v>
      </c>
      <c r="AC61" s="12">
        <v>10.59</v>
      </c>
      <c r="AD61">
        <f t="shared" si="2"/>
        <v>0.58999999999999986</v>
      </c>
      <c r="AE61" s="148">
        <f t="shared" si="3"/>
        <v>-3.3759124087591297E-2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10.8066</v>
      </c>
      <c r="W62" s="143">
        <v>42401</v>
      </c>
      <c r="X62" s="12">
        <v>11</v>
      </c>
      <c r="Y62" s="12">
        <v>11.1</v>
      </c>
      <c r="Z62" s="12">
        <v>10.51</v>
      </c>
      <c r="AA62" s="12">
        <v>10.96</v>
      </c>
      <c r="AB62" s="105">
        <v>25768800</v>
      </c>
      <c r="AC62" s="12">
        <v>10.96</v>
      </c>
      <c r="AD62">
        <f t="shared" si="2"/>
        <v>0.58999999999999986</v>
      </c>
      <c r="AE62" s="148">
        <f t="shared" si="3"/>
        <v>-6.3463281958294759E-3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10.6904</v>
      </c>
      <c r="W63" s="143">
        <v>42398</v>
      </c>
      <c r="X63" s="12">
        <v>9.99</v>
      </c>
      <c r="Y63" s="12">
        <v>11.05</v>
      </c>
      <c r="Z63" s="12">
        <v>9.94</v>
      </c>
      <c r="AA63" s="12">
        <v>11.03</v>
      </c>
      <c r="AB63" s="105">
        <v>38349100</v>
      </c>
      <c r="AC63" s="12">
        <v>11.03</v>
      </c>
      <c r="AD63">
        <f t="shared" si="2"/>
        <v>1.1100000000000012</v>
      </c>
      <c r="AE63" s="148">
        <f t="shared" si="3"/>
        <v>0.11526794742163782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10.574199999999999</v>
      </c>
      <c r="W64" s="143">
        <v>42397</v>
      </c>
      <c r="X64" s="12">
        <v>10.48</v>
      </c>
      <c r="Y64" s="12">
        <v>10.55</v>
      </c>
      <c r="Z64" s="12">
        <v>9.7100000000000009</v>
      </c>
      <c r="AA64" s="12">
        <v>9.89</v>
      </c>
      <c r="AB64" s="105">
        <v>37327600</v>
      </c>
      <c r="AC64" s="12">
        <v>9.89</v>
      </c>
      <c r="AD64">
        <f t="shared" si="2"/>
        <v>0.83999999999999986</v>
      </c>
      <c r="AE64" s="148">
        <f t="shared" si="3"/>
        <v>-4.8123195380173289E-2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10.458</v>
      </c>
      <c r="W65" s="143">
        <v>42396</v>
      </c>
      <c r="X65" s="12">
        <v>10.5</v>
      </c>
      <c r="Y65" s="12">
        <v>10.83</v>
      </c>
      <c r="Z65" s="12">
        <v>10.32</v>
      </c>
      <c r="AA65" s="12">
        <v>10.39</v>
      </c>
      <c r="AB65" s="105">
        <v>22926200</v>
      </c>
      <c r="AC65" s="12">
        <v>10.39</v>
      </c>
      <c r="AD65">
        <f t="shared" si="2"/>
        <v>0.50999999999999979</v>
      </c>
      <c r="AE65" s="148">
        <f t="shared" si="3"/>
        <v>-1.516587677725123E-2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42395</v>
      </c>
      <c r="X66" s="12">
        <v>10.55</v>
      </c>
      <c r="Y66" s="12">
        <v>10.72</v>
      </c>
      <c r="Z66" s="12">
        <v>10.36</v>
      </c>
      <c r="AA66" s="12">
        <v>10.55</v>
      </c>
      <c r="AB66" s="105">
        <v>26177000</v>
      </c>
      <c r="AC66" s="12">
        <v>10.55</v>
      </c>
      <c r="AD66">
        <f t="shared" si="2"/>
        <v>0.36000000000000121</v>
      </c>
      <c r="AE66" s="148">
        <f t="shared" si="3"/>
        <v>6.6793893129770687E-3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42394</v>
      </c>
      <c r="X67" s="12">
        <v>11.06</v>
      </c>
      <c r="Y67" s="12">
        <v>11.17</v>
      </c>
      <c r="Z67" s="12">
        <v>10.47</v>
      </c>
      <c r="AA67" s="12">
        <v>10.48</v>
      </c>
      <c r="AB67" s="105">
        <v>23807500</v>
      </c>
      <c r="AC67" s="12">
        <v>10.48</v>
      </c>
      <c r="AD67">
        <f>Y67-Z67</f>
        <v>0.69999999999999929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1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3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3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3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3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3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2:6" x14ac:dyDescent="0.25">
      <c r="B81" s="413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2:6" x14ac:dyDescent="0.25">
      <c r="B82" s="413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2:6" x14ac:dyDescent="0.25">
      <c r="B83" s="41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2:6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2:6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2:6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2:6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2:6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2:6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2:6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2:6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104" spans="1:13" x14ac:dyDescent="0.25">
      <c r="A104" s="25" t="s">
        <v>81</v>
      </c>
      <c r="B104" s="14"/>
      <c r="C104" s="14">
        <f>SUM(C2:C103)</f>
        <v>37725</v>
      </c>
      <c r="D104" s="14"/>
      <c r="E104" s="14"/>
      <c r="F104" s="15">
        <f>SUM(F2:F103)</f>
        <v>560920.28300000005</v>
      </c>
      <c r="G104" s="14"/>
      <c r="H104" s="14">
        <f>SUM(H2:H103)</f>
        <v>32465</v>
      </c>
      <c r="I104" s="15"/>
      <c r="J104" s="15"/>
      <c r="K104" s="15">
        <f>SUM(K2:K103)</f>
        <v>476347.65</v>
      </c>
      <c r="L104" s="15"/>
      <c r="M104" s="15">
        <f t="shared" ref="L104:M104" si="9">SUM(M2:M103)</f>
        <v>0</v>
      </c>
    </row>
    <row r="105" spans="1:13" ht="15.75" thickBot="1" x14ac:dyDescent="0.3">
      <c r="A105" s="408" t="s">
        <v>250</v>
      </c>
      <c r="B105" s="409"/>
      <c r="C105" s="410">
        <f>SumByColor($A$105,C2:C103)</f>
        <v>32465</v>
      </c>
      <c r="D105" s="410"/>
      <c r="E105" s="410"/>
      <c r="F105" s="411">
        <f>SumByColor($A$105,F2:F103)</f>
        <v>476063</v>
      </c>
      <c r="G105" s="410"/>
      <c r="H105" s="410">
        <f>SumByColor($A$105,H2:H103)</f>
        <v>32465</v>
      </c>
      <c r="I105" s="410"/>
      <c r="J105" s="410"/>
      <c r="K105" s="411">
        <f>SumByColor($A$105,K2:K103)</f>
        <v>476354</v>
      </c>
      <c r="L105" s="410"/>
      <c r="M105" s="411">
        <f>SumByColor($A$105,M2:M103)</f>
        <v>0</v>
      </c>
    </row>
    <row r="108" spans="1:13" x14ac:dyDescent="0.25">
      <c r="B108" s="209" t="s">
        <v>116</v>
      </c>
      <c r="C108" s="209" t="s">
        <v>162</v>
      </c>
      <c r="D108" s="210" t="s">
        <v>161</v>
      </c>
      <c r="E108" s="212" t="s">
        <v>163</v>
      </c>
      <c r="F108" s="213" t="s">
        <v>65</v>
      </c>
      <c r="G108" s="250" t="s">
        <v>167</v>
      </c>
      <c r="H108" s="213" t="s">
        <v>90</v>
      </c>
      <c r="I108" s="250" t="s">
        <v>174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2" si="18">-C147*(D147-E147)</f>
        <v>-28406.616000000002</v>
      </c>
      <c r="G147" s="43">
        <f t="shared" ref="G147:G162" si="19">IF(C147=0, 0,D147*C147)</f>
        <v>85963.266000000003</v>
      </c>
      <c r="H147" s="258">
        <f t="shared" ref="H147:H162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4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4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4" t="s">
        <v>244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/>
      <c r="C163" s="12"/>
      <c r="D163" s="220"/>
      <c r="E163" s="43"/>
      <c r="F163" s="43"/>
      <c r="G163" s="43"/>
      <c r="H163" s="258"/>
      <c r="I163" s="43"/>
    </row>
    <row r="164" spans="2:9" x14ac:dyDescent="0.25">
      <c r="B164" s="211"/>
      <c r="C164" s="12"/>
      <c r="D164" s="220"/>
      <c r="E164" s="43"/>
      <c r="F164" s="43"/>
      <c r="G164" s="43"/>
      <c r="H164" s="258"/>
      <c r="I164" s="43"/>
    </row>
    <row r="165" spans="2:9" x14ac:dyDescent="0.25">
      <c r="B165" s="211"/>
      <c r="C165" s="12"/>
      <c r="D165" s="220"/>
      <c r="E165" s="43"/>
      <c r="F165" s="43"/>
      <c r="G165" s="43"/>
      <c r="H165" s="258"/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443" priority="46">
      <formula>Q7&gt;0</formula>
    </cfRule>
    <cfRule type="expression" dxfId="44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1" priority="39">
      <formula>F109&gt;0</formula>
    </cfRule>
    <cfRule type="expression" dxfId="440" priority="40">
      <formula>F109&lt;0</formula>
    </cfRule>
  </conditionalFormatting>
  <conditionalFormatting sqref="F129:F166">
    <cfRule type="expression" dxfId="439" priority="33">
      <formula>F129&gt;0</formula>
    </cfRule>
    <cfRule type="expression" dxfId="438" priority="34">
      <formula>F129&lt;0</formula>
    </cfRule>
  </conditionalFormatting>
  <conditionalFormatting sqref="H109:H120">
    <cfRule type="expression" dxfId="437" priority="31">
      <formula>H109&gt;0</formula>
    </cfRule>
    <cfRule type="expression" dxfId="436" priority="32">
      <formula>H109&lt;0</formula>
    </cfRule>
  </conditionalFormatting>
  <conditionalFormatting sqref="H121">
    <cfRule type="expression" dxfId="435" priority="21">
      <formula>H121&gt;0</formula>
    </cfRule>
    <cfRule type="expression" dxfId="434" priority="22">
      <formula>H121&lt;0</formula>
    </cfRule>
  </conditionalFormatting>
  <conditionalFormatting sqref="F129:F166">
    <cfRule type="expression" dxfId="433" priority="19">
      <formula>F129&gt;0</formula>
    </cfRule>
    <cfRule type="expression" dxfId="432" priority="20">
      <formula>F129&lt;0</formula>
    </cfRule>
  </conditionalFormatting>
  <conditionalFormatting sqref="H122">
    <cfRule type="expression" dxfId="431" priority="17">
      <formula>H122&gt;0</formula>
    </cfRule>
    <cfRule type="expression" dxfId="430" priority="18">
      <formula>H122&lt;0</formula>
    </cfRule>
  </conditionalFormatting>
  <conditionalFormatting sqref="H123:H128">
    <cfRule type="expression" dxfId="429" priority="13">
      <formula>H123&gt;0</formula>
    </cfRule>
    <cfRule type="expression" dxfId="428" priority="14">
      <formula>H123&lt;0</formula>
    </cfRule>
  </conditionalFormatting>
  <conditionalFormatting sqref="F129:F166">
    <cfRule type="expression" dxfId="427" priority="3">
      <formula>F129&gt;0</formula>
    </cfRule>
    <cfRule type="expression" dxfId="426" priority="4">
      <formula>F129&lt;0</formula>
    </cfRule>
  </conditionalFormatting>
  <conditionalFormatting sqref="H129:H166">
    <cfRule type="expression" dxfId="425" priority="1">
      <formula>H129&gt;0</formula>
    </cfRule>
    <cfRule type="expression" dxfId="424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11.71093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42487</v>
      </c>
      <c r="W2" s="113">
        <v>44.06</v>
      </c>
      <c r="X2" s="113">
        <v>44.6</v>
      </c>
      <c r="Y2" s="113">
        <v>43.57</v>
      </c>
      <c r="Z2" s="113">
        <v>44.18</v>
      </c>
      <c r="AA2" s="111">
        <v>4037400</v>
      </c>
      <c r="AB2" s="110">
        <v>44.18</v>
      </c>
      <c r="AC2" s="2">
        <f>X2-Y2</f>
        <v>1.0300000000000011</v>
      </c>
      <c r="AD2" s="148">
        <f>AB2/AB3-1</f>
        <v>1.8676504496195623E-2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43.57</v>
      </c>
      <c r="S3" s="125"/>
      <c r="T3" s="20"/>
      <c r="U3" s="20"/>
      <c r="V3" s="109">
        <v>42486</v>
      </c>
      <c r="W3" s="113">
        <v>42.95</v>
      </c>
      <c r="X3" s="113">
        <v>43.48</v>
      </c>
      <c r="Y3" s="113">
        <v>42.93</v>
      </c>
      <c r="Z3" s="113">
        <v>43.37</v>
      </c>
      <c r="AA3" s="111">
        <v>2994800</v>
      </c>
      <c r="AB3" s="110">
        <v>43.37</v>
      </c>
      <c r="AC3" s="2">
        <f t="shared" ref="AC3:AC66" si="0">X3-Y3</f>
        <v>0.54999999999999716</v>
      </c>
      <c r="AD3" s="148">
        <f t="shared" ref="AD3:AD66" si="1">AB3/AB4-1</f>
        <v>1.2135355892648692E-2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43.57</v>
      </c>
      <c r="V4" s="109">
        <v>42485</v>
      </c>
      <c r="W4" s="113">
        <v>42.86</v>
      </c>
      <c r="X4" s="113">
        <v>43.04</v>
      </c>
      <c r="Y4" s="113">
        <v>42.35</v>
      </c>
      <c r="Z4" s="113">
        <v>42.85</v>
      </c>
      <c r="AA4" s="111">
        <v>3442000</v>
      </c>
      <c r="AB4" s="110">
        <v>42.85</v>
      </c>
      <c r="AC4" s="2">
        <f t="shared" si="0"/>
        <v>0.68999999999999773</v>
      </c>
      <c r="AD4" s="148">
        <f t="shared" si="1"/>
        <v>-1.1761992619926165E-2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42482</v>
      </c>
      <c r="W5" s="113">
        <v>42.73</v>
      </c>
      <c r="X5" s="113">
        <v>43.49</v>
      </c>
      <c r="Y5" s="113">
        <v>42.7</v>
      </c>
      <c r="Z5" s="113">
        <v>43.36</v>
      </c>
      <c r="AA5" s="111">
        <v>2952100</v>
      </c>
      <c r="AB5" s="110">
        <v>43.36</v>
      </c>
      <c r="AC5" s="2">
        <f t="shared" si="0"/>
        <v>0.78999999999999915</v>
      </c>
      <c r="AD5" s="148">
        <f t="shared" si="1"/>
        <v>1.8557669720460357E-2</v>
      </c>
    </row>
    <row r="6" spans="1:30" x14ac:dyDescent="0.25">
      <c r="O6" s="13" t="s">
        <v>64</v>
      </c>
      <c r="Q6" s="2">
        <f>Q3*Q2</f>
        <v>0</v>
      </c>
      <c r="S6" s="95"/>
      <c r="V6" s="109">
        <v>42481</v>
      </c>
      <c r="W6" s="113">
        <v>42.92</v>
      </c>
      <c r="X6" s="113">
        <v>43.5</v>
      </c>
      <c r="Y6" s="113">
        <v>42.52</v>
      </c>
      <c r="Z6" s="113">
        <v>42.57</v>
      </c>
      <c r="AA6" s="111">
        <v>3471100</v>
      </c>
      <c r="AB6" s="110">
        <v>42.57</v>
      </c>
      <c r="AC6" s="2">
        <f t="shared" si="0"/>
        <v>0.97999999999999687</v>
      </c>
      <c r="AD6" s="148">
        <f t="shared" si="1"/>
        <v>4.7003525264410762E-4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42480</v>
      </c>
      <c r="W7" s="113">
        <v>42.96</v>
      </c>
      <c r="X7" s="113">
        <v>43.09</v>
      </c>
      <c r="Y7" s="113">
        <v>42.51</v>
      </c>
      <c r="Z7" s="113">
        <v>42.55</v>
      </c>
      <c r="AA7" s="111">
        <v>2413600</v>
      </c>
      <c r="AB7" s="110">
        <v>42.55</v>
      </c>
      <c r="AC7" s="2">
        <f t="shared" si="0"/>
        <v>0.5800000000000054</v>
      </c>
      <c r="AD7" s="148">
        <f t="shared" si="1"/>
        <v>-8.6206896551724865E-3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42479</v>
      </c>
      <c r="W8" s="113">
        <v>42.08</v>
      </c>
      <c r="X8" s="113">
        <v>43.46</v>
      </c>
      <c r="Y8" s="113">
        <v>42.05</v>
      </c>
      <c r="Z8" s="113">
        <v>42.92</v>
      </c>
      <c r="AA8" s="111">
        <v>4797400</v>
      </c>
      <c r="AB8" s="110">
        <v>42.92</v>
      </c>
      <c r="AC8" s="2">
        <f t="shared" si="0"/>
        <v>1.4100000000000037</v>
      </c>
      <c r="AD8" s="148">
        <f t="shared" si="1"/>
        <v>2.1418372203712455E-2</v>
      </c>
    </row>
    <row r="9" spans="1:30" x14ac:dyDescent="0.25">
      <c r="V9" s="109">
        <v>42478</v>
      </c>
      <c r="W9" s="113">
        <v>41.54</v>
      </c>
      <c r="X9" s="113">
        <v>42.09</v>
      </c>
      <c r="Y9" s="113">
        <v>41.4</v>
      </c>
      <c r="Z9" s="113">
        <v>42.02</v>
      </c>
      <c r="AA9" s="111">
        <v>2372600</v>
      </c>
      <c r="AB9" s="110">
        <v>42.02</v>
      </c>
      <c r="AC9" s="2">
        <f t="shared" si="0"/>
        <v>0.69000000000000483</v>
      </c>
      <c r="AD9" s="148">
        <f t="shared" si="1"/>
        <v>7.1907957813999168E-3</v>
      </c>
    </row>
    <row r="10" spans="1:30" x14ac:dyDescent="0.25">
      <c r="V10" s="109">
        <v>42475</v>
      </c>
      <c r="W10" s="113">
        <v>40.9</v>
      </c>
      <c r="X10" s="113">
        <v>41.79</v>
      </c>
      <c r="Y10" s="113">
        <v>40.86</v>
      </c>
      <c r="Z10" s="113">
        <v>41.72</v>
      </c>
      <c r="AA10" s="111">
        <v>2979800</v>
      </c>
      <c r="AB10" s="110">
        <v>41.72</v>
      </c>
      <c r="AC10" s="2">
        <f t="shared" si="0"/>
        <v>0.92999999999999972</v>
      </c>
      <c r="AD10" s="148">
        <f t="shared" si="1"/>
        <v>1.7809221761405203E-2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0" t="s">
        <v>167</v>
      </c>
      <c r="H11" s="250" t="s">
        <v>90</v>
      </c>
      <c r="I11" s="250" t="s">
        <v>174</v>
      </c>
      <c r="V11" s="109">
        <v>42474</v>
      </c>
      <c r="W11" s="113">
        <v>41.4</v>
      </c>
      <c r="X11" s="113">
        <v>41.45</v>
      </c>
      <c r="Y11" s="113">
        <v>40.72</v>
      </c>
      <c r="Z11" s="113">
        <v>40.99</v>
      </c>
      <c r="AA11" s="111">
        <v>2289000</v>
      </c>
      <c r="AB11" s="110">
        <v>40.99</v>
      </c>
      <c r="AC11" s="2">
        <f t="shared" si="0"/>
        <v>0.73000000000000398</v>
      </c>
      <c r="AD11" s="148">
        <f t="shared" si="1"/>
        <v>-7.986447241045469E-3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42473</v>
      </c>
      <c r="W12" s="113">
        <v>40.86</v>
      </c>
      <c r="X12" s="113">
        <v>41.37</v>
      </c>
      <c r="Y12" s="113">
        <v>40.799999999999997</v>
      </c>
      <c r="Z12" s="113">
        <v>41.32</v>
      </c>
      <c r="AA12" s="111">
        <v>2570900</v>
      </c>
      <c r="AB12" s="110">
        <v>41.32</v>
      </c>
      <c r="AC12" s="2">
        <f t="shared" si="0"/>
        <v>0.57000000000000028</v>
      </c>
      <c r="AD12" s="148">
        <f t="shared" si="1"/>
        <v>1.9743336623889274E-2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42472</v>
      </c>
      <c r="W13" s="113">
        <v>40.35</v>
      </c>
      <c r="X13" s="113">
        <v>40.6</v>
      </c>
      <c r="Y13" s="113">
        <v>39.99</v>
      </c>
      <c r="Z13" s="113">
        <v>40.520000000000003</v>
      </c>
      <c r="AA13" s="111">
        <v>2391200</v>
      </c>
      <c r="AB13" s="110">
        <v>40.520000000000003</v>
      </c>
      <c r="AC13" s="2">
        <f t="shared" si="0"/>
        <v>0.60999999999999943</v>
      </c>
      <c r="AD13" s="148">
        <f t="shared" si="1"/>
        <v>8.4619213539074423E-3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42471</v>
      </c>
      <c r="W14" s="113">
        <v>40.409999999999997</v>
      </c>
      <c r="X14" s="113">
        <v>40.700000000000003</v>
      </c>
      <c r="Y14" s="113">
        <v>40.11</v>
      </c>
      <c r="Z14" s="113">
        <v>40.18</v>
      </c>
      <c r="AA14" s="111">
        <v>2744700</v>
      </c>
      <c r="AB14" s="110">
        <v>40.18</v>
      </c>
      <c r="AC14" s="2">
        <f t="shared" si="0"/>
        <v>0.59000000000000341</v>
      </c>
      <c r="AD14" s="148">
        <f t="shared" si="1"/>
        <v>-9.9453008453498359E-4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42468</v>
      </c>
      <c r="W15" s="113">
        <v>39.93</v>
      </c>
      <c r="X15" s="113">
        <v>40.47</v>
      </c>
      <c r="Y15" s="113">
        <v>39.9</v>
      </c>
      <c r="Z15" s="113">
        <v>40.22</v>
      </c>
      <c r="AA15" s="111">
        <v>2175400</v>
      </c>
      <c r="AB15" s="110">
        <v>40.22</v>
      </c>
      <c r="AC15" s="2">
        <f t="shared" si="0"/>
        <v>0.57000000000000028</v>
      </c>
      <c r="AD15" s="148">
        <f t="shared" si="1"/>
        <v>1.5656565656565702E-2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42467</v>
      </c>
      <c r="W16" s="113">
        <v>39.85</v>
      </c>
      <c r="X16" s="113">
        <v>40.15</v>
      </c>
      <c r="Y16" s="113">
        <v>39.369999999999997</v>
      </c>
      <c r="Z16" s="113">
        <v>39.6</v>
      </c>
      <c r="AA16" s="111">
        <v>2426600</v>
      </c>
      <c r="AB16" s="110">
        <v>39.6</v>
      </c>
      <c r="AC16" s="2">
        <f t="shared" si="0"/>
        <v>0.78000000000000114</v>
      </c>
      <c r="AD16" s="148">
        <f t="shared" si="1"/>
        <v>-1.4925373134328401E-2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228</v>
      </c>
      <c r="V17" s="109">
        <v>42466</v>
      </c>
      <c r="W17" s="113">
        <v>39.799999999999997</v>
      </c>
      <c r="X17" s="113">
        <v>40.24</v>
      </c>
      <c r="Y17" s="113">
        <v>39.35</v>
      </c>
      <c r="Z17" s="113">
        <v>40.200000000000003</v>
      </c>
      <c r="AA17" s="111">
        <v>2991600</v>
      </c>
      <c r="AB17" s="110">
        <v>40.200000000000003</v>
      </c>
      <c r="AC17" s="2">
        <f t="shared" si="0"/>
        <v>0.89000000000000057</v>
      </c>
      <c r="AD17" s="148">
        <f t="shared" si="1"/>
        <v>8.2768999247555541E-3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42465</v>
      </c>
      <c r="W18" s="113">
        <v>40.090000000000003</v>
      </c>
      <c r="X18" s="113">
        <v>40.33</v>
      </c>
      <c r="Y18" s="113">
        <v>39.630000000000003</v>
      </c>
      <c r="Z18" s="113">
        <v>39.869999999999997</v>
      </c>
      <c r="AA18" s="111">
        <v>4838600</v>
      </c>
      <c r="AB18" s="110">
        <v>39.869999999999997</v>
      </c>
      <c r="AC18" s="2">
        <f t="shared" si="0"/>
        <v>0.69999999999999574</v>
      </c>
      <c r="AD18" s="148">
        <f t="shared" si="1"/>
        <v>-1.7011834319526797E-2</v>
      </c>
    </row>
    <row r="19" spans="2:30" x14ac:dyDescent="0.25">
      <c r="V19" s="109">
        <v>42464</v>
      </c>
      <c r="W19" s="113">
        <v>41.02</v>
      </c>
      <c r="X19" s="113">
        <v>41.12</v>
      </c>
      <c r="Y19" s="113">
        <v>40.5</v>
      </c>
      <c r="Z19" s="113">
        <v>40.56</v>
      </c>
      <c r="AA19" s="111">
        <v>3065000</v>
      </c>
      <c r="AB19" s="110">
        <v>40.56</v>
      </c>
      <c r="AC19" s="2">
        <f t="shared" si="0"/>
        <v>0.61999999999999744</v>
      </c>
      <c r="AD19" s="148">
        <f t="shared" si="1"/>
        <v>-1.0007322431047072E-2</v>
      </c>
    </row>
    <row r="20" spans="2:30" x14ac:dyDescent="0.25">
      <c r="V20" s="109">
        <v>42461</v>
      </c>
      <c r="W20" s="113">
        <v>40.75</v>
      </c>
      <c r="X20" s="113">
        <v>41.02</v>
      </c>
      <c r="Y20" s="113">
        <v>40.380000000000003</v>
      </c>
      <c r="Z20" s="113">
        <v>40.97</v>
      </c>
      <c r="AA20" s="111">
        <v>3986400</v>
      </c>
      <c r="AB20" s="110">
        <v>40.97</v>
      </c>
      <c r="AC20" s="2">
        <f t="shared" si="0"/>
        <v>0.64000000000000057</v>
      </c>
      <c r="AD20" s="148">
        <f t="shared" si="1"/>
        <v>-1.7056530214425436E-3</v>
      </c>
    </row>
    <row r="21" spans="2:30" x14ac:dyDescent="0.25">
      <c r="V21" s="109">
        <v>42460</v>
      </c>
      <c r="W21" s="113">
        <v>41</v>
      </c>
      <c r="X21" s="113">
        <v>41.16</v>
      </c>
      <c r="Y21" s="113">
        <v>40.61</v>
      </c>
      <c r="Z21" s="113">
        <v>41.04</v>
      </c>
      <c r="AA21" s="111">
        <v>4313000</v>
      </c>
      <c r="AB21" s="110">
        <v>41.04</v>
      </c>
      <c r="AC21" s="2">
        <f t="shared" si="0"/>
        <v>0.54999999999999716</v>
      </c>
      <c r="AD21" s="148">
        <f t="shared" si="1"/>
        <v>9.7560975609756184E-4</v>
      </c>
    </row>
    <row r="22" spans="2:30" x14ac:dyDescent="0.25">
      <c r="V22" s="109">
        <v>42459</v>
      </c>
      <c r="W22" s="113">
        <v>41.45</v>
      </c>
      <c r="X22" s="113">
        <v>41.55</v>
      </c>
      <c r="Y22" s="113">
        <v>40.869999999999997</v>
      </c>
      <c r="Z22" s="113">
        <v>41</v>
      </c>
      <c r="AA22" s="111">
        <v>2993700</v>
      </c>
      <c r="AB22" s="110">
        <v>41</v>
      </c>
      <c r="AC22" s="2">
        <f t="shared" si="0"/>
        <v>0.67999999999999972</v>
      </c>
      <c r="AD22" s="148">
        <f t="shared" si="1"/>
        <v>-8.2244799225932308E-3</v>
      </c>
    </row>
    <row r="23" spans="2:30" x14ac:dyDescent="0.25">
      <c r="V23" s="109">
        <v>42458</v>
      </c>
      <c r="W23" s="113">
        <v>40.770000000000003</v>
      </c>
      <c r="X23" s="113">
        <v>41.36</v>
      </c>
      <c r="Y23" s="113">
        <v>40.340000000000003</v>
      </c>
      <c r="Z23" s="113">
        <v>41.34</v>
      </c>
      <c r="AA23" s="111">
        <v>2966000</v>
      </c>
      <c r="AB23" s="110">
        <v>41.34</v>
      </c>
      <c r="AC23" s="2">
        <f t="shared" si="0"/>
        <v>1.019999999999996</v>
      </c>
      <c r="AD23" s="148">
        <f t="shared" si="1"/>
        <v>1.1747430249632984E-2</v>
      </c>
    </row>
    <row r="24" spans="2:30" x14ac:dyDescent="0.25">
      <c r="V24" s="109">
        <v>42457</v>
      </c>
      <c r="W24" s="113">
        <v>40.9</v>
      </c>
      <c r="X24" s="113">
        <v>41.01</v>
      </c>
      <c r="Y24" s="113">
        <v>40.54</v>
      </c>
      <c r="Z24" s="113">
        <v>40.86</v>
      </c>
      <c r="AA24" s="111">
        <v>2159200</v>
      </c>
      <c r="AB24" s="110">
        <v>40.86</v>
      </c>
      <c r="AC24" s="2">
        <f t="shared" si="0"/>
        <v>0.46999999999999886</v>
      </c>
      <c r="AD24" s="148">
        <f t="shared" si="1"/>
        <v>1.7161068889433029E-3</v>
      </c>
    </row>
    <row r="25" spans="2:30" x14ac:dyDescent="0.25">
      <c r="V25" s="109">
        <v>42453</v>
      </c>
      <c r="W25" s="113">
        <v>40.5</v>
      </c>
      <c r="X25" s="113">
        <v>40.82</v>
      </c>
      <c r="Y25" s="113">
        <v>40.22</v>
      </c>
      <c r="Z25" s="113">
        <v>40.79</v>
      </c>
      <c r="AA25" s="111">
        <v>2746500</v>
      </c>
      <c r="AB25" s="110">
        <v>40.79</v>
      </c>
      <c r="AC25" s="2">
        <f t="shared" si="0"/>
        <v>0.60000000000000142</v>
      </c>
      <c r="AD25" s="148">
        <f t="shared" si="1"/>
        <v>1.9651191353475816E-3</v>
      </c>
    </row>
    <row r="26" spans="2:30" x14ac:dyDescent="0.25">
      <c r="V26" s="109">
        <v>42452</v>
      </c>
      <c r="W26" s="113">
        <v>41.18</v>
      </c>
      <c r="X26" s="113">
        <v>41.38</v>
      </c>
      <c r="Y26" s="113">
        <v>40.65</v>
      </c>
      <c r="Z26" s="113">
        <v>40.71</v>
      </c>
      <c r="AA26" s="111">
        <v>2636800</v>
      </c>
      <c r="AB26" s="110">
        <v>40.71</v>
      </c>
      <c r="AC26" s="2">
        <f t="shared" si="0"/>
        <v>0.73000000000000398</v>
      </c>
      <c r="AD26" s="148">
        <f t="shared" si="1"/>
        <v>-1.380813953488369E-2</v>
      </c>
    </row>
    <row r="27" spans="2:30" x14ac:dyDescent="0.25">
      <c r="V27" s="109">
        <v>42451</v>
      </c>
      <c r="W27" s="113">
        <v>41.22</v>
      </c>
      <c r="X27" s="113">
        <v>41.8</v>
      </c>
      <c r="Y27" s="113">
        <v>40.96</v>
      </c>
      <c r="Z27" s="113">
        <v>41.28</v>
      </c>
      <c r="AA27" s="111">
        <v>3436400</v>
      </c>
      <c r="AB27" s="110">
        <v>41.28</v>
      </c>
      <c r="AC27" s="2">
        <f t="shared" si="0"/>
        <v>0.83999999999999631</v>
      </c>
      <c r="AD27" s="148">
        <f t="shared" si="1"/>
        <v>-4.34153400868309E-3</v>
      </c>
    </row>
    <row r="28" spans="2:30" x14ac:dyDescent="0.25">
      <c r="V28" s="109">
        <v>42450</v>
      </c>
      <c r="W28" s="113">
        <v>40.950000000000003</v>
      </c>
      <c r="X28" s="113">
        <v>42.09</v>
      </c>
      <c r="Y28" s="113">
        <v>40.950000000000003</v>
      </c>
      <c r="Z28" s="113">
        <v>41.46</v>
      </c>
      <c r="AA28" s="111">
        <v>4512300</v>
      </c>
      <c r="AB28" s="110">
        <v>41.46</v>
      </c>
      <c r="AC28" s="2">
        <f t="shared" si="0"/>
        <v>1.1400000000000006</v>
      </c>
      <c r="AD28" s="148">
        <f t="shared" si="1"/>
        <v>1.2701514411333825E-2</v>
      </c>
    </row>
    <row r="29" spans="2:30" x14ac:dyDescent="0.25">
      <c r="V29" s="109">
        <v>42447</v>
      </c>
      <c r="W29" s="113">
        <v>41.91</v>
      </c>
      <c r="X29" s="113">
        <v>41.91</v>
      </c>
      <c r="Y29" s="113">
        <v>40.51</v>
      </c>
      <c r="Z29" s="113">
        <v>40.94</v>
      </c>
      <c r="AA29" s="111">
        <v>9818200</v>
      </c>
      <c r="AB29" s="110">
        <v>40.94</v>
      </c>
      <c r="AC29" s="2">
        <f t="shared" si="0"/>
        <v>1.3999999999999986</v>
      </c>
      <c r="AD29" s="148">
        <f t="shared" si="1"/>
        <v>-7.9961230918343951E-3</v>
      </c>
    </row>
    <row r="30" spans="2:30" x14ac:dyDescent="0.25">
      <c r="V30" s="109">
        <v>42446</v>
      </c>
      <c r="W30" s="113">
        <v>40.31</v>
      </c>
      <c r="X30" s="113">
        <v>41.7</v>
      </c>
      <c r="Y30" s="113">
        <v>40.24</v>
      </c>
      <c r="Z30" s="113">
        <v>41.27</v>
      </c>
      <c r="AA30" s="111">
        <v>5021500</v>
      </c>
      <c r="AB30" s="110">
        <v>41.27</v>
      </c>
      <c r="AC30" s="2">
        <f t="shared" si="0"/>
        <v>1.4600000000000009</v>
      </c>
      <c r="AD30" s="148">
        <f t="shared" si="1"/>
        <v>2.1787571180985399E-2</v>
      </c>
    </row>
    <row r="31" spans="2:30" x14ac:dyDescent="0.25">
      <c r="V31" s="109">
        <v>42445</v>
      </c>
      <c r="W31" s="113">
        <v>39.35</v>
      </c>
      <c r="X31" s="113">
        <v>40.57</v>
      </c>
      <c r="Y31" s="113">
        <v>39.29</v>
      </c>
      <c r="Z31" s="113">
        <v>40.39</v>
      </c>
      <c r="AA31" s="111">
        <v>5839000</v>
      </c>
      <c r="AB31" s="110">
        <v>40.39</v>
      </c>
      <c r="AC31" s="2">
        <f t="shared" si="0"/>
        <v>1.2800000000000011</v>
      </c>
      <c r="AD31" s="148">
        <f t="shared" si="1"/>
        <v>2.3308842158601406E-2</v>
      </c>
    </row>
    <row r="32" spans="2:30" x14ac:dyDescent="0.25">
      <c r="V32" s="109">
        <v>42444</v>
      </c>
      <c r="W32" s="113">
        <v>39.82</v>
      </c>
      <c r="X32" s="113">
        <v>39.94</v>
      </c>
      <c r="Y32" s="113">
        <v>39.130000000000003</v>
      </c>
      <c r="Z32" s="113">
        <v>39.47</v>
      </c>
      <c r="AA32" s="111">
        <v>4896600</v>
      </c>
      <c r="AB32" s="110">
        <v>39.47</v>
      </c>
      <c r="AC32" s="2">
        <f t="shared" si="0"/>
        <v>0.80999999999999517</v>
      </c>
      <c r="AD32" s="148">
        <f t="shared" si="1"/>
        <v>-1.3496625843539056E-2</v>
      </c>
    </row>
    <row r="33" spans="15:30" x14ac:dyDescent="0.25">
      <c r="V33" s="109">
        <v>42443</v>
      </c>
      <c r="W33" s="113">
        <v>39.979999999999997</v>
      </c>
      <c r="X33" s="113">
        <v>40.43</v>
      </c>
      <c r="Y33" s="113">
        <v>39.86</v>
      </c>
      <c r="Z33" s="113">
        <v>40.01</v>
      </c>
      <c r="AA33" s="111">
        <v>5546800</v>
      </c>
      <c r="AB33" s="110">
        <v>40.01</v>
      </c>
      <c r="AC33" s="2">
        <f t="shared" si="0"/>
        <v>0.57000000000000028</v>
      </c>
      <c r="AD33" s="148">
        <f t="shared" si="1"/>
        <v>2.7568922305765131E-3</v>
      </c>
    </row>
    <row r="34" spans="15:30" x14ac:dyDescent="0.25">
      <c r="V34" s="109">
        <v>42440</v>
      </c>
      <c r="W34" s="113">
        <v>39.799999999999997</v>
      </c>
      <c r="X34" s="113">
        <v>40.049999999999997</v>
      </c>
      <c r="Y34" s="113">
        <v>39.71</v>
      </c>
      <c r="Z34" s="113">
        <v>39.9</v>
      </c>
      <c r="AA34" s="111">
        <v>4144100</v>
      </c>
      <c r="AB34" s="110">
        <v>39.9</v>
      </c>
      <c r="AC34" s="2">
        <f t="shared" si="0"/>
        <v>0.33999999999999631</v>
      </c>
      <c r="AD34" s="148">
        <f t="shared" si="1"/>
        <v>1.6560509554140124E-2</v>
      </c>
    </row>
    <row r="35" spans="15:30" x14ac:dyDescent="0.25">
      <c r="V35" s="109">
        <v>42439</v>
      </c>
      <c r="W35" s="113">
        <v>38.78</v>
      </c>
      <c r="X35" s="113">
        <v>39.36</v>
      </c>
      <c r="Y35" s="113">
        <v>38.46</v>
      </c>
      <c r="Z35" s="113">
        <v>39.25</v>
      </c>
      <c r="AA35" s="111">
        <v>5242900</v>
      </c>
      <c r="AB35" s="110">
        <v>39.25</v>
      </c>
      <c r="AC35" s="2">
        <f t="shared" si="0"/>
        <v>0.89999999999999858</v>
      </c>
      <c r="AD35" s="148">
        <f t="shared" si="1"/>
        <v>1.8158236057068899E-2</v>
      </c>
    </row>
    <row r="36" spans="15:30" x14ac:dyDescent="0.25">
      <c r="V36" s="109">
        <v>42438</v>
      </c>
      <c r="W36" s="113">
        <v>38.090000000000003</v>
      </c>
      <c r="X36" s="113">
        <v>38.619999999999997</v>
      </c>
      <c r="Y36" s="113">
        <v>37.880000000000003</v>
      </c>
      <c r="Z36" s="113">
        <v>38.549999999999997</v>
      </c>
      <c r="AA36" s="111">
        <v>3928100</v>
      </c>
      <c r="AB36" s="110">
        <v>38.549999999999997</v>
      </c>
      <c r="AC36" s="2">
        <f t="shared" si="0"/>
        <v>0.73999999999999488</v>
      </c>
      <c r="AD36" s="148">
        <f t="shared" si="1"/>
        <v>1.9032513877874635E-2</v>
      </c>
    </row>
    <row r="37" spans="15:30" x14ac:dyDescent="0.25">
      <c r="V37" s="109">
        <v>42437</v>
      </c>
      <c r="W37" s="113">
        <v>38.74</v>
      </c>
      <c r="X37" s="113">
        <v>38.9</v>
      </c>
      <c r="Y37" s="113">
        <v>37.770000000000003</v>
      </c>
      <c r="Z37" s="113">
        <v>37.83</v>
      </c>
      <c r="AA37" s="111">
        <v>3492000</v>
      </c>
      <c r="AB37" s="110">
        <v>37.83</v>
      </c>
      <c r="AC37" s="2">
        <f t="shared" si="0"/>
        <v>1.1299999999999955</v>
      </c>
      <c r="AD37" s="148">
        <f t="shared" si="1"/>
        <v>-2.800616649537524E-2</v>
      </c>
    </row>
    <row r="38" spans="15:30" x14ac:dyDescent="0.25">
      <c r="V38" s="109">
        <v>42436</v>
      </c>
      <c r="W38" s="113">
        <v>38.65</v>
      </c>
      <c r="X38" s="113">
        <v>39.090000000000003</v>
      </c>
      <c r="Y38" s="113">
        <v>38.549999999999997</v>
      </c>
      <c r="Z38" s="113">
        <v>38.92</v>
      </c>
      <c r="AA38" s="111">
        <v>2788500</v>
      </c>
      <c r="AB38" s="110">
        <v>38.92</v>
      </c>
      <c r="AC38" s="2">
        <f t="shared" si="0"/>
        <v>0.54000000000000625</v>
      </c>
      <c r="AD38" s="148">
        <f t="shared" si="1"/>
        <v>4.9057578104829691E-3</v>
      </c>
    </row>
    <row r="39" spans="15:30" x14ac:dyDescent="0.25">
      <c r="V39" s="109">
        <v>42433</v>
      </c>
      <c r="W39" s="113">
        <v>38.229999999999997</v>
      </c>
      <c r="X39" s="113">
        <v>39.17</v>
      </c>
      <c r="Y39" s="113">
        <v>38.130000000000003</v>
      </c>
      <c r="Z39" s="113">
        <v>38.729999999999997</v>
      </c>
      <c r="AA39" s="111">
        <v>4652100</v>
      </c>
      <c r="AB39" s="110">
        <v>38.729999999999997</v>
      </c>
      <c r="AC39" s="2">
        <f t="shared" si="0"/>
        <v>1.0399999999999991</v>
      </c>
      <c r="AD39" s="148">
        <f t="shared" si="1"/>
        <v>1.09631949882536E-2</v>
      </c>
    </row>
    <row r="40" spans="15:30" ht="20.25" thickBot="1" x14ac:dyDescent="0.35">
      <c r="O40" s="424" t="s">
        <v>78</v>
      </c>
      <c r="P40" s="424"/>
      <c r="S40" s="101" t="s">
        <v>115</v>
      </c>
      <c r="V40" s="109">
        <v>42432</v>
      </c>
      <c r="W40" s="113">
        <v>36.799999999999997</v>
      </c>
      <c r="X40" s="113">
        <v>38.369999999999997</v>
      </c>
      <c r="Y40" s="113">
        <v>36.78</v>
      </c>
      <c r="Z40" s="113">
        <v>38.31</v>
      </c>
      <c r="AA40" s="111">
        <v>5129500</v>
      </c>
      <c r="AB40" s="110">
        <v>38.31</v>
      </c>
      <c r="AC40" s="2">
        <f t="shared" si="0"/>
        <v>1.5899999999999963</v>
      </c>
      <c r="AD40" s="148">
        <f t="shared" si="1"/>
        <v>4.1598694942903691E-2</v>
      </c>
    </row>
    <row r="41" spans="15:30" ht="15.75" thickTop="1" x14ac:dyDescent="0.25">
      <c r="O41" s="93">
        <v>1.1000000000000001</v>
      </c>
      <c r="P41" s="93">
        <f>O41*$Q$4</f>
        <v>47.927000000000007</v>
      </c>
      <c r="Q41" s="2"/>
      <c r="S41" s="107" t="s">
        <v>100</v>
      </c>
      <c r="T41" s="108">
        <v>43.37</v>
      </c>
      <c r="V41" s="109">
        <v>42431</v>
      </c>
      <c r="W41" s="113">
        <v>36.450000000000003</v>
      </c>
      <c r="X41" s="113">
        <v>37.049999999999997</v>
      </c>
      <c r="Y41" s="113">
        <v>36.42</v>
      </c>
      <c r="Z41" s="113">
        <v>36.78</v>
      </c>
      <c r="AA41" s="111">
        <v>3123300</v>
      </c>
      <c r="AB41" s="110">
        <v>36.78</v>
      </c>
      <c r="AC41" s="2">
        <f t="shared" si="0"/>
        <v>0.62999999999999545</v>
      </c>
      <c r="AD41" s="148">
        <f t="shared" si="1"/>
        <v>3.8209606986898681E-3</v>
      </c>
    </row>
    <row r="42" spans="15:30" x14ac:dyDescent="0.25">
      <c r="O42" s="93">
        <v>1.0900000000000001</v>
      </c>
      <c r="P42" s="93">
        <f t="shared" ref="P42:P61" si="2">O42*$Q$4</f>
        <v>47.491300000000003</v>
      </c>
      <c r="Q42" s="2"/>
      <c r="S42" s="97" t="s">
        <v>101</v>
      </c>
      <c r="T42" s="98">
        <v>44.06</v>
      </c>
      <c r="V42" s="109">
        <v>42430</v>
      </c>
      <c r="W42" s="113">
        <v>36.020000000000003</v>
      </c>
      <c r="X42" s="113">
        <v>36.909999999999997</v>
      </c>
      <c r="Y42" s="113">
        <v>35.93</v>
      </c>
      <c r="Z42" s="113">
        <v>36.64</v>
      </c>
      <c r="AA42" s="111">
        <v>3639800</v>
      </c>
      <c r="AB42" s="110">
        <v>36.64</v>
      </c>
      <c r="AC42" s="2">
        <f t="shared" si="0"/>
        <v>0.97999999999999687</v>
      </c>
      <c r="AD42" s="148">
        <f t="shared" si="1"/>
        <v>2.6330532212885061E-2</v>
      </c>
    </row>
    <row r="43" spans="15:30" x14ac:dyDescent="0.25">
      <c r="O43" s="93">
        <v>1.08</v>
      </c>
      <c r="P43" s="93">
        <f t="shared" si="2"/>
        <v>47.055600000000005</v>
      </c>
      <c r="Q43" s="2"/>
      <c r="S43" s="97" t="s">
        <v>102</v>
      </c>
      <c r="T43" s="98" t="s">
        <v>323</v>
      </c>
      <c r="V43" s="109">
        <v>42429</v>
      </c>
      <c r="W43" s="113">
        <v>35.200000000000003</v>
      </c>
      <c r="X43" s="113">
        <v>36.200000000000003</v>
      </c>
      <c r="Y43" s="113">
        <v>35.159999999999997</v>
      </c>
      <c r="Z43" s="113">
        <v>35.700000000000003</v>
      </c>
      <c r="AA43" s="111">
        <v>4242700</v>
      </c>
      <c r="AB43" s="110">
        <v>35.700000000000003</v>
      </c>
      <c r="AC43" s="2">
        <f t="shared" si="0"/>
        <v>1.0400000000000063</v>
      </c>
      <c r="AD43" s="148">
        <f t="shared" si="1"/>
        <v>1.3053348467650494E-2</v>
      </c>
    </row>
    <row r="44" spans="15:30" x14ac:dyDescent="0.25">
      <c r="O44" s="93">
        <v>1.07</v>
      </c>
      <c r="P44" s="93">
        <f t="shared" si="2"/>
        <v>46.619900000000001</v>
      </c>
      <c r="Q44" s="2"/>
      <c r="S44" s="97" t="s">
        <v>103</v>
      </c>
      <c r="T44" s="98" t="s">
        <v>324</v>
      </c>
      <c r="V44" s="109">
        <v>42426</v>
      </c>
      <c r="W44" s="113">
        <v>35</v>
      </c>
      <c r="X44" s="113">
        <v>35.5</v>
      </c>
      <c r="Y44" s="113">
        <v>34.97</v>
      </c>
      <c r="Z44" s="113">
        <v>35.24</v>
      </c>
      <c r="AA44" s="111">
        <v>3335400</v>
      </c>
      <c r="AB44" s="110">
        <v>35.24</v>
      </c>
      <c r="AC44" s="2">
        <f t="shared" si="0"/>
        <v>0.53000000000000114</v>
      </c>
      <c r="AD44" s="148">
        <f t="shared" si="1"/>
        <v>1.293475136533484E-2</v>
      </c>
    </row>
    <row r="45" spans="15:30" x14ac:dyDescent="0.25">
      <c r="O45" s="93">
        <v>1.06</v>
      </c>
      <c r="P45" s="93">
        <f t="shared" si="2"/>
        <v>46.184200000000004</v>
      </c>
      <c r="Q45" s="2"/>
      <c r="S45" s="97" t="s">
        <v>104</v>
      </c>
      <c r="T45" s="98">
        <v>43.56</v>
      </c>
      <c r="V45" s="109">
        <v>42425</v>
      </c>
      <c r="W45" s="113">
        <v>34.78</v>
      </c>
      <c r="X45" s="113">
        <v>34.950000000000003</v>
      </c>
      <c r="Y45" s="113">
        <v>34.31</v>
      </c>
      <c r="Z45" s="113">
        <v>34.79</v>
      </c>
      <c r="AA45" s="111">
        <v>3083900</v>
      </c>
      <c r="AB45" s="110">
        <v>34.79</v>
      </c>
      <c r="AC45" s="2">
        <f t="shared" si="0"/>
        <v>0.64000000000000057</v>
      </c>
      <c r="AD45" s="148">
        <f t="shared" si="1"/>
        <v>2.3048112935752929E-3</v>
      </c>
    </row>
    <row r="46" spans="15:30" x14ac:dyDescent="0.25">
      <c r="O46" s="93">
        <v>1.05</v>
      </c>
      <c r="P46" s="93">
        <f t="shared" si="2"/>
        <v>45.7485</v>
      </c>
      <c r="Q46" s="2"/>
      <c r="S46" s="97" t="s">
        <v>105</v>
      </c>
      <c r="T46" s="98">
        <v>1.52677</v>
      </c>
      <c r="V46" s="109">
        <v>42424</v>
      </c>
      <c r="W46" s="113">
        <v>33.99</v>
      </c>
      <c r="X46" s="113">
        <v>34.86</v>
      </c>
      <c r="Y46" s="113">
        <v>33.799999999999997</v>
      </c>
      <c r="Z46" s="113">
        <v>34.71</v>
      </c>
      <c r="AA46" s="111">
        <v>3610800</v>
      </c>
      <c r="AB46" s="110">
        <v>34.71</v>
      </c>
      <c r="AC46" s="2">
        <f t="shared" si="0"/>
        <v>1.0600000000000023</v>
      </c>
      <c r="AD46" s="148">
        <f t="shared" si="1"/>
        <v>1.5209125475285301E-2</v>
      </c>
    </row>
    <row r="47" spans="15:30" x14ac:dyDescent="0.25">
      <c r="O47" s="93">
        <v>1.04</v>
      </c>
      <c r="P47" s="93">
        <f t="shared" si="2"/>
        <v>45.312800000000003</v>
      </c>
      <c r="Q47" s="2"/>
      <c r="S47" s="97" t="s">
        <v>106</v>
      </c>
      <c r="T47" s="99" t="s">
        <v>132</v>
      </c>
      <c r="V47" s="109">
        <v>42423</v>
      </c>
      <c r="W47" s="113">
        <v>34.18</v>
      </c>
      <c r="X47" s="113">
        <v>34.31</v>
      </c>
      <c r="Y47" s="113">
        <v>33.76</v>
      </c>
      <c r="Z47" s="113">
        <v>34.19</v>
      </c>
      <c r="AA47" s="111">
        <v>3749900</v>
      </c>
      <c r="AB47" s="110">
        <v>34.19</v>
      </c>
      <c r="AC47" s="2">
        <f t="shared" si="0"/>
        <v>0.55000000000000426</v>
      </c>
      <c r="AD47" s="148">
        <f t="shared" si="1"/>
        <v>-4.6579330422126253E-3</v>
      </c>
    </row>
    <row r="48" spans="15:30" x14ac:dyDescent="0.25">
      <c r="O48" s="93">
        <v>1.03</v>
      </c>
      <c r="P48" s="93">
        <f t="shared" si="2"/>
        <v>44.877099999999999</v>
      </c>
      <c r="Q48" s="2"/>
      <c r="S48" s="97"/>
      <c r="T48" s="98"/>
      <c r="V48" s="109">
        <v>42422</v>
      </c>
      <c r="W48" s="113">
        <v>34.43</v>
      </c>
      <c r="X48" s="113">
        <v>34.5</v>
      </c>
      <c r="Y48" s="113">
        <v>34.08</v>
      </c>
      <c r="Z48" s="113">
        <v>34.35</v>
      </c>
      <c r="AA48" s="111">
        <v>4028100</v>
      </c>
      <c r="AB48" s="110">
        <v>34.35</v>
      </c>
      <c r="AC48" s="2">
        <f t="shared" si="0"/>
        <v>0.42000000000000171</v>
      </c>
      <c r="AD48" s="148">
        <f t="shared" si="1"/>
        <v>9.9970596883269813E-3</v>
      </c>
    </row>
    <row r="49" spans="15:30" x14ac:dyDescent="0.25">
      <c r="O49" s="93">
        <v>1.02</v>
      </c>
      <c r="P49" s="93">
        <f t="shared" si="2"/>
        <v>44.441400000000002</v>
      </c>
      <c r="Q49" s="2"/>
      <c r="S49" s="97" t="s">
        <v>107</v>
      </c>
      <c r="T49" s="98" t="s">
        <v>325</v>
      </c>
      <c r="V49" s="109">
        <v>42419</v>
      </c>
      <c r="W49" s="113">
        <v>34.81</v>
      </c>
      <c r="X49" s="113">
        <v>34.81</v>
      </c>
      <c r="Y49" s="113">
        <v>33.43</v>
      </c>
      <c r="Z49" s="113">
        <v>34.01</v>
      </c>
      <c r="AA49" s="111">
        <v>5873900</v>
      </c>
      <c r="AB49" s="110">
        <v>34.01</v>
      </c>
      <c r="AC49" s="2">
        <f t="shared" si="0"/>
        <v>1.3800000000000026</v>
      </c>
      <c r="AD49" s="148">
        <f t="shared" si="1"/>
        <v>-3.7089467723669389E-2</v>
      </c>
    </row>
    <row r="50" spans="15:30" x14ac:dyDescent="0.25">
      <c r="O50" s="93">
        <v>1.01</v>
      </c>
      <c r="P50" s="93">
        <f t="shared" si="2"/>
        <v>44.005699999999997</v>
      </c>
      <c r="Q50" s="2"/>
      <c r="S50" s="97" t="s">
        <v>108</v>
      </c>
      <c r="T50" s="98" t="s">
        <v>267</v>
      </c>
      <c r="V50" s="109">
        <v>42418</v>
      </c>
      <c r="W50" s="113">
        <v>35.54</v>
      </c>
      <c r="X50" s="113">
        <v>35.61</v>
      </c>
      <c r="Y50" s="113">
        <v>35.03</v>
      </c>
      <c r="Z50" s="113">
        <v>35.32</v>
      </c>
      <c r="AA50" s="111">
        <v>2970400</v>
      </c>
      <c r="AB50" s="110">
        <v>35.32</v>
      </c>
      <c r="AC50" s="2">
        <f t="shared" si="0"/>
        <v>0.57999999999999829</v>
      </c>
      <c r="AD50" s="148">
        <f t="shared" si="1"/>
        <v>-7.307476110174238E-3</v>
      </c>
    </row>
    <row r="51" spans="15:30" x14ac:dyDescent="0.25">
      <c r="O51" s="93">
        <v>1</v>
      </c>
      <c r="P51" s="93">
        <f t="shared" si="2"/>
        <v>43.57</v>
      </c>
      <c r="Q51" s="2"/>
      <c r="S51" s="97" t="s">
        <v>109</v>
      </c>
      <c r="T51" s="100">
        <v>4052356</v>
      </c>
      <c r="V51" s="109">
        <v>42417</v>
      </c>
      <c r="W51" s="113">
        <v>35.299999999999997</v>
      </c>
      <c r="X51" s="113">
        <v>36.17</v>
      </c>
      <c r="Y51" s="113">
        <v>35.26</v>
      </c>
      <c r="Z51" s="113">
        <v>35.58</v>
      </c>
      <c r="AA51" s="111">
        <v>4466400</v>
      </c>
      <c r="AB51" s="110">
        <v>35.58</v>
      </c>
      <c r="AC51" s="2">
        <f t="shared" si="0"/>
        <v>0.91000000000000369</v>
      </c>
      <c r="AD51" s="148">
        <f t="shared" si="1"/>
        <v>1.3675213675213627E-2</v>
      </c>
    </row>
    <row r="52" spans="15:30" x14ac:dyDescent="0.25">
      <c r="O52" s="93">
        <v>0.99</v>
      </c>
      <c r="P52" s="93">
        <f t="shared" si="2"/>
        <v>43.134300000000003</v>
      </c>
      <c r="Q52" s="2"/>
      <c r="S52" s="97" t="s">
        <v>112</v>
      </c>
      <c r="T52" s="100">
        <v>4226380</v>
      </c>
      <c r="V52" s="109">
        <v>42416</v>
      </c>
      <c r="W52" s="113">
        <v>34.549999999999997</v>
      </c>
      <c r="X52" s="113">
        <v>35.14</v>
      </c>
      <c r="Y52" s="113">
        <v>34.22</v>
      </c>
      <c r="Z52" s="113">
        <v>35.1</v>
      </c>
      <c r="AA52" s="111">
        <v>3380500</v>
      </c>
      <c r="AB52" s="110">
        <v>35.1</v>
      </c>
      <c r="AC52" s="2">
        <f t="shared" si="0"/>
        <v>0.92000000000000171</v>
      </c>
      <c r="AD52" s="148">
        <f t="shared" si="1"/>
        <v>2.7517564402810502E-2</v>
      </c>
    </row>
    <row r="53" spans="15:30" x14ac:dyDescent="0.25">
      <c r="O53" s="93">
        <v>0.98</v>
      </c>
      <c r="P53" s="93">
        <f t="shared" si="2"/>
        <v>42.698599999999999</v>
      </c>
      <c r="Q53" s="2"/>
      <c r="S53" s="97" t="s">
        <v>110</v>
      </c>
      <c r="T53" s="98" t="s">
        <v>326</v>
      </c>
      <c r="V53" s="109">
        <v>42412</v>
      </c>
      <c r="W53" s="113">
        <v>33.57</v>
      </c>
      <c r="X53" s="113">
        <v>35.15</v>
      </c>
      <c r="Y53" s="113">
        <v>33.520000000000003</v>
      </c>
      <c r="Z53" s="113">
        <v>34.159999999999997</v>
      </c>
      <c r="AA53" s="111">
        <v>6366300</v>
      </c>
      <c r="AB53" s="110">
        <v>34.159999999999997</v>
      </c>
      <c r="AC53" s="2">
        <f t="shared" si="0"/>
        <v>1.6299999999999955</v>
      </c>
      <c r="AD53" s="148">
        <f t="shared" si="1"/>
        <v>3.1400966183574797E-2</v>
      </c>
    </row>
    <row r="54" spans="15:30" x14ac:dyDescent="0.25">
      <c r="O54" s="93">
        <v>0.97</v>
      </c>
      <c r="P54" s="93">
        <f t="shared" si="2"/>
        <v>42.262900000000002</v>
      </c>
      <c r="S54" s="97" t="s">
        <v>113</v>
      </c>
      <c r="T54" s="98">
        <v>19.809999999999999</v>
      </c>
      <c r="V54" s="109">
        <v>42411</v>
      </c>
      <c r="W54" s="113">
        <v>33.85</v>
      </c>
      <c r="X54" s="113">
        <v>34.130000000000003</v>
      </c>
      <c r="Y54" s="113">
        <v>32.86</v>
      </c>
      <c r="Z54" s="113">
        <v>33.119999999999997</v>
      </c>
      <c r="AA54" s="111">
        <v>5885500</v>
      </c>
      <c r="AB54" s="110">
        <v>33.119999999999997</v>
      </c>
      <c r="AC54" s="2">
        <f t="shared" si="0"/>
        <v>1.2700000000000031</v>
      </c>
      <c r="AD54" s="148" t="e">
        <f t="shared" si="1"/>
        <v>#DIV/0!</v>
      </c>
    </row>
    <row r="55" spans="15:30" x14ac:dyDescent="0.25">
      <c r="O55" s="93">
        <v>0.96</v>
      </c>
      <c r="P55" s="93">
        <f t="shared" si="2"/>
        <v>41.827199999999998</v>
      </c>
      <c r="S55" s="97" t="s">
        <v>114</v>
      </c>
      <c r="T55" s="98">
        <v>2.23</v>
      </c>
      <c r="V55" s="109">
        <v>42411</v>
      </c>
      <c r="W55" s="113" t="s">
        <v>199</v>
      </c>
      <c r="X55" s="113"/>
      <c r="Y55" s="113"/>
      <c r="Z55" s="113"/>
      <c r="AA55" s="111"/>
      <c r="AB55" s="110"/>
      <c r="AC55" s="2">
        <f t="shared" si="0"/>
        <v>0</v>
      </c>
      <c r="AD55" s="148">
        <f t="shared" si="1"/>
        <v>-1</v>
      </c>
    </row>
    <row r="56" spans="15:30" x14ac:dyDescent="0.25">
      <c r="O56" s="93">
        <v>0.95</v>
      </c>
      <c r="P56" s="93">
        <f t="shared" si="2"/>
        <v>41.391500000000001</v>
      </c>
      <c r="S56" s="97" t="s">
        <v>111</v>
      </c>
      <c r="T56" s="98" t="s">
        <v>278</v>
      </c>
      <c r="V56" s="109">
        <v>42410</v>
      </c>
      <c r="W56" s="113">
        <v>35.270000000000003</v>
      </c>
      <c r="X56" s="113">
        <v>36.119999999999997</v>
      </c>
      <c r="Y56" s="113">
        <v>34.700000000000003</v>
      </c>
      <c r="Z56" s="113">
        <v>34.78</v>
      </c>
      <c r="AA56" s="111">
        <v>7779000</v>
      </c>
      <c r="AB56" s="110">
        <v>34.340000000000003</v>
      </c>
      <c r="AC56" s="2">
        <f t="shared" si="0"/>
        <v>1.4199999999999946</v>
      </c>
      <c r="AD56" s="148">
        <f t="shared" si="1"/>
        <v>-1.0089362928797807E-2</v>
      </c>
    </row>
    <row r="57" spans="15:30" x14ac:dyDescent="0.25">
      <c r="O57" s="93">
        <v>0.94</v>
      </c>
      <c r="P57" s="93">
        <f t="shared" si="2"/>
        <v>40.955799999999996</v>
      </c>
      <c r="V57" s="109">
        <v>42409</v>
      </c>
      <c r="W57" s="113">
        <v>34.01</v>
      </c>
      <c r="X57" s="113">
        <v>35.200000000000003</v>
      </c>
      <c r="Y57" s="113">
        <v>33.75</v>
      </c>
      <c r="Z57" s="113">
        <v>35.130000000000003</v>
      </c>
      <c r="AA57" s="111">
        <v>6144000</v>
      </c>
      <c r="AB57" s="110">
        <v>34.69</v>
      </c>
      <c r="AC57" s="2">
        <f t="shared" si="0"/>
        <v>1.4500000000000028</v>
      </c>
      <c r="AD57" s="148">
        <f t="shared" si="1"/>
        <v>2.2399056881815538E-2</v>
      </c>
    </row>
    <row r="58" spans="15:30" x14ac:dyDescent="0.25">
      <c r="O58" s="93">
        <v>0.93</v>
      </c>
      <c r="P58" s="93">
        <f t="shared" si="2"/>
        <v>40.520099999999999</v>
      </c>
      <c r="V58" s="109">
        <v>42408</v>
      </c>
      <c r="W58" s="113">
        <v>34.5</v>
      </c>
      <c r="X58" s="113">
        <v>34.61</v>
      </c>
      <c r="Y58" s="113">
        <v>33.72</v>
      </c>
      <c r="Z58" s="113">
        <v>34.36</v>
      </c>
      <c r="AA58" s="111">
        <v>4257100</v>
      </c>
      <c r="AB58" s="110">
        <v>33.93</v>
      </c>
      <c r="AC58" s="2">
        <f t="shared" si="0"/>
        <v>0.89000000000000057</v>
      </c>
      <c r="AD58" s="148">
        <f t="shared" si="1"/>
        <v>-1.7376194613379692E-2</v>
      </c>
    </row>
    <row r="59" spans="15:30" x14ac:dyDescent="0.25">
      <c r="O59" s="93">
        <v>0.92</v>
      </c>
      <c r="P59" s="93">
        <f t="shared" si="2"/>
        <v>40.084400000000002</v>
      </c>
      <c r="V59" s="109">
        <v>42405</v>
      </c>
      <c r="W59" s="113">
        <v>35.06</v>
      </c>
      <c r="X59" s="113">
        <v>35.36</v>
      </c>
      <c r="Y59" s="113">
        <v>34.81</v>
      </c>
      <c r="Z59" s="113">
        <v>34.97</v>
      </c>
      <c r="AA59" s="111">
        <v>6531400</v>
      </c>
      <c r="AB59" s="110">
        <v>34.53</v>
      </c>
      <c r="AC59" s="2">
        <f t="shared" si="0"/>
        <v>0.54999999999999716</v>
      </c>
      <c r="AD59" s="148">
        <f t="shared" si="1"/>
        <v>-2.8876696505920618E-3</v>
      </c>
    </row>
    <row r="60" spans="15:30" x14ac:dyDescent="0.25">
      <c r="O60" s="93">
        <v>0.91</v>
      </c>
      <c r="P60" s="93">
        <f t="shared" si="2"/>
        <v>39.648700000000005</v>
      </c>
      <c r="V60" s="109">
        <v>42404</v>
      </c>
      <c r="W60" s="113">
        <v>34.229999999999997</v>
      </c>
      <c r="X60" s="113">
        <v>35.39</v>
      </c>
      <c r="Y60" s="113">
        <v>33.9</v>
      </c>
      <c r="Z60" s="113">
        <v>35.07</v>
      </c>
      <c r="AA60" s="111">
        <v>6493900</v>
      </c>
      <c r="AB60" s="110">
        <v>34.630000000000003</v>
      </c>
      <c r="AC60" s="2">
        <f t="shared" si="0"/>
        <v>1.490000000000002</v>
      </c>
      <c r="AD60" s="148">
        <f t="shared" si="1"/>
        <v>2.637818612922338E-2</v>
      </c>
    </row>
    <row r="61" spans="15:30" x14ac:dyDescent="0.25">
      <c r="O61" s="93">
        <v>0.9</v>
      </c>
      <c r="P61" s="93">
        <f t="shared" si="2"/>
        <v>39.213000000000001</v>
      </c>
      <c r="V61" s="109">
        <v>42403</v>
      </c>
      <c r="W61" s="113">
        <v>34.700000000000003</v>
      </c>
      <c r="X61" s="113">
        <v>35.479999999999997</v>
      </c>
      <c r="Y61" s="113">
        <v>33.06</v>
      </c>
      <c r="Z61" s="113">
        <v>34.17</v>
      </c>
      <c r="AA61" s="111">
        <v>8870700</v>
      </c>
      <c r="AB61" s="110">
        <v>33.74</v>
      </c>
      <c r="AC61" s="2">
        <f t="shared" si="0"/>
        <v>2.4199999999999946</v>
      </c>
      <c r="AD61" s="148">
        <f t="shared" si="1"/>
        <v>9.2731079868382249E-3</v>
      </c>
    </row>
    <row r="62" spans="15:30" x14ac:dyDescent="0.25">
      <c r="V62" s="109">
        <v>42402</v>
      </c>
      <c r="W62" s="113">
        <v>34.08</v>
      </c>
      <c r="X62" s="113">
        <v>34.090000000000003</v>
      </c>
      <c r="Y62" s="113">
        <v>33.479999999999997</v>
      </c>
      <c r="Z62" s="113">
        <v>33.86</v>
      </c>
      <c r="AA62" s="111">
        <v>5374200</v>
      </c>
      <c r="AB62" s="110">
        <v>33.43</v>
      </c>
      <c r="AC62" s="2">
        <f t="shared" si="0"/>
        <v>0.61000000000000654</v>
      </c>
      <c r="AD62" s="148">
        <f t="shared" si="1"/>
        <v>-6.8330362448008053E-3</v>
      </c>
    </row>
    <row r="63" spans="15:30" x14ac:dyDescent="0.25">
      <c r="V63" s="109">
        <v>42401</v>
      </c>
      <c r="W63" s="113">
        <v>34.03</v>
      </c>
      <c r="X63" s="113">
        <v>34.33</v>
      </c>
      <c r="Y63" s="113">
        <v>33.51</v>
      </c>
      <c r="Z63" s="113">
        <v>34.090000000000003</v>
      </c>
      <c r="AA63" s="111">
        <v>5573900</v>
      </c>
      <c r="AB63" s="110">
        <v>33.659999999999997</v>
      </c>
      <c r="AC63" s="2">
        <f t="shared" si="0"/>
        <v>0.82000000000000028</v>
      </c>
      <c r="AD63" s="148">
        <f t="shared" si="1"/>
        <v>-3.5523978685614299E-3</v>
      </c>
    </row>
    <row r="64" spans="15:30" x14ac:dyDescent="0.25">
      <c r="V64" s="109">
        <v>42398</v>
      </c>
      <c r="W64" s="113">
        <v>32.880000000000003</v>
      </c>
      <c r="X64" s="113">
        <v>34.22</v>
      </c>
      <c r="Y64" s="113">
        <v>32.83</v>
      </c>
      <c r="Z64" s="113">
        <v>34.21</v>
      </c>
      <c r="AA64" s="111">
        <v>6266000</v>
      </c>
      <c r="AB64" s="110">
        <v>33.78</v>
      </c>
      <c r="AC64" s="2">
        <f t="shared" si="0"/>
        <v>1.3900000000000006</v>
      </c>
      <c r="AD64" s="148">
        <f t="shared" si="1"/>
        <v>4.7766749379652529E-2</v>
      </c>
    </row>
    <row r="65" spans="22:30" x14ac:dyDescent="0.25">
      <c r="V65" s="109">
        <v>42397</v>
      </c>
      <c r="W65" s="113">
        <v>33.1</v>
      </c>
      <c r="X65" s="113">
        <v>33.24</v>
      </c>
      <c r="Y65" s="113">
        <v>32.56</v>
      </c>
      <c r="Z65" s="113">
        <v>32.65</v>
      </c>
      <c r="AA65" s="111">
        <v>4276100</v>
      </c>
      <c r="AB65" s="110">
        <v>32.24</v>
      </c>
      <c r="AC65" s="2">
        <f t="shared" si="0"/>
        <v>0.67999999999999972</v>
      </c>
      <c r="AD65" s="148">
        <f t="shared" si="1"/>
        <v>-7.6946752847030231E-3</v>
      </c>
    </row>
    <row r="66" spans="22:30" x14ac:dyDescent="0.25">
      <c r="V66" s="109">
        <v>42396</v>
      </c>
      <c r="W66" s="113">
        <v>32.770000000000003</v>
      </c>
      <c r="X66" s="113">
        <v>33.67</v>
      </c>
      <c r="Y66" s="113">
        <v>32.53</v>
      </c>
      <c r="Z66" s="113">
        <v>32.909999999999997</v>
      </c>
      <c r="AA66" s="111">
        <v>6765000</v>
      </c>
      <c r="AB66" s="110">
        <v>32.49</v>
      </c>
      <c r="AC66" s="2">
        <f t="shared" si="0"/>
        <v>1.1400000000000006</v>
      </c>
      <c r="AD66" s="148">
        <f t="shared" si="1"/>
        <v>1.2326656394452407E-3</v>
      </c>
    </row>
    <row r="67" spans="22:30" x14ac:dyDescent="0.25">
      <c r="V67" s="109">
        <v>42395</v>
      </c>
      <c r="W67" s="113">
        <v>32.81</v>
      </c>
      <c r="X67" s="113">
        <v>33.29</v>
      </c>
      <c r="Y67" s="113">
        <v>32.58</v>
      </c>
      <c r="Z67" s="113">
        <v>32.869999999999997</v>
      </c>
      <c r="AA67" s="111">
        <v>8396000</v>
      </c>
      <c r="AB67" s="110">
        <v>32.450000000000003</v>
      </c>
      <c r="AC67" s="2">
        <f>X67-Y67</f>
        <v>0.71000000000000085</v>
      </c>
      <c r="AD67" s="148">
        <f>AB67/AB68-1</f>
        <v>8.7037612682623333E-3</v>
      </c>
    </row>
    <row r="68" spans="22:30" x14ac:dyDescent="0.25">
      <c r="V68" s="109">
        <v>42394</v>
      </c>
      <c r="W68" s="113">
        <v>34.979999999999997</v>
      </c>
      <c r="X68" s="113">
        <v>35.01</v>
      </c>
      <c r="Y68" s="113">
        <v>32.5</v>
      </c>
      <c r="Z68" s="113">
        <v>32.58</v>
      </c>
      <c r="AA68" s="111">
        <v>14645200</v>
      </c>
      <c r="AB68" s="110">
        <v>32.17</v>
      </c>
      <c r="AC68" s="2">
        <f>X68-Y68</f>
        <v>2.509999999999998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423" priority="17">
      <formula>Q7&gt;0</formula>
    </cfRule>
    <cfRule type="expression" dxfId="42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421" priority="7">
      <formula>F16&gt;0</formula>
    </cfRule>
    <cfRule type="expression" dxfId="420" priority="8">
      <formula>F16&lt;0</formula>
    </cfRule>
  </conditionalFormatting>
  <conditionalFormatting sqref="H16:H18">
    <cfRule type="expression" dxfId="419" priority="5">
      <formula>H16&gt;0</formula>
    </cfRule>
    <cfRule type="expression" dxfId="418" priority="6">
      <formula>H16&lt;0</formula>
    </cfRule>
  </conditionalFormatting>
  <conditionalFormatting sqref="F12:F15">
    <cfRule type="expression" dxfId="417" priority="3">
      <formula>F12&gt;0</formula>
    </cfRule>
    <cfRule type="expression" dxfId="416" priority="4">
      <formula>F12&lt;0</formula>
    </cfRule>
  </conditionalFormatting>
  <conditionalFormatting sqref="H12:H15">
    <cfRule type="expression" dxfId="415" priority="1">
      <formula>H12&gt;0</formula>
    </cfRule>
    <cfRule type="expression" dxfId="41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42487</v>
      </c>
      <c r="W2" s="113">
        <v>31.25</v>
      </c>
      <c r="X2" s="113">
        <v>31.8</v>
      </c>
      <c r="Y2" s="113">
        <v>31.19</v>
      </c>
      <c r="Z2" s="113">
        <v>31.75</v>
      </c>
      <c r="AA2" s="111">
        <v>19872300</v>
      </c>
      <c r="AB2" s="110">
        <v>31.75</v>
      </c>
      <c r="AC2" s="2">
        <f>X2-Y2</f>
        <v>0.60999999999999943</v>
      </c>
      <c r="AD2" s="148">
        <f>AB2/AB3-1</f>
        <v>1.1146496815286566E-2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31.11</v>
      </c>
      <c r="S3" s="125"/>
      <c r="T3" s="20"/>
      <c r="U3" s="20"/>
      <c r="V3" s="109">
        <v>42486</v>
      </c>
      <c r="W3" s="113">
        <v>31.39</v>
      </c>
      <c r="X3" s="113">
        <v>31.7</v>
      </c>
      <c r="Y3" s="113">
        <v>31.17</v>
      </c>
      <c r="Z3" s="113">
        <v>31.4</v>
      </c>
      <c r="AA3" s="111">
        <v>20885500</v>
      </c>
      <c r="AB3" s="110">
        <v>31.4</v>
      </c>
      <c r="AC3" s="2">
        <f t="shared" ref="AC3:AC66" si="2">X3-Y3</f>
        <v>0.52999999999999758</v>
      </c>
      <c r="AD3" s="148">
        <f t="shared" ref="AD3:AD66" si="3">AB3/AB4-1</f>
        <v>3.1857279388325388E-4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31.11</v>
      </c>
      <c r="V4" s="109">
        <v>42485</v>
      </c>
      <c r="W4" s="113">
        <v>31.36</v>
      </c>
      <c r="X4" s="113">
        <v>31.5</v>
      </c>
      <c r="Y4" s="113">
        <v>31.2</v>
      </c>
      <c r="Z4" s="113">
        <v>31.39</v>
      </c>
      <c r="AA4" s="111">
        <v>19202400</v>
      </c>
      <c r="AB4" s="110">
        <v>31.39</v>
      </c>
      <c r="AC4" s="2">
        <f t="shared" si="2"/>
        <v>0.30000000000000071</v>
      </c>
      <c r="AD4" s="148">
        <f t="shared" si="3"/>
        <v>-7.901390644753481E-3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42482</v>
      </c>
      <c r="W5" s="113">
        <v>31.74</v>
      </c>
      <c r="X5" s="113">
        <v>31.86</v>
      </c>
      <c r="Y5" s="113">
        <v>31.22</v>
      </c>
      <c r="Z5" s="113">
        <v>31.64</v>
      </c>
      <c r="AA5" s="111">
        <v>29387100</v>
      </c>
      <c r="AB5" s="110">
        <v>31.64</v>
      </c>
      <c r="AC5" s="2">
        <f t="shared" si="2"/>
        <v>0.64000000000000057</v>
      </c>
      <c r="AD5" s="148">
        <f t="shared" si="3"/>
        <v>-1.0322177040975822E-2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42481</v>
      </c>
      <c r="W6" s="113">
        <v>31.94</v>
      </c>
      <c r="X6" s="113">
        <v>32.06</v>
      </c>
      <c r="Y6" s="113">
        <v>31.81</v>
      </c>
      <c r="Z6" s="113">
        <v>31.97</v>
      </c>
      <c r="AA6" s="111">
        <v>28166000</v>
      </c>
      <c r="AB6" s="110">
        <v>31.97</v>
      </c>
      <c r="AC6" s="2">
        <f t="shared" si="2"/>
        <v>0.25000000000000355</v>
      </c>
      <c r="AD6" s="148">
        <f t="shared" si="3"/>
        <v>-9.3750000000003553E-4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42480</v>
      </c>
      <c r="W7" s="113">
        <v>31.32</v>
      </c>
      <c r="X7" s="113">
        <v>32.26</v>
      </c>
      <c r="Y7" s="113">
        <v>31.25</v>
      </c>
      <c r="Z7" s="113">
        <v>32</v>
      </c>
      <c r="AA7" s="111">
        <v>57414500</v>
      </c>
      <c r="AB7" s="110">
        <v>32</v>
      </c>
      <c r="AC7" s="2">
        <f t="shared" si="2"/>
        <v>1.009999999999998</v>
      </c>
      <c r="AD7" s="148">
        <f t="shared" si="3"/>
        <v>1.2658227848101111E-2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42479</v>
      </c>
      <c r="W8" s="113">
        <v>31.7</v>
      </c>
      <c r="X8" s="113">
        <v>31.81</v>
      </c>
      <c r="Y8" s="113">
        <v>31.4</v>
      </c>
      <c r="Z8" s="113">
        <v>31.6</v>
      </c>
      <c r="AA8" s="111">
        <v>31820300</v>
      </c>
      <c r="AB8" s="110">
        <v>31.6</v>
      </c>
      <c r="AC8" s="2">
        <f t="shared" si="2"/>
        <v>0.41000000000000014</v>
      </c>
      <c r="AD8" s="148">
        <f t="shared" si="3"/>
        <v>-1.5797788309636074E-3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42478</v>
      </c>
      <c r="W9" s="113">
        <v>31.43</v>
      </c>
      <c r="X9" s="113">
        <v>31.72</v>
      </c>
      <c r="Y9" s="113">
        <v>31.38</v>
      </c>
      <c r="Z9" s="113">
        <v>31.65</v>
      </c>
      <c r="AA9" s="111">
        <v>21516600</v>
      </c>
      <c r="AB9" s="110">
        <v>31.65</v>
      </c>
      <c r="AC9" s="2">
        <f t="shared" si="2"/>
        <v>0.33999999999999986</v>
      </c>
      <c r="AD9" s="148">
        <f t="shared" si="3"/>
        <v>6.0394151303242438E-3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42475</v>
      </c>
      <c r="W10" s="113">
        <v>31.79</v>
      </c>
      <c r="X10" s="113">
        <v>31.89</v>
      </c>
      <c r="Y10" s="113">
        <v>31.38</v>
      </c>
      <c r="Z10" s="113">
        <v>31.46</v>
      </c>
      <c r="AA10" s="111">
        <v>28593000</v>
      </c>
      <c r="AB10" s="110">
        <v>31.46</v>
      </c>
      <c r="AC10" s="2">
        <f t="shared" si="2"/>
        <v>0.51000000000000156</v>
      </c>
      <c r="AD10" s="148">
        <f t="shared" si="3"/>
        <v>-1.0691823899371067E-2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42474</v>
      </c>
      <c r="W11" s="113">
        <v>31.78</v>
      </c>
      <c r="X11" s="113">
        <v>31.89</v>
      </c>
      <c r="Y11" s="113">
        <v>31.55</v>
      </c>
      <c r="Z11" s="113">
        <v>31.8</v>
      </c>
      <c r="AA11" s="111">
        <v>21541600</v>
      </c>
      <c r="AB11" s="110">
        <v>31.8</v>
      </c>
      <c r="AC11" s="2">
        <f t="shared" si="2"/>
        <v>0.33999999999999986</v>
      </c>
      <c r="AD11" s="148">
        <f t="shared" si="3"/>
        <v>-1.0270774976657404E-2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42473</v>
      </c>
      <c r="W12" s="113">
        <v>31.97</v>
      </c>
      <c r="X12" s="113">
        <v>32.18</v>
      </c>
      <c r="Y12" s="113">
        <v>31.95</v>
      </c>
      <c r="Z12" s="113">
        <v>32.130000000000003</v>
      </c>
      <c r="AA12" s="111">
        <v>19842800</v>
      </c>
      <c r="AB12" s="110">
        <v>32.130000000000003</v>
      </c>
      <c r="AC12" s="2">
        <f t="shared" si="2"/>
        <v>0.23000000000000043</v>
      </c>
      <c r="AD12" s="148">
        <f t="shared" si="3"/>
        <v>8.4745762711866401E-3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42472</v>
      </c>
      <c r="W13" s="113">
        <v>31.88</v>
      </c>
      <c r="X13" s="113">
        <v>31.94</v>
      </c>
      <c r="Y13" s="113">
        <v>31.38</v>
      </c>
      <c r="Z13" s="113">
        <v>31.86</v>
      </c>
      <c r="AA13" s="111">
        <v>16647800</v>
      </c>
      <c r="AB13" s="110">
        <v>31.86</v>
      </c>
      <c r="AC13" s="2">
        <f t="shared" si="2"/>
        <v>0.56000000000000227</v>
      </c>
      <c r="AD13" s="148">
        <f t="shared" si="3"/>
        <v>5.9993684875274678E-3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42471</v>
      </c>
      <c r="W14" s="113">
        <v>31.9</v>
      </c>
      <c r="X14" s="113">
        <v>32.340000000000003</v>
      </c>
      <c r="Y14" s="113">
        <v>31.66</v>
      </c>
      <c r="Z14" s="113">
        <v>31.67</v>
      </c>
      <c r="AA14" s="111">
        <v>19624100</v>
      </c>
      <c r="AB14" s="110">
        <v>31.67</v>
      </c>
      <c r="AC14" s="2">
        <f t="shared" si="2"/>
        <v>0.68000000000000327</v>
      </c>
      <c r="AD14" s="148">
        <f t="shared" si="3"/>
        <v>1.2646221941194913E-3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42468</v>
      </c>
      <c r="W15" s="113">
        <v>31.76</v>
      </c>
      <c r="X15" s="113">
        <v>32.020000000000003</v>
      </c>
      <c r="Y15" s="113">
        <v>31.48</v>
      </c>
      <c r="Z15" s="113">
        <v>31.63</v>
      </c>
      <c r="AA15" s="111">
        <v>16360900</v>
      </c>
      <c r="AB15" s="110">
        <v>31.63</v>
      </c>
      <c r="AC15" s="2">
        <f t="shared" si="2"/>
        <v>0.5400000000000027</v>
      </c>
      <c r="AD15" s="148">
        <f t="shared" si="3"/>
        <v>2.5356576862123337E-3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42467</v>
      </c>
      <c r="W16" s="113">
        <v>31.89</v>
      </c>
      <c r="X16" s="113">
        <v>31.9</v>
      </c>
      <c r="Y16" s="113">
        <v>31.35</v>
      </c>
      <c r="Z16" s="113">
        <v>31.55</v>
      </c>
      <c r="AA16" s="111">
        <v>23199600</v>
      </c>
      <c r="AB16" s="110">
        <v>31.55</v>
      </c>
      <c r="AC16" s="2">
        <f t="shared" si="2"/>
        <v>0.54999999999999716</v>
      </c>
      <c r="AD16" s="148">
        <f t="shared" si="3"/>
        <v>-1.6521197007481225E-2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42466</v>
      </c>
      <c r="W17" s="113">
        <v>31.97</v>
      </c>
      <c r="X17" s="113">
        <v>32.229999999999997</v>
      </c>
      <c r="Y17" s="113">
        <v>31.77</v>
      </c>
      <c r="Z17" s="113">
        <v>32.08</v>
      </c>
      <c r="AA17" s="111">
        <v>15501100</v>
      </c>
      <c r="AB17" s="110">
        <v>32.08</v>
      </c>
      <c r="AC17" s="2">
        <f t="shared" si="2"/>
        <v>0.4599999999999973</v>
      </c>
      <c r="AD17" s="148">
        <f t="shared" si="3"/>
        <v>5.642633228840177E-3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42465</v>
      </c>
      <c r="W18" s="113">
        <v>31.89</v>
      </c>
      <c r="X18" s="113">
        <v>32.119999999999997</v>
      </c>
      <c r="Y18" s="113">
        <v>31.72</v>
      </c>
      <c r="Z18" s="113">
        <v>31.9</v>
      </c>
      <c r="AA18" s="111">
        <v>20014600</v>
      </c>
      <c r="AB18" s="110">
        <v>31.9</v>
      </c>
      <c r="AC18" s="2">
        <f t="shared" si="2"/>
        <v>0.39999999999999858</v>
      </c>
      <c r="AD18" s="148">
        <f t="shared" si="3"/>
        <v>-3.1250000000000444E-3</v>
      </c>
    </row>
    <row r="19" spans="1:30" x14ac:dyDescent="0.25">
      <c r="E19" s="2"/>
      <c r="G19" s="2"/>
      <c r="I19" s="2"/>
      <c r="K19" s="2"/>
      <c r="V19" s="109">
        <v>42464</v>
      </c>
      <c r="W19" s="113">
        <v>32.200000000000003</v>
      </c>
      <c r="X19" s="113">
        <v>32.380000000000003</v>
      </c>
      <c r="Y19" s="113">
        <v>31.74</v>
      </c>
      <c r="Z19" s="113">
        <v>32</v>
      </c>
      <c r="AA19" s="111">
        <v>21507000</v>
      </c>
      <c r="AB19" s="110">
        <v>32</v>
      </c>
      <c r="AC19" s="2">
        <f t="shared" si="2"/>
        <v>0.64000000000000412</v>
      </c>
      <c r="AD19" s="148">
        <f t="shared" si="3"/>
        <v>-1.3867488443759735E-2</v>
      </c>
    </row>
    <row r="20" spans="1:30" x14ac:dyDescent="0.25">
      <c r="V20" s="109">
        <v>42461</v>
      </c>
      <c r="W20" s="113">
        <v>32.270000000000003</v>
      </c>
      <c r="X20" s="113">
        <v>32.47</v>
      </c>
      <c r="Y20" s="113">
        <v>32.1</v>
      </c>
      <c r="Z20" s="113">
        <v>32.450000000000003</v>
      </c>
      <c r="AA20" s="111">
        <v>18011300</v>
      </c>
      <c r="AB20" s="110">
        <v>32.450000000000003</v>
      </c>
      <c r="AC20" s="2">
        <f t="shared" si="2"/>
        <v>0.36999999999999744</v>
      </c>
      <c r="AD20" s="148">
        <f t="shared" si="3"/>
        <v>3.0911901081915882E-3</v>
      </c>
    </row>
    <row r="21" spans="1:30" x14ac:dyDescent="0.25">
      <c r="V21" s="109">
        <v>42460</v>
      </c>
      <c r="W21" s="113">
        <v>32.53</v>
      </c>
      <c r="X21" s="113">
        <v>32.659999999999997</v>
      </c>
      <c r="Y21" s="113">
        <v>32.32</v>
      </c>
      <c r="Z21" s="113">
        <v>32.35</v>
      </c>
      <c r="AA21" s="111">
        <v>17650800</v>
      </c>
      <c r="AB21" s="110">
        <v>32.35</v>
      </c>
      <c r="AC21" s="2">
        <f t="shared" si="2"/>
        <v>0.33999999999999631</v>
      </c>
      <c r="AD21" s="148">
        <f t="shared" si="3"/>
        <v>-1.1005808621216695E-2</v>
      </c>
    </row>
    <row r="22" spans="1:30" x14ac:dyDescent="0.25">
      <c r="V22" s="109">
        <v>42459</v>
      </c>
      <c r="W22" s="113">
        <v>32.450000000000003</v>
      </c>
      <c r="X22" s="113">
        <v>32.75</v>
      </c>
      <c r="Y22" s="113">
        <v>32.29</v>
      </c>
      <c r="Z22" s="113">
        <v>32.71</v>
      </c>
      <c r="AA22" s="111">
        <v>16364800</v>
      </c>
      <c r="AB22" s="110">
        <v>32.71</v>
      </c>
      <c r="AC22" s="2">
        <f t="shared" si="2"/>
        <v>0.46000000000000085</v>
      </c>
      <c r="AD22" s="148">
        <f t="shared" si="3"/>
        <v>1.0191476219888695E-2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42458</v>
      </c>
      <c r="W23" s="113">
        <v>31.93</v>
      </c>
      <c r="X23" s="113">
        <v>32.44</v>
      </c>
      <c r="Y23" s="113">
        <v>31.73</v>
      </c>
      <c r="Z23" s="113">
        <v>32.380000000000003</v>
      </c>
      <c r="AA23" s="111">
        <v>15178600</v>
      </c>
      <c r="AB23" s="110">
        <v>32.380000000000003</v>
      </c>
      <c r="AC23" s="2">
        <f t="shared" si="2"/>
        <v>0.7099999999999973</v>
      </c>
      <c r="AD23" s="148">
        <f t="shared" si="3"/>
        <v>1.5047021943573879E-2</v>
      </c>
    </row>
    <row r="24" spans="1:30" x14ac:dyDescent="0.25">
      <c r="V24" s="109">
        <v>42457</v>
      </c>
      <c r="W24" s="113">
        <v>31.87</v>
      </c>
      <c r="X24" s="113">
        <v>32</v>
      </c>
      <c r="Y24" s="113">
        <v>31.62</v>
      </c>
      <c r="Z24" s="113">
        <v>31.9</v>
      </c>
      <c r="AA24" s="111">
        <v>11419200</v>
      </c>
      <c r="AB24" s="110">
        <v>31.9</v>
      </c>
      <c r="AC24" s="2">
        <f t="shared" si="2"/>
        <v>0.37999999999999901</v>
      </c>
      <c r="AD24" s="148">
        <f t="shared" si="3"/>
        <v>6.2735257214563411E-4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0" t="s">
        <v>167</v>
      </c>
      <c r="V25" s="109">
        <v>42453</v>
      </c>
      <c r="W25" s="113">
        <v>31.87</v>
      </c>
      <c r="X25" s="113">
        <v>31.95</v>
      </c>
      <c r="Y25" s="113">
        <v>31.7</v>
      </c>
      <c r="Z25" s="113">
        <v>31.88</v>
      </c>
      <c r="AA25" s="111">
        <v>14126100</v>
      </c>
      <c r="AB25" s="110">
        <v>31.88</v>
      </c>
      <c r="AC25" s="2">
        <f t="shared" si="2"/>
        <v>0.25</v>
      </c>
      <c r="AD25" s="148">
        <f t="shared" si="3"/>
        <v>-3.7500000000000311E-3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42452</v>
      </c>
      <c r="W26" s="113">
        <v>32.47</v>
      </c>
      <c r="X26" s="113">
        <v>32.47</v>
      </c>
      <c r="Y26" s="113">
        <v>31.98</v>
      </c>
      <c r="Z26" s="113">
        <v>32</v>
      </c>
      <c r="AA26" s="111">
        <v>18460900</v>
      </c>
      <c r="AB26" s="110">
        <v>32</v>
      </c>
      <c r="AC26" s="2">
        <f t="shared" si="2"/>
        <v>0.48999999999999844</v>
      </c>
      <c r="AD26" s="148">
        <f t="shared" si="3"/>
        <v>-9.9009900990099098E-3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42451</v>
      </c>
      <c r="W27" s="113">
        <v>32.159999999999997</v>
      </c>
      <c r="X27" s="113">
        <v>32.46</v>
      </c>
      <c r="Y27" s="113">
        <v>31.95</v>
      </c>
      <c r="Z27" s="113">
        <v>32.32</v>
      </c>
      <c r="AA27" s="111">
        <v>22150700</v>
      </c>
      <c r="AB27" s="110">
        <v>32.32</v>
      </c>
      <c r="AC27" s="2">
        <f t="shared" si="2"/>
        <v>0.51000000000000156</v>
      </c>
      <c r="AD27" s="148">
        <f t="shared" si="3"/>
        <v>-6.1842918985788309E-4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42450</v>
      </c>
      <c r="W28" s="113">
        <v>32.229999999999997</v>
      </c>
      <c r="X28" s="113">
        <v>32.42</v>
      </c>
      <c r="Y28" s="113">
        <v>31.95</v>
      </c>
      <c r="Z28" s="113">
        <v>32.340000000000003</v>
      </c>
      <c r="AA28" s="111">
        <v>21642300</v>
      </c>
      <c r="AB28" s="110">
        <v>32.340000000000003</v>
      </c>
      <c r="AC28" s="2">
        <f t="shared" si="2"/>
        <v>0.47000000000000242</v>
      </c>
      <c r="AD28" s="148">
        <f t="shared" si="3"/>
        <v>-1.04039167686657E-2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42447</v>
      </c>
      <c r="W29" s="113">
        <v>32.159999999999997</v>
      </c>
      <c r="X29" s="113">
        <v>32.69</v>
      </c>
      <c r="Y29" s="113">
        <v>32.06</v>
      </c>
      <c r="Z29" s="113">
        <v>32.68</v>
      </c>
      <c r="AA29" s="111">
        <v>49633200</v>
      </c>
      <c r="AB29" s="110">
        <v>32.68</v>
      </c>
      <c r="AC29" s="2">
        <f t="shared" si="2"/>
        <v>0.62999999999999545</v>
      </c>
      <c r="AD29" s="148">
        <f t="shared" si="3"/>
        <v>2.1888680425265816E-2</v>
      </c>
    </row>
    <row r="30" spans="1:30" x14ac:dyDescent="0.25">
      <c r="B30" s="12"/>
      <c r="C30" s="12"/>
      <c r="D30" s="43"/>
      <c r="E30" s="43"/>
      <c r="F30" s="43"/>
      <c r="G30" s="43"/>
      <c r="V30" s="109">
        <v>42446</v>
      </c>
      <c r="W30" s="113">
        <v>31.76</v>
      </c>
      <c r="X30" s="113">
        <v>32.17</v>
      </c>
      <c r="Y30" s="113">
        <v>31.7</v>
      </c>
      <c r="Z30" s="113">
        <v>31.98</v>
      </c>
      <c r="AA30" s="111">
        <v>22813000</v>
      </c>
      <c r="AB30" s="110">
        <v>31.98</v>
      </c>
      <c r="AC30" s="2">
        <f t="shared" si="2"/>
        <v>0.47000000000000242</v>
      </c>
      <c r="AD30" s="148">
        <f t="shared" si="3"/>
        <v>9.151151782896827E-3</v>
      </c>
    </row>
    <row r="31" spans="1:30" x14ac:dyDescent="0.25">
      <c r="B31" s="12"/>
      <c r="C31" s="12"/>
      <c r="D31" s="43"/>
      <c r="E31" s="43"/>
      <c r="F31" s="43"/>
      <c r="G31" s="43"/>
      <c r="V31" s="109">
        <v>42445</v>
      </c>
      <c r="W31" s="113">
        <v>31.49</v>
      </c>
      <c r="X31" s="113">
        <v>31.8</v>
      </c>
      <c r="Y31" s="113">
        <v>31.17</v>
      </c>
      <c r="Z31" s="113">
        <v>31.69</v>
      </c>
      <c r="AA31" s="111">
        <v>26062400</v>
      </c>
      <c r="AB31" s="110">
        <v>31.69</v>
      </c>
      <c r="AC31" s="2">
        <f t="shared" si="2"/>
        <v>0.62999999999999901</v>
      </c>
      <c r="AD31" s="148">
        <f t="shared" si="3"/>
        <v>1.2638230647710191E-3</v>
      </c>
    </row>
    <row r="32" spans="1:30" x14ac:dyDescent="0.25">
      <c r="B32" s="12"/>
      <c r="C32" s="12"/>
      <c r="D32" s="43"/>
      <c r="E32" s="43"/>
      <c r="F32" s="43"/>
      <c r="G32" s="43"/>
      <c r="V32" s="109">
        <v>42444</v>
      </c>
      <c r="W32" s="113">
        <v>31.34</v>
      </c>
      <c r="X32" s="113">
        <v>31.65</v>
      </c>
      <c r="Y32" s="113">
        <v>31.06</v>
      </c>
      <c r="Z32" s="113">
        <v>31.65</v>
      </c>
      <c r="AA32" s="111">
        <v>16893700</v>
      </c>
      <c r="AB32" s="110">
        <v>31.65</v>
      </c>
      <c r="AC32" s="2">
        <f t="shared" si="2"/>
        <v>0.58999999999999986</v>
      </c>
      <c r="AD32" s="148">
        <f t="shared" si="3"/>
        <v>6.9996818326438781E-3</v>
      </c>
    </row>
    <row r="33" spans="2:30" x14ac:dyDescent="0.25">
      <c r="B33" s="12"/>
      <c r="C33" s="12"/>
      <c r="D33" s="43"/>
      <c r="E33" s="43"/>
      <c r="F33" s="43"/>
      <c r="G33" s="43"/>
      <c r="V33" s="109">
        <v>42443</v>
      </c>
      <c r="W33" s="113">
        <v>31.66</v>
      </c>
      <c r="X33" s="113">
        <v>31.69</v>
      </c>
      <c r="Y33" s="113">
        <v>31.3</v>
      </c>
      <c r="Z33" s="113">
        <v>31.43</v>
      </c>
      <c r="AA33" s="111">
        <v>17391300</v>
      </c>
      <c r="AB33" s="110">
        <v>31.43</v>
      </c>
      <c r="AC33" s="2">
        <f t="shared" si="2"/>
        <v>0.39000000000000057</v>
      </c>
      <c r="AD33" s="148">
        <f t="shared" si="3"/>
        <v>-1.0390428211586977E-2</v>
      </c>
    </row>
    <row r="34" spans="2:30" x14ac:dyDescent="0.25">
      <c r="B34" s="12"/>
      <c r="C34" s="12"/>
      <c r="D34" s="43"/>
      <c r="E34" s="43"/>
      <c r="F34" s="43"/>
      <c r="G34" s="43"/>
      <c r="V34" s="109">
        <v>42440</v>
      </c>
      <c r="W34" s="113">
        <v>31.67</v>
      </c>
      <c r="X34" s="113">
        <v>31.79</v>
      </c>
      <c r="Y34" s="113">
        <v>31.53</v>
      </c>
      <c r="Z34" s="113">
        <v>31.76</v>
      </c>
      <c r="AA34" s="111">
        <v>22394500</v>
      </c>
      <c r="AB34" s="110">
        <v>31.76</v>
      </c>
      <c r="AC34" s="2">
        <f t="shared" si="2"/>
        <v>0.25999999999999801</v>
      </c>
      <c r="AD34" s="148">
        <f t="shared" si="3"/>
        <v>1.6320000000000112E-2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42439</v>
      </c>
      <c r="W35" s="113">
        <v>31.14</v>
      </c>
      <c r="X35" s="113">
        <v>31.4</v>
      </c>
      <c r="Y35" s="113">
        <v>30.38</v>
      </c>
      <c r="Z35" s="113">
        <v>31.25</v>
      </c>
      <c r="AA35" s="111">
        <v>29434600</v>
      </c>
      <c r="AB35" s="110">
        <v>31.25</v>
      </c>
      <c r="AC35" s="2">
        <f t="shared" si="2"/>
        <v>1.0199999999999996</v>
      </c>
      <c r="AD35" s="148">
        <f t="shared" si="3"/>
        <v>1.2309685779073432E-2</v>
      </c>
    </row>
    <row r="36" spans="2:30" x14ac:dyDescent="0.25">
      <c r="V36" s="109">
        <v>42438</v>
      </c>
      <c r="W36" s="113">
        <v>30.83</v>
      </c>
      <c r="X36" s="113">
        <v>31.04</v>
      </c>
      <c r="Y36" s="113">
        <v>30.67</v>
      </c>
      <c r="Z36" s="113">
        <v>30.87</v>
      </c>
      <c r="AA36" s="111">
        <v>14572800</v>
      </c>
      <c r="AB36" s="110">
        <v>30.87</v>
      </c>
      <c r="AC36" s="2">
        <f t="shared" si="2"/>
        <v>0.36999999999999744</v>
      </c>
      <c r="AD36" s="148">
        <f t="shared" si="3"/>
        <v>1.0143979057591679E-2</v>
      </c>
    </row>
    <row r="37" spans="2:30" x14ac:dyDescent="0.25">
      <c r="V37" s="109">
        <v>42437</v>
      </c>
      <c r="W37" s="113">
        <v>30.83</v>
      </c>
      <c r="X37" s="113">
        <v>30.88</v>
      </c>
      <c r="Y37" s="113">
        <v>30.38</v>
      </c>
      <c r="Z37" s="113">
        <v>30.56</v>
      </c>
      <c r="AA37" s="111">
        <v>18850600</v>
      </c>
      <c r="AB37" s="110">
        <v>30.56</v>
      </c>
      <c r="AC37" s="2">
        <f t="shared" si="2"/>
        <v>0.5</v>
      </c>
      <c r="AD37" s="148">
        <f t="shared" si="3"/>
        <v>-1.2281835811247643E-2</v>
      </c>
    </row>
    <row r="38" spans="2:30" x14ac:dyDescent="0.25">
      <c r="V38" s="109">
        <v>42436</v>
      </c>
      <c r="W38" s="113">
        <v>30.59</v>
      </c>
      <c r="X38" s="113">
        <v>31.12</v>
      </c>
      <c r="Y38" s="113">
        <v>30.5</v>
      </c>
      <c r="Z38" s="113">
        <v>30.94</v>
      </c>
      <c r="AA38" s="111">
        <v>18858200</v>
      </c>
      <c r="AB38" s="110">
        <v>30.94</v>
      </c>
      <c r="AC38" s="2">
        <f t="shared" si="2"/>
        <v>0.62000000000000099</v>
      </c>
      <c r="AD38" s="148">
        <f t="shared" si="3"/>
        <v>1.0120796604636162E-2</v>
      </c>
    </row>
    <row r="39" spans="2:30" x14ac:dyDescent="0.25">
      <c r="V39" s="109">
        <v>42433</v>
      </c>
      <c r="W39" s="113">
        <v>30.5</v>
      </c>
      <c r="X39" s="113">
        <v>30.86</v>
      </c>
      <c r="Y39" s="113">
        <v>30.05</v>
      </c>
      <c r="Z39" s="113">
        <v>30.63</v>
      </c>
      <c r="AA39" s="111">
        <v>20169900</v>
      </c>
      <c r="AB39" s="110">
        <v>30.63</v>
      </c>
      <c r="AC39" s="2">
        <f t="shared" si="2"/>
        <v>0.80999999999999872</v>
      </c>
      <c r="AD39" s="148">
        <f t="shared" si="3"/>
        <v>1.6350555918902554E-3</v>
      </c>
    </row>
    <row r="40" spans="2:30" ht="20.25" thickBot="1" x14ac:dyDescent="0.35">
      <c r="O40" s="424" t="s">
        <v>78</v>
      </c>
      <c r="P40" s="424"/>
      <c r="S40" s="101" t="s">
        <v>115</v>
      </c>
      <c r="V40" s="109">
        <v>42432</v>
      </c>
      <c r="W40" s="113">
        <v>31.13</v>
      </c>
      <c r="X40" s="113">
        <v>31.35</v>
      </c>
      <c r="Y40" s="113">
        <v>30.54</v>
      </c>
      <c r="Z40" s="113">
        <v>30.58</v>
      </c>
      <c r="AA40" s="111">
        <v>25608800</v>
      </c>
      <c r="AB40" s="110">
        <v>30.58</v>
      </c>
      <c r="AC40" s="2">
        <f t="shared" si="2"/>
        <v>0.81000000000000227</v>
      </c>
      <c r="AD40" s="148">
        <f t="shared" si="3"/>
        <v>1.3097576948264411E-3</v>
      </c>
    </row>
    <row r="41" spans="2:30" ht="15.75" thickTop="1" x14ac:dyDescent="0.25">
      <c r="O41" s="93">
        <v>1.1000000000000001</v>
      </c>
      <c r="P41" s="93">
        <f>O41*$Q$4</f>
        <v>34.221000000000004</v>
      </c>
      <c r="Q41" s="2"/>
      <c r="S41" s="107" t="s">
        <v>100</v>
      </c>
      <c r="T41" s="108">
        <v>31.4</v>
      </c>
      <c r="V41" s="109">
        <v>42431</v>
      </c>
      <c r="W41" s="113">
        <v>30.3</v>
      </c>
      <c r="X41" s="113">
        <v>30.87</v>
      </c>
      <c r="Y41" s="113">
        <v>30.12</v>
      </c>
      <c r="Z41" s="113">
        <v>30.54</v>
      </c>
      <c r="AA41" s="111">
        <v>23418500</v>
      </c>
      <c r="AB41" s="110">
        <v>30.54</v>
      </c>
      <c r="AC41" s="2">
        <f t="shared" si="2"/>
        <v>0.75</v>
      </c>
      <c r="AD41" s="148">
        <f t="shared" si="3"/>
        <v>5.5976292393808968E-3</v>
      </c>
    </row>
    <row r="42" spans="2:30" x14ac:dyDescent="0.25">
      <c r="O42" s="93">
        <v>1.0900000000000001</v>
      </c>
      <c r="P42" s="93">
        <f t="shared" ref="P42:P61" si="4">O42*$Q$4</f>
        <v>33.9099</v>
      </c>
      <c r="Q42" s="2"/>
      <c r="S42" s="97" t="s">
        <v>101</v>
      </c>
      <c r="T42" s="98">
        <v>31.25</v>
      </c>
      <c r="V42" s="109">
        <v>42430</v>
      </c>
      <c r="W42" s="113">
        <v>29.93</v>
      </c>
      <c r="X42" s="113">
        <v>30.53</v>
      </c>
      <c r="Y42" s="113">
        <v>29.75</v>
      </c>
      <c r="Z42" s="113">
        <v>30.37</v>
      </c>
      <c r="AA42" s="111">
        <v>25355600</v>
      </c>
      <c r="AB42" s="110">
        <v>30.37</v>
      </c>
      <c r="AC42" s="2">
        <f t="shared" si="2"/>
        <v>0.78000000000000114</v>
      </c>
      <c r="AD42" s="148">
        <f t="shared" si="3"/>
        <v>2.6360256843528163E-2</v>
      </c>
    </row>
    <row r="43" spans="2:30" x14ac:dyDescent="0.25">
      <c r="O43" s="93">
        <v>1.08</v>
      </c>
      <c r="P43" s="93">
        <f t="shared" si="4"/>
        <v>33.598800000000004</v>
      </c>
      <c r="Q43" s="2"/>
      <c r="S43" s="97" t="s">
        <v>102</v>
      </c>
      <c r="T43" s="98" t="s">
        <v>305</v>
      </c>
      <c r="V43" s="109">
        <v>42429</v>
      </c>
      <c r="W43" s="113">
        <v>29.72</v>
      </c>
      <c r="X43" s="113">
        <v>30.14</v>
      </c>
      <c r="Y43" s="113">
        <v>29.58</v>
      </c>
      <c r="Z43" s="113">
        <v>29.59</v>
      </c>
      <c r="AA43" s="111">
        <v>21616500</v>
      </c>
      <c r="AB43" s="110">
        <v>29.59</v>
      </c>
      <c r="AC43" s="2">
        <f t="shared" si="2"/>
        <v>0.56000000000000227</v>
      </c>
      <c r="AD43" s="148">
        <f t="shared" si="3"/>
        <v>-7.0469798657718519E-3</v>
      </c>
    </row>
    <row r="44" spans="2:30" x14ac:dyDescent="0.25">
      <c r="O44" s="93">
        <v>1.07</v>
      </c>
      <c r="P44" s="93">
        <f t="shared" si="4"/>
        <v>33.287700000000001</v>
      </c>
      <c r="Q44" s="2"/>
      <c r="S44" s="97" t="s">
        <v>103</v>
      </c>
      <c r="T44" s="98" t="s">
        <v>327</v>
      </c>
      <c r="V44" s="109">
        <v>42426</v>
      </c>
      <c r="W44" s="113">
        <v>29.88</v>
      </c>
      <c r="X44" s="113">
        <v>30.08</v>
      </c>
      <c r="Y44" s="113">
        <v>29.7</v>
      </c>
      <c r="Z44" s="113">
        <v>29.8</v>
      </c>
      <c r="AA44" s="111">
        <v>19878200</v>
      </c>
      <c r="AB44" s="110">
        <v>29.8</v>
      </c>
      <c r="AC44" s="2">
        <f t="shared" si="2"/>
        <v>0.37999999999999901</v>
      </c>
      <c r="AD44" s="148">
        <f t="shared" si="3"/>
        <v>6.076975016880537E-3</v>
      </c>
    </row>
    <row r="45" spans="2:30" x14ac:dyDescent="0.25">
      <c r="O45" s="93">
        <v>1.06</v>
      </c>
      <c r="P45" s="93">
        <f t="shared" si="4"/>
        <v>32.976599999999998</v>
      </c>
      <c r="Q45" s="2"/>
      <c r="S45" s="97" t="s">
        <v>104</v>
      </c>
      <c r="T45" s="98">
        <v>35.49</v>
      </c>
      <c r="V45" s="109">
        <v>42425</v>
      </c>
      <c r="W45" s="113">
        <v>29.32</v>
      </c>
      <c r="X45" s="113">
        <v>29.62</v>
      </c>
      <c r="Y45" s="113">
        <v>28.95</v>
      </c>
      <c r="Z45" s="113">
        <v>29.62</v>
      </c>
      <c r="AA45" s="111">
        <v>17311000</v>
      </c>
      <c r="AB45" s="110">
        <v>29.62</v>
      </c>
      <c r="AC45" s="2">
        <f t="shared" si="2"/>
        <v>0.67000000000000171</v>
      </c>
      <c r="AD45" s="148">
        <f t="shared" si="3"/>
        <v>1.4731072285029123E-2</v>
      </c>
    </row>
    <row r="46" spans="2:30" x14ac:dyDescent="0.25">
      <c r="O46" s="93">
        <v>1.05</v>
      </c>
      <c r="P46" s="93">
        <f t="shared" si="4"/>
        <v>32.665500000000002</v>
      </c>
      <c r="Q46" s="2"/>
      <c r="S46" s="97" t="s">
        <v>105</v>
      </c>
      <c r="T46" s="98">
        <v>1.0581100000000001</v>
      </c>
      <c r="V46" s="109">
        <v>42424</v>
      </c>
      <c r="W46" s="113">
        <v>28.52</v>
      </c>
      <c r="X46" s="113">
        <v>29.3</v>
      </c>
      <c r="Y46" s="113">
        <v>28.38</v>
      </c>
      <c r="Z46" s="113">
        <v>29.19</v>
      </c>
      <c r="AA46" s="111">
        <v>21444600</v>
      </c>
      <c r="AB46" s="110">
        <v>29.19</v>
      </c>
      <c r="AC46" s="2">
        <f t="shared" si="2"/>
        <v>0.92000000000000171</v>
      </c>
      <c r="AD46" s="148">
        <f t="shared" si="3"/>
        <v>1.3541666666666785E-2</v>
      </c>
    </row>
    <row r="47" spans="2:30" x14ac:dyDescent="0.25">
      <c r="O47" s="93">
        <v>1.04</v>
      </c>
      <c r="P47" s="93">
        <f t="shared" si="4"/>
        <v>32.354399999999998</v>
      </c>
      <c r="Q47" s="2"/>
      <c r="S47" s="97" t="s">
        <v>125</v>
      </c>
      <c r="T47" s="99" t="s">
        <v>266</v>
      </c>
      <c r="V47" s="109">
        <v>42423</v>
      </c>
      <c r="W47" s="113">
        <v>29.3</v>
      </c>
      <c r="X47" s="113">
        <v>29.35</v>
      </c>
      <c r="Y47" s="113">
        <v>28.6</v>
      </c>
      <c r="Z47" s="113">
        <v>28.8</v>
      </c>
      <c r="AA47" s="111">
        <v>26432900</v>
      </c>
      <c r="AB47" s="110">
        <v>28.8</v>
      </c>
      <c r="AC47" s="2">
        <f t="shared" si="2"/>
        <v>0.75</v>
      </c>
      <c r="AD47" s="148">
        <f t="shared" si="3"/>
        <v>-1.8739352640545159E-2</v>
      </c>
    </row>
    <row r="48" spans="2:30" x14ac:dyDescent="0.25">
      <c r="O48" s="93">
        <v>1.03</v>
      </c>
      <c r="P48" s="93">
        <f t="shared" si="4"/>
        <v>32.043300000000002</v>
      </c>
      <c r="Q48" s="2"/>
      <c r="S48" s="97"/>
      <c r="T48" s="98"/>
      <c r="V48" s="109">
        <v>42422</v>
      </c>
      <c r="W48" s="113">
        <v>29.11</v>
      </c>
      <c r="X48" s="113">
        <v>29.54</v>
      </c>
      <c r="Y48" s="113">
        <v>29</v>
      </c>
      <c r="Z48" s="113">
        <v>29.35</v>
      </c>
      <c r="AA48" s="111">
        <v>23750400</v>
      </c>
      <c r="AB48" s="110">
        <v>29.35</v>
      </c>
      <c r="AC48" s="2">
        <f t="shared" si="2"/>
        <v>0.53999999999999915</v>
      </c>
      <c r="AD48" s="148">
        <f t="shared" si="3"/>
        <v>2.2291884360849945E-2</v>
      </c>
    </row>
    <row r="49" spans="15:30" x14ac:dyDescent="0.25">
      <c r="O49" s="93">
        <v>1.02</v>
      </c>
      <c r="P49" s="93">
        <f t="shared" si="4"/>
        <v>31.732199999999999</v>
      </c>
      <c r="Q49" s="2"/>
      <c r="S49" s="97" t="s">
        <v>107</v>
      </c>
      <c r="T49" s="98" t="s">
        <v>328</v>
      </c>
      <c r="V49" s="109">
        <v>42419</v>
      </c>
      <c r="W49" s="113">
        <v>29.2</v>
      </c>
      <c r="X49" s="113">
        <v>29.33</v>
      </c>
      <c r="Y49" s="113">
        <v>28.71</v>
      </c>
      <c r="Z49" s="113">
        <v>28.71</v>
      </c>
      <c r="AA49" s="111">
        <v>41618800</v>
      </c>
      <c r="AB49" s="110">
        <v>28.71</v>
      </c>
      <c r="AC49" s="2">
        <f t="shared" si="2"/>
        <v>0.61999999999999744</v>
      </c>
      <c r="AD49" s="148">
        <f t="shared" si="3"/>
        <v>-2.4133242692046308E-2</v>
      </c>
    </row>
    <row r="50" spans="15:30" x14ac:dyDescent="0.25">
      <c r="O50" s="93">
        <v>1.01</v>
      </c>
      <c r="P50" s="93">
        <f t="shared" si="4"/>
        <v>31.421099999999999</v>
      </c>
      <c r="Q50" s="2"/>
      <c r="S50" s="97" t="s">
        <v>108</v>
      </c>
      <c r="T50" s="98" t="s">
        <v>206</v>
      </c>
      <c r="V50" s="109">
        <v>42418</v>
      </c>
      <c r="W50" s="113">
        <v>29.53</v>
      </c>
      <c r="X50" s="113">
        <v>29.76</v>
      </c>
      <c r="Y50" s="113">
        <v>29.38</v>
      </c>
      <c r="Z50" s="113">
        <v>29.42</v>
      </c>
      <c r="AA50" s="111">
        <v>20261500</v>
      </c>
      <c r="AB50" s="110">
        <v>29.42</v>
      </c>
      <c r="AC50" s="2">
        <f t="shared" si="2"/>
        <v>0.38000000000000256</v>
      </c>
      <c r="AD50" s="148">
        <f t="shared" si="3"/>
        <v>-1.6966406515098731E-3</v>
      </c>
    </row>
    <row r="51" spans="15:30" x14ac:dyDescent="0.25">
      <c r="O51" s="93">
        <v>1</v>
      </c>
      <c r="P51" s="93">
        <f t="shared" si="4"/>
        <v>31.11</v>
      </c>
      <c r="Q51" s="2"/>
      <c r="S51" s="97" t="s">
        <v>109</v>
      </c>
      <c r="T51" s="100">
        <v>20011984</v>
      </c>
      <c r="V51" s="109">
        <v>42417</v>
      </c>
      <c r="W51" s="113">
        <v>28.86</v>
      </c>
      <c r="X51" s="113">
        <v>29.62</v>
      </c>
      <c r="Y51" s="113">
        <v>28.73</v>
      </c>
      <c r="Z51" s="113">
        <v>29.47</v>
      </c>
      <c r="AA51" s="111">
        <v>27295100</v>
      </c>
      <c r="AB51" s="110">
        <v>29.47</v>
      </c>
      <c r="AC51" s="2">
        <f t="shared" si="2"/>
        <v>0.89000000000000057</v>
      </c>
      <c r="AD51" s="148">
        <f t="shared" si="3"/>
        <v>2.3974982626824071E-2</v>
      </c>
    </row>
    <row r="52" spans="15:30" x14ac:dyDescent="0.25">
      <c r="O52" s="93">
        <v>0.99</v>
      </c>
      <c r="P52" s="93">
        <f t="shared" si="4"/>
        <v>30.7989</v>
      </c>
      <c r="Q52" s="2"/>
      <c r="S52" s="97" t="s">
        <v>112</v>
      </c>
      <c r="T52" s="100">
        <v>24014600</v>
      </c>
      <c r="V52" s="109">
        <v>42416</v>
      </c>
      <c r="W52" s="113">
        <v>28.75</v>
      </c>
      <c r="X52" s="113">
        <v>28.95</v>
      </c>
      <c r="Y52" s="113">
        <v>28.36</v>
      </c>
      <c r="Z52" s="113">
        <v>28.78</v>
      </c>
      <c r="AA52" s="111">
        <v>30354200</v>
      </c>
      <c r="AB52" s="110">
        <v>28.78</v>
      </c>
      <c r="AC52" s="2">
        <f t="shared" si="2"/>
        <v>0.58999999999999986</v>
      </c>
      <c r="AD52" s="148">
        <f t="shared" si="3"/>
        <v>4.8882681564246244E-3</v>
      </c>
    </row>
    <row r="53" spans="15:30" x14ac:dyDescent="0.25">
      <c r="O53" s="93">
        <v>0.98</v>
      </c>
      <c r="P53" s="93">
        <f t="shared" si="4"/>
        <v>30.4878</v>
      </c>
      <c r="Q53" s="2"/>
      <c r="S53" s="97" t="s">
        <v>110</v>
      </c>
      <c r="T53" s="98" t="s">
        <v>329</v>
      </c>
      <c r="V53" s="109">
        <v>42412</v>
      </c>
      <c r="W53" s="113">
        <v>28.57</v>
      </c>
      <c r="X53" s="113">
        <v>28.7</v>
      </c>
      <c r="Y53" s="113">
        <v>28.14</v>
      </c>
      <c r="Z53" s="113">
        <v>28.64</v>
      </c>
      <c r="AA53" s="111">
        <v>19507900</v>
      </c>
      <c r="AB53" s="110">
        <v>28.64</v>
      </c>
      <c r="AC53" s="2">
        <f t="shared" si="2"/>
        <v>0.55999999999999872</v>
      </c>
      <c r="AD53" s="148">
        <f t="shared" si="3"/>
        <v>1.4883061658398367E-2</v>
      </c>
    </row>
    <row r="54" spans="15:30" x14ac:dyDescent="0.25">
      <c r="O54" s="93">
        <v>0.97</v>
      </c>
      <c r="P54" s="93">
        <f t="shared" si="4"/>
        <v>30.1767</v>
      </c>
      <c r="S54" s="97" t="s">
        <v>113</v>
      </c>
      <c r="T54" s="98">
        <v>13.63</v>
      </c>
      <c r="V54" s="109">
        <v>42411</v>
      </c>
      <c r="W54" s="113">
        <v>27.83</v>
      </c>
      <c r="X54" s="113">
        <v>28.41</v>
      </c>
      <c r="Y54" s="113">
        <v>27.68</v>
      </c>
      <c r="Z54" s="113">
        <v>28.22</v>
      </c>
      <c r="AA54" s="111">
        <v>28142600</v>
      </c>
      <c r="AB54" s="110">
        <v>28.22</v>
      </c>
      <c r="AC54" s="2">
        <f t="shared" si="2"/>
        <v>0.73000000000000043</v>
      </c>
      <c r="AD54" s="148">
        <f t="shared" si="3"/>
        <v>-3.5423308537019249E-4</v>
      </c>
    </row>
    <row r="55" spans="15:30" x14ac:dyDescent="0.25">
      <c r="O55" s="93">
        <v>0.96</v>
      </c>
      <c r="P55" s="93">
        <f t="shared" si="4"/>
        <v>29.865599999999997</v>
      </c>
      <c r="S55" s="97" t="s">
        <v>114</v>
      </c>
      <c r="T55" s="98">
        <v>2.33</v>
      </c>
      <c r="V55" s="109">
        <v>42410</v>
      </c>
      <c r="W55" s="113">
        <v>28.88</v>
      </c>
      <c r="X55" s="113">
        <v>29</v>
      </c>
      <c r="Y55" s="113">
        <v>28.19</v>
      </c>
      <c r="Z55" s="113">
        <v>28.23</v>
      </c>
      <c r="AA55" s="111">
        <v>26850900</v>
      </c>
      <c r="AB55" s="110">
        <v>28.23</v>
      </c>
      <c r="AC55" s="2">
        <f t="shared" si="2"/>
        <v>0.80999999999999872</v>
      </c>
      <c r="AD55" s="148">
        <f t="shared" si="3"/>
        <v>-2.013189864630327E-2</v>
      </c>
    </row>
    <row r="56" spans="15:30" x14ac:dyDescent="0.25">
      <c r="O56" s="93">
        <v>0.95</v>
      </c>
      <c r="P56" s="93">
        <f t="shared" si="4"/>
        <v>29.554499999999997</v>
      </c>
      <c r="S56" s="97" t="s">
        <v>111</v>
      </c>
      <c r="T56" s="98" t="s">
        <v>272</v>
      </c>
      <c r="V56" s="109">
        <v>42409</v>
      </c>
      <c r="W56" s="113">
        <v>28.49</v>
      </c>
      <c r="X56" s="113">
        <v>29.15</v>
      </c>
      <c r="Y56" s="113">
        <v>28.41</v>
      </c>
      <c r="Z56" s="113">
        <v>28.81</v>
      </c>
      <c r="AA56" s="111">
        <v>22710600</v>
      </c>
      <c r="AB56" s="110">
        <v>28.81</v>
      </c>
      <c r="AC56" s="2">
        <f t="shared" si="2"/>
        <v>0.73999999999999844</v>
      </c>
      <c r="AD56" s="148">
        <f t="shared" si="3"/>
        <v>-3.4698126301180299E-4</v>
      </c>
    </row>
    <row r="57" spans="15:30" x14ac:dyDescent="0.25">
      <c r="O57" s="93">
        <v>0.94</v>
      </c>
      <c r="P57" s="93">
        <f t="shared" si="4"/>
        <v>29.243399999999998</v>
      </c>
      <c r="V57" s="109">
        <v>42408</v>
      </c>
      <c r="W57" s="113">
        <v>28.74</v>
      </c>
      <c r="X57" s="113">
        <v>28.98</v>
      </c>
      <c r="Y57" s="113">
        <v>28.3</v>
      </c>
      <c r="Z57" s="113">
        <v>28.82</v>
      </c>
      <c r="AA57" s="111">
        <v>28623800</v>
      </c>
      <c r="AB57" s="110">
        <v>28.82</v>
      </c>
      <c r="AC57" s="2">
        <f t="shared" si="2"/>
        <v>0.67999999999999972</v>
      </c>
      <c r="AD57" s="148">
        <f t="shared" si="3"/>
        <v>-7.575757575757569E-3</v>
      </c>
    </row>
    <row r="58" spans="15:30" x14ac:dyDescent="0.25">
      <c r="O58" s="93">
        <v>0.93</v>
      </c>
      <c r="P58" s="93">
        <f t="shared" si="4"/>
        <v>28.932300000000001</v>
      </c>
      <c r="V58" s="109">
        <v>42405</v>
      </c>
      <c r="W58" s="113">
        <v>29.58</v>
      </c>
      <c r="X58" s="113">
        <v>29.76</v>
      </c>
      <c r="Y58" s="113">
        <v>28.91</v>
      </c>
      <c r="Z58" s="113">
        <v>29.04</v>
      </c>
      <c r="AA58" s="111">
        <v>27429400</v>
      </c>
      <c r="AB58" s="110">
        <v>29.04</v>
      </c>
      <c r="AC58" s="2">
        <f t="shared" si="2"/>
        <v>0.85000000000000142</v>
      </c>
      <c r="AD58" s="148">
        <f t="shared" si="3"/>
        <v>-2.4521330198186142E-2</v>
      </c>
    </row>
    <row r="59" spans="15:30" x14ac:dyDescent="0.25">
      <c r="O59" s="93">
        <v>0.92</v>
      </c>
      <c r="P59" s="93">
        <f t="shared" si="4"/>
        <v>28.621200000000002</v>
      </c>
      <c r="V59" s="109">
        <v>42404</v>
      </c>
      <c r="W59" s="113">
        <v>29.14</v>
      </c>
      <c r="X59" s="113">
        <v>29.88</v>
      </c>
      <c r="Y59" s="113">
        <v>29.11</v>
      </c>
      <c r="Z59" s="113">
        <v>29.77</v>
      </c>
      <c r="AA59" s="111">
        <v>29109700</v>
      </c>
      <c r="AB59" s="110">
        <v>29.77</v>
      </c>
      <c r="AC59" s="2">
        <f t="shared" si="2"/>
        <v>0.76999999999999957</v>
      </c>
      <c r="AD59" s="148">
        <f t="shared" si="3"/>
        <v>1.4655760054532951E-2</v>
      </c>
    </row>
    <row r="60" spans="15:30" x14ac:dyDescent="0.25">
      <c r="O60" s="93">
        <v>0.91</v>
      </c>
      <c r="P60" s="93">
        <f t="shared" si="4"/>
        <v>28.310100000000002</v>
      </c>
      <c r="V60" s="109">
        <v>42403</v>
      </c>
      <c r="W60" s="113">
        <v>29.72</v>
      </c>
      <c r="X60" s="113">
        <v>29.72</v>
      </c>
      <c r="Y60" s="113">
        <v>28.52</v>
      </c>
      <c r="Z60" s="113">
        <v>29.34</v>
      </c>
      <c r="AA60" s="111">
        <v>44632000</v>
      </c>
      <c r="AB60" s="110">
        <v>29.34</v>
      </c>
      <c r="AC60" s="2">
        <f t="shared" si="2"/>
        <v>1.1999999999999993</v>
      </c>
      <c r="AD60" s="148" t="e">
        <f t="shared" si="3"/>
        <v>#DIV/0!</v>
      </c>
    </row>
    <row r="61" spans="15:30" x14ac:dyDescent="0.25">
      <c r="O61" s="93">
        <v>0.9</v>
      </c>
      <c r="P61" s="93">
        <f t="shared" si="4"/>
        <v>27.998999999999999</v>
      </c>
      <c r="V61" s="109">
        <v>42403</v>
      </c>
      <c r="W61" s="113" t="s">
        <v>144</v>
      </c>
      <c r="X61" s="113"/>
      <c r="Y61" s="113"/>
      <c r="Z61" s="113"/>
      <c r="AA61" s="111"/>
      <c r="AB61" s="110"/>
      <c r="AC61" s="2">
        <f t="shared" si="2"/>
        <v>0</v>
      </c>
      <c r="AD61" s="148">
        <f t="shared" si="3"/>
        <v>-1</v>
      </c>
    </row>
    <row r="62" spans="15:30" x14ac:dyDescent="0.25">
      <c r="V62" s="109">
        <v>42402</v>
      </c>
      <c r="W62" s="113">
        <v>30.45</v>
      </c>
      <c r="X62" s="113">
        <v>30.49</v>
      </c>
      <c r="Y62" s="113">
        <v>29.63</v>
      </c>
      <c r="Z62" s="113">
        <v>29.8</v>
      </c>
      <c r="AA62" s="111">
        <v>24994300</v>
      </c>
      <c r="AB62" s="110">
        <v>29.54</v>
      </c>
      <c r="AC62" s="2">
        <f t="shared" si="2"/>
        <v>0.85999999999999943</v>
      </c>
      <c r="AD62" s="148">
        <f t="shared" si="3"/>
        <v>-3.3060556464811874E-2</v>
      </c>
    </row>
    <row r="63" spans="15:30" x14ac:dyDescent="0.25">
      <c r="V63" s="109">
        <v>42401</v>
      </c>
      <c r="W63" s="113">
        <v>30.72</v>
      </c>
      <c r="X63" s="113">
        <v>31.12</v>
      </c>
      <c r="Y63" s="113">
        <v>30.64</v>
      </c>
      <c r="Z63" s="113">
        <v>30.82</v>
      </c>
      <c r="AA63" s="111">
        <v>19015100</v>
      </c>
      <c r="AB63" s="110">
        <v>30.55</v>
      </c>
      <c r="AC63" s="2">
        <f t="shared" si="2"/>
        <v>0.48000000000000043</v>
      </c>
      <c r="AD63" s="148">
        <f t="shared" si="3"/>
        <v>-6.5040650406503753E-3</v>
      </c>
    </row>
    <row r="64" spans="15:30" x14ac:dyDescent="0.25">
      <c r="V64" s="109">
        <v>42398</v>
      </c>
      <c r="W64" s="113">
        <v>30.21</v>
      </c>
      <c r="X64" s="113">
        <v>31.03</v>
      </c>
      <c r="Y64" s="113">
        <v>30.1</v>
      </c>
      <c r="Z64" s="113">
        <v>31.02</v>
      </c>
      <c r="AA64" s="111">
        <v>38311400</v>
      </c>
      <c r="AB64" s="110">
        <v>30.75</v>
      </c>
      <c r="AC64" s="2">
        <f t="shared" si="2"/>
        <v>0.92999999999999972</v>
      </c>
      <c r="AD64" s="148">
        <f t="shared" si="3"/>
        <v>3.5005048805116123E-2</v>
      </c>
    </row>
    <row r="65" spans="22:30" x14ac:dyDescent="0.25">
      <c r="V65" s="109">
        <v>42397</v>
      </c>
      <c r="W65" s="113">
        <v>30.02</v>
      </c>
      <c r="X65" s="113">
        <v>30.18</v>
      </c>
      <c r="Y65" s="113">
        <v>29.75</v>
      </c>
      <c r="Z65" s="113">
        <v>29.97</v>
      </c>
      <c r="AA65" s="111">
        <v>22028100</v>
      </c>
      <c r="AB65" s="110">
        <v>29.71</v>
      </c>
      <c r="AC65" s="2">
        <f t="shared" si="2"/>
        <v>0.42999999999999972</v>
      </c>
      <c r="AD65" s="148">
        <f t="shared" si="3"/>
        <v>5.4145516074450839E-3</v>
      </c>
    </row>
    <row r="66" spans="22:30" x14ac:dyDescent="0.25">
      <c r="V66" s="109">
        <v>42396</v>
      </c>
      <c r="W66" s="113">
        <v>29.88</v>
      </c>
      <c r="X66" s="113">
        <v>30.22</v>
      </c>
      <c r="Y66" s="113">
        <v>29.64</v>
      </c>
      <c r="Z66" s="113">
        <v>29.81</v>
      </c>
      <c r="AA66" s="111">
        <v>26384100</v>
      </c>
      <c r="AB66" s="110">
        <v>29.55</v>
      </c>
      <c r="AC66" s="2">
        <f t="shared" si="2"/>
        <v>0.57999999999999829</v>
      </c>
      <c r="AD66" s="148">
        <f t="shared" si="3"/>
        <v>-4.3800539083557188E-3</v>
      </c>
    </row>
    <row r="67" spans="22:30" x14ac:dyDescent="0.25">
      <c r="V67" s="109">
        <v>42395</v>
      </c>
      <c r="W67" s="113">
        <v>29.61</v>
      </c>
      <c r="X67" s="113">
        <v>30.05</v>
      </c>
      <c r="Y67" s="113">
        <v>29.61</v>
      </c>
      <c r="Z67" s="113">
        <v>29.94</v>
      </c>
      <c r="AA67" s="111">
        <v>24754900</v>
      </c>
      <c r="AB67" s="110">
        <v>29.68</v>
      </c>
      <c r="AC67" s="2">
        <f>X67-Y67</f>
        <v>0.44000000000000128</v>
      </c>
      <c r="AD67" s="148">
        <f>AB67/AB68-1</f>
        <v>1.1588275391956282E-2</v>
      </c>
    </row>
    <row r="68" spans="22:30" x14ac:dyDescent="0.25">
      <c r="V68" s="109">
        <v>42394</v>
      </c>
      <c r="W68" s="113">
        <v>29.99</v>
      </c>
      <c r="X68" s="113">
        <v>30.22</v>
      </c>
      <c r="Y68" s="113">
        <v>29.57</v>
      </c>
      <c r="Z68" s="113">
        <v>29.6</v>
      </c>
      <c r="AA68" s="111">
        <v>26441000</v>
      </c>
      <c r="AB68" s="110">
        <v>29.34</v>
      </c>
      <c r="AC68" s="2">
        <f>X68-Y68</f>
        <v>0.64999999999999858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413" priority="12">
      <formula>Q7&gt;0</formula>
    </cfRule>
    <cfRule type="expression" dxfId="41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411" priority="3">
      <formula>F26&gt;0</formula>
    </cfRule>
    <cfRule type="expression" dxfId="410" priority="4">
      <formula>F26&lt;0</formula>
    </cfRule>
  </conditionalFormatting>
  <conditionalFormatting sqref="F27">
    <cfRule type="expression" dxfId="409" priority="1">
      <formula>F27&gt;0</formula>
    </cfRule>
    <cfRule type="expression" dxfId="40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42487</v>
      </c>
      <c r="X2" s="44">
        <v>62</v>
      </c>
      <c r="Y2" s="44">
        <v>63.76</v>
      </c>
      <c r="Z2" s="44">
        <v>60.7</v>
      </c>
      <c r="AA2" s="44">
        <v>61.27</v>
      </c>
      <c r="AB2" s="114">
        <v>8324600</v>
      </c>
      <c r="AC2" s="44">
        <v>61.27</v>
      </c>
      <c r="AD2" s="2">
        <f>Y2-Z2</f>
        <v>3.0599999999999952</v>
      </c>
      <c r="AE2" s="148">
        <f>AC2/AC3-1</f>
        <v>-3.1304347826086931E-2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42486</v>
      </c>
      <c r="X3" s="44">
        <v>62.05</v>
      </c>
      <c r="Y3" s="44">
        <v>63.51</v>
      </c>
      <c r="Z3" s="44">
        <v>61.87</v>
      </c>
      <c r="AA3" s="44">
        <v>63.25</v>
      </c>
      <c r="AB3" s="114">
        <v>4693600</v>
      </c>
      <c r="AC3" s="44">
        <v>63.25</v>
      </c>
      <c r="AD3" s="2">
        <f t="shared" ref="AD3:AD66" si="2">Y3-Z3</f>
        <v>1.6400000000000006</v>
      </c>
      <c r="AE3" s="148">
        <f t="shared" ref="AE3:AE66" si="3">AC3/AC4-1</f>
        <v>2.2304832713754719E-2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59.18</v>
      </c>
      <c r="T4" s="134"/>
      <c r="U4" s="33"/>
      <c r="V4" s="38"/>
      <c r="W4" s="120">
        <v>42485</v>
      </c>
      <c r="X4" s="44">
        <v>62.74</v>
      </c>
      <c r="Y4" s="44">
        <v>63.05</v>
      </c>
      <c r="Z4" s="44">
        <v>60.98</v>
      </c>
      <c r="AA4" s="44">
        <v>61.87</v>
      </c>
      <c r="AB4" s="114">
        <v>3840400</v>
      </c>
      <c r="AC4" s="44">
        <v>61.87</v>
      </c>
      <c r="AD4" s="2">
        <f t="shared" si="2"/>
        <v>2.0700000000000003</v>
      </c>
      <c r="AE4" s="148">
        <f t="shared" si="3"/>
        <v>-2.3824550331334904E-2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591.79999999999995</v>
      </c>
      <c r="W5" s="120">
        <v>42482</v>
      </c>
      <c r="X5" s="44">
        <v>60.5</v>
      </c>
      <c r="Y5" s="44">
        <v>63.62</v>
      </c>
      <c r="Z5" s="44">
        <v>60.42</v>
      </c>
      <c r="AA5" s="44">
        <v>63.38</v>
      </c>
      <c r="AB5" s="114">
        <v>5901000</v>
      </c>
      <c r="AC5" s="44">
        <v>63.38</v>
      </c>
      <c r="AD5" s="2">
        <f t="shared" si="2"/>
        <v>3.1999999999999957</v>
      </c>
      <c r="AE5" s="148">
        <f t="shared" si="3"/>
        <v>5.3173811897640366E-2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42481</v>
      </c>
      <c r="X6" s="44">
        <v>61.37</v>
      </c>
      <c r="Y6" s="44">
        <v>61.8</v>
      </c>
      <c r="Z6" s="44">
        <v>59.96</v>
      </c>
      <c r="AA6" s="44">
        <v>60.18</v>
      </c>
      <c r="AB6" s="114">
        <v>4882900</v>
      </c>
      <c r="AC6" s="44">
        <v>60.18</v>
      </c>
      <c r="AD6" s="2">
        <f t="shared" si="2"/>
        <v>1.8399999999999963</v>
      </c>
      <c r="AE6" s="148">
        <f t="shared" si="3"/>
        <v>-1.6345210853220049E-2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3147.1400000000549</v>
      </c>
      <c r="R7" s="207"/>
      <c r="W7" s="120">
        <v>42480</v>
      </c>
      <c r="X7" s="44">
        <v>60.47</v>
      </c>
      <c r="Y7" s="44">
        <v>62.08</v>
      </c>
      <c r="Z7" s="44">
        <v>59.99</v>
      </c>
      <c r="AA7" s="44">
        <v>61.18</v>
      </c>
      <c r="AB7" s="114">
        <v>5892900</v>
      </c>
      <c r="AC7" s="44">
        <v>61.18</v>
      </c>
      <c r="AD7" s="2">
        <f t="shared" si="2"/>
        <v>2.0899999999999963</v>
      </c>
      <c r="AE7" s="148">
        <f t="shared" si="3"/>
        <v>1.634788294915257E-4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-1.2315934474473014</v>
      </c>
      <c r="W8" s="120">
        <v>42479</v>
      </c>
      <c r="X8" s="44">
        <v>60.41</v>
      </c>
      <c r="Y8" s="44">
        <v>61.35</v>
      </c>
      <c r="Z8" s="44">
        <v>59.26</v>
      </c>
      <c r="AA8" s="44">
        <v>61.17</v>
      </c>
      <c r="AB8" s="114">
        <v>4780100</v>
      </c>
      <c r="AC8" s="44">
        <v>61.17</v>
      </c>
      <c r="AD8" s="2">
        <f t="shared" si="2"/>
        <v>2.0900000000000034</v>
      </c>
      <c r="AE8" s="148">
        <f t="shared" si="3"/>
        <v>2.2225935828876997E-2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42478</v>
      </c>
      <c r="X9" s="44">
        <v>55.42</v>
      </c>
      <c r="Y9" s="44">
        <v>60.11</v>
      </c>
      <c r="Z9" s="44">
        <v>55.3</v>
      </c>
      <c r="AA9" s="44">
        <v>59.84</v>
      </c>
      <c r="AB9" s="114">
        <v>9335200</v>
      </c>
      <c r="AC9" s="44">
        <v>59.84</v>
      </c>
      <c r="AD9" s="2">
        <f t="shared" si="2"/>
        <v>4.8100000000000023</v>
      </c>
      <c r="AE9" s="148">
        <f t="shared" si="3"/>
        <v>4.6702816162322858E-2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42475</v>
      </c>
      <c r="X10" s="44">
        <v>57.25</v>
      </c>
      <c r="Y10" s="44">
        <v>57.58</v>
      </c>
      <c r="Z10" s="44">
        <v>56.59</v>
      </c>
      <c r="AA10" s="44">
        <v>57.17</v>
      </c>
      <c r="AB10" s="114">
        <v>4552000</v>
      </c>
      <c r="AC10" s="44">
        <v>57.17</v>
      </c>
      <c r="AD10" s="2">
        <f t="shared" si="2"/>
        <v>0.98999999999999488</v>
      </c>
      <c r="AE10" s="148">
        <f t="shared" si="3"/>
        <v>-9.5287595287595339E-3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42474</v>
      </c>
      <c r="X11" s="44">
        <v>56.73</v>
      </c>
      <c r="Y11" s="44">
        <v>57.88</v>
      </c>
      <c r="Z11" s="44">
        <v>56.46</v>
      </c>
      <c r="AA11" s="44">
        <v>57.72</v>
      </c>
      <c r="AB11" s="114">
        <v>3855100</v>
      </c>
      <c r="AC11" s="44">
        <v>57.72</v>
      </c>
      <c r="AD11" s="2">
        <f t="shared" si="2"/>
        <v>1.4200000000000017</v>
      </c>
      <c r="AE11" s="148">
        <f t="shared" si="3"/>
        <v>2.0148462354188768E-2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42473</v>
      </c>
      <c r="X12" s="44">
        <v>57.28</v>
      </c>
      <c r="Y12" s="44">
        <v>57.65</v>
      </c>
      <c r="Z12" s="44">
        <v>56.13</v>
      </c>
      <c r="AA12" s="44">
        <v>56.58</v>
      </c>
      <c r="AB12" s="114">
        <v>4069600</v>
      </c>
      <c r="AC12" s="44">
        <v>56.58</v>
      </c>
      <c r="AD12" s="2">
        <f t="shared" si="2"/>
        <v>1.519999999999996</v>
      </c>
      <c r="AE12" s="148">
        <f t="shared" si="3"/>
        <v>-1.3598326359832602E-2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42472</v>
      </c>
      <c r="X13" s="44">
        <v>55.33</v>
      </c>
      <c r="Y13" s="44">
        <v>57.79</v>
      </c>
      <c r="Z13" s="44">
        <v>54.79</v>
      </c>
      <c r="AA13" s="44">
        <v>57.36</v>
      </c>
      <c r="AB13" s="114">
        <v>5364000</v>
      </c>
      <c r="AC13" s="44">
        <v>57.36</v>
      </c>
      <c r="AD13" s="2">
        <f t="shared" si="2"/>
        <v>3</v>
      </c>
      <c r="AE13" s="148">
        <f t="shared" si="3"/>
        <v>4.7862623310193531E-2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42471</v>
      </c>
      <c r="X14" s="44">
        <v>55.06</v>
      </c>
      <c r="Y14" s="44">
        <v>55.86</v>
      </c>
      <c r="Z14" s="44">
        <v>54.65</v>
      </c>
      <c r="AA14" s="44">
        <v>54.74</v>
      </c>
      <c r="AB14" s="114">
        <v>3861400</v>
      </c>
      <c r="AC14" s="44">
        <v>54.74</v>
      </c>
      <c r="AD14" s="2">
        <f t="shared" si="2"/>
        <v>1.2100000000000009</v>
      </c>
      <c r="AE14" s="148">
        <f t="shared" si="3"/>
        <v>4.7723935389134553E-3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42468</v>
      </c>
      <c r="X15" s="44">
        <v>54.64</v>
      </c>
      <c r="Y15" s="44">
        <v>55.05</v>
      </c>
      <c r="Z15" s="44">
        <v>53.83</v>
      </c>
      <c r="AA15" s="44">
        <v>54.48</v>
      </c>
      <c r="AB15" s="114">
        <v>3408400</v>
      </c>
      <c r="AC15" s="44">
        <v>54.48</v>
      </c>
      <c r="AD15" s="2">
        <f t="shared" si="2"/>
        <v>1.2199999999999989</v>
      </c>
      <c r="AE15" s="148">
        <f t="shared" si="3"/>
        <v>2.9867674858222948E-2</v>
      </c>
    </row>
    <row r="16" spans="1:40" x14ac:dyDescent="0.25">
      <c r="B16" s="428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42467</v>
      </c>
      <c r="X16" s="44">
        <v>53.47</v>
      </c>
      <c r="Y16" s="44">
        <v>54.27</v>
      </c>
      <c r="Z16" s="44">
        <v>52</v>
      </c>
      <c r="AA16" s="44">
        <v>52.9</v>
      </c>
      <c r="AB16" s="114">
        <v>3579600</v>
      </c>
      <c r="AC16" s="44">
        <v>52.9</v>
      </c>
      <c r="AD16" s="2">
        <f t="shared" si="2"/>
        <v>2.2700000000000031</v>
      </c>
      <c r="AE16" s="148">
        <f t="shared" si="3"/>
        <v>-2.0370370370370372E-2</v>
      </c>
    </row>
    <row r="17" spans="2:31" x14ac:dyDescent="0.25">
      <c r="B17" s="428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42466</v>
      </c>
      <c r="X17" s="44">
        <v>51.5</v>
      </c>
      <c r="Y17" s="44">
        <v>54.44</v>
      </c>
      <c r="Z17" s="44">
        <v>51.33</v>
      </c>
      <c r="AA17" s="44">
        <v>54</v>
      </c>
      <c r="AB17" s="114">
        <v>4509800</v>
      </c>
      <c r="AC17" s="44">
        <v>54</v>
      </c>
      <c r="AD17" s="2">
        <f t="shared" si="2"/>
        <v>3.1099999999999994</v>
      </c>
      <c r="AE17" s="148">
        <f t="shared" si="3"/>
        <v>5.3452984783456836E-2</v>
      </c>
    </row>
    <row r="18" spans="2:31" x14ac:dyDescent="0.25">
      <c r="B18" s="423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42465</v>
      </c>
      <c r="X18" s="44">
        <v>49.94</v>
      </c>
      <c r="Y18" s="44">
        <v>51.43</v>
      </c>
      <c r="Z18" s="44">
        <v>49.52</v>
      </c>
      <c r="AA18" s="44">
        <v>51.26</v>
      </c>
      <c r="AB18" s="114">
        <v>3198200</v>
      </c>
      <c r="AC18" s="44">
        <v>51.26</v>
      </c>
      <c r="AD18" s="2">
        <f t="shared" si="2"/>
        <v>1.9099999999999966</v>
      </c>
      <c r="AE18" s="148">
        <f t="shared" si="3"/>
        <v>1.4045499505440207E-2</v>
      </c>
    </row>
    <row r="19" spans="2:31" x14ac:dyDescent="0.25">
      <c r="B19" s="423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42464</v>
      </c>
      <c r="X19" s="44">
        <v>52.54</v>
      </c>
      <c r="Y19" s="44">
        <v>52.88</v>
      </c>
      <c r="Z19" s="44">
        <v>50.47</v>
      </c>
      <c r="AA19" s="44">
        <v>50.55</v>
      </c>
      <c r="AB19" s="114">
        <v>3484200</v>
      </c>
      <c r="AC19" s="44">
        <v>50.55</v>
      </c>
      <c r="AD19" s="2">
        <f t="shared" si="2"/>
        <v>2.4100000000000037</v>
      </c>
      <c r="AE19" s="148">
        <f t="shared" si="3"/>
        <v>-2.8445127810878379E-2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42461</v>
      </c>
      <c r="X20" s="44">
        <v>51.41</v>
      </c>
      <c r="Y20" s="44">
        <v>52.18</v>
      </c>
      <c r="Z20" s="44">
        <v>51.12</v>
      </c>
      <c r="AA20" s="44">
        <v>52.03</v>
      </c>
      <c r="AB20" s="114">
        <v>3411800</v>
      </c>
      <c r="AC20" s="44">
        <v>52.03</v>
      </c>
      <c r="AD20" s="2">
        <f t="shared" si="2"/>
        <v>1.0600000000000023</v>
      </c>
      <c r="AE20" s="148">
        <f t="shared" si="3"/>
        <v>-1.1775878442545018E-2</v>
      </c>
    </row>
    <row r="21" spans="2:31" x14ac:dyDescent="0.25">
      <c r="B21" s="423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42460</v>
      </c>
      <c r="X21" s="44">
        <v>50.73</v>
      </c>
      <c r="Y21" s="44">
        <v>52.96</v>
      </c>
      <c r="Z21" s="44">
        <v>50.52</v>
      </c>
      <c r="AA21" s="44">
        <v>52.65</v>
      </c>
      <c r="AB21" s="114">
        <v>4256800</v>
      </c>
      <c r="AC21" s="44">
        <v>52.65</v>
      </c>
      <c r="AD21" s="2">
        <f t="shared" si="2"/>
        <v>2.4399999999999977</v>
      </c>
      <c r="AE21" s="148">
        <f t="shared" si="3"/>
        <v>3.2960565038257839E-2</v>
      </c>
    </row>
    <row r="22" spans="2:31" x14ac:dyDescent="0.25">
      <c r="B22" s="423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42459</v>
      </c>
      <c r="X22" s="44">
        <v>51.6</v>
      </c>
      <c r="Y22" s="44">
        <v>52.03</v>
      </c>
      <c r="Z22" s="44">
        <v>50.26</v>
      </c>
      <c r="AA22" s="44">
        <v>50.97</v>
      </c>
      <c r="AB22" s="114">
        <v>3260000</v>
      </c>
      <c r="AC22" s="44">
        <v>50.97</v>
      </c>
      <c r="AD22" s="2">
        <f t="shared" si="2"/>
        <v>1.7700000000000031</v>
      </c>
      <c r="AE22" s="148">
        <f t="shared" si="3"/>
        <v>1.1309523809523769E-2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42458</v>
      </c>
      <c r="X23" s="44">
        <v>49.65</v>
      </c>
      <c r="Y23" s="44">
        <v>50.42</v>
      </c>
      <c r="Z23" s="44">
        <v>48.9</v>
      </c>
      <c r="AA23" s="44">
        <v>50.4</v>
      </c>
      <c r="AB23" s="114">
        <v>4428700</v>
      </c>
      <c r="AC23" s="44">
        <v>50.4</v>
      </c>
      <c r="AD23" s="2">
        <f t="shared" si="2"/>
        <v>1.5200000000000031</v>
      </c>
      <c r="AE23" s="148">
        <f t="shared" si="3"/>
        <v>-8.6546026750591309E-3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42457</v>
      </c>
      <c r="X24" s="44">
        <v>52.49</v>
      </c>
      <c r="Y24" s="44">
        <v>52.59</v>
      </c>
      <c r="Z24" s="44">
        <v>50.23</v>
      </c>
      <c r="AA24" s="44">
        <v>50.84</v>
      </c>
      <c r="AB24" s="114">
        <v>3843900</v>
      </c>
      <c r="AC24" s="44">
        <v>50.84</v>
      </c>
      <c r="AD24" s="2">
        <f t="shared" si="2"/>
        <v>2.3600000000000065</v>
      </c>
      <c r="AE24" s="148">
        <f t="shared" si="3"/>
        <v>-2.4184261036468313E-2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42453</v>
      </c>
      <c r="X25" s="44">
        <v>50.18</v>
      </c>
      <c r="Y25" s="44">
        <v>52.27</v>
      </c>
      <c r="Z25" s="44">
        <v>49.7</v>
      </c>
      <c r="AA25" s="44">
        <v>52.1</v>
      </c>
      <c r="AB25" s="114">
        <v>4204900</v>
      </c>
      <c r="AC25" s="44">
        <v>52.1</v>
      </c>
      <c r="AD25" s="2">
        <f t="shared" si="2"/>
        <v>2.5700000000000003</v>
      </c>
      <c r="AE25" s="148">
        <f t="shared" si="3"/>
        <v>9.6899224806201723E-3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42452</v>
      </c>
      <c r="X26" s="44">
        <v>53.08</v>
      </c>
      <c r="Y26" s="44">
        <v>53.3</v>
      </c>
      <c r="Z26" s="44">
        <v>51.45</v>
      </c>
      <c r="AA26" s="44">
        <v>51.6</v>
      </c>
      <c r="AB26" s="114">
        <v>4231700</v>
      </c>
      <c r="AC26" s="44">
        <v>51.6</v>
      </c>
      <c r="AD26" s="2">
        <f t="shared" si="2"/>
        <v>1.8499999999999943</v>
      </c>
      <c r="AE26" s="148">
        <f t="shared" si="3"/>
        <v>-3.9106145251396662E-2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42451</v>
      </c>
      <c r="X27" s="44">
        <v>53.66</v>
      </c>
      <c r="Y27" s="44">
        <v>54.83</v>
      </c>
      <c r="Z27" s="44">
        <v>53.45</v>
      </c>
      <c r="AA27" s="44">
        <v>53.7</v>
      </c>
      <c r="AB27" s="114">
        <v>3324300</v>
      </c>
      <c r="AC27" s="44">
        <v>53.7</v>
      </c>
      <c r="AD27" s="2">
        <f t="shared" si="2"/>
        <v>1.3799999999999955</v>
      </c>
      <c r="AE27" s="148">
        <f t="shared" si="3"/>
        <v>-2.6002971768201988E-3</v>
      </c>
    </row>
    <row r="28" spans="2:31" x14ac:dyDescent="0.25">
      <c r="B28" s="421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42450</v>
      </c>
      <c r="X28" s="44">
        <v>53.4</v>
      </c>
      <c r="Y28" s="44">
        <v>54.51</v>
      </c>
      <c r="Z28" s="44">
        <v>52.22</v>
      </c>
      <c r="AA28" s="44">
        <v>53.84</v>
      </c>
      <c r="AB28" s="114">
        <v>4670800</v>
      </c>
      <c r="AC28" s="44">
        <v>53.84</v>
      </c>
      <c r="AD28" s="2">
        <f t="shared" si="2"/>
        <v>2.2899999999999991</v>
      </c>
      <c r="AE28" s="148">
        <f t="shared" si="3"/>
        <v>-1.1131725417439231E-3</v>
      </c>
    </row>
    <row r="29" spans="2:31" x14ac:dyDescent="0.25">
      <c r="B29" s="421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42447</v>
      </c>
      <c r="X29" s="44">
        <v>54.5</v>
      </c>
      <c r="Y29" s="44">
        <v>54.65</v>
      </c>
      <c r="Z29" s="44">
        <v>53.02</v>
      </c>
      <c r="AA29" s="44">
        <v>53.9</v>
      </c>
      <c r="AB29" s="114">
        <v>6903500</v>
      </c>
      <c r="AC29" s="44">
        <v>53.9</v>
      </c>
      <c r="AD29" s="2">
        <f t="shared" si="2"/>
        <v>1.6299999999999955</v>
      </c>
      <c r="AE29" s="148">
        <f t="shared" si="3"/>
        <v>1.334837375446507E-2</v>
      </c>
    </row>
    <row r="30" spans="2:31" x14ac:dyDescent="0.25">
      <c r="B30" s="421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42446</v>
      </c>
      <c r="X30" s="44">
        <v>52.29</v>
      </c>
      <c r="Y30" s="44">
        <v>54.18</v>
      </c>
      <c r="Z30" s="44">
        <v>51.94</v>
      </c>
      <c r="AA30" s="44">
        <v>53.19</v>
      </c>
      <c r="AB30" s="114">
        <v>5925500</v>
      </c>
      <c r="AC30" s="44">
        <v>53.19</v>
      </c>
      <c r="AD30" s="2">
        <f t="shared" si="2"/>
        <v>2.240000000000002</v>
      </c>
      <c r="AE30" s="148">
        <f t="shared" si="3"/>
        <v>2.6239629558170829E-2</v>
      </c>
    </row>
    <row r="31" spans="2:31" x14ac:dyDescent="0.25">
      <c r="B31" s="421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42445</v>
      </c>
      <c r="X31" s="217">
        <v>50.65</v>
      </c>
      <c r="Y31" s="44">
        <v>51.98</v>
      </c>
      <c r="Z31" s="44">
        <v>49.92</v>
      </c>
      <c r="AA31" s="44">
        <v>51.83</v>
      </c>
      <c r="AB31" s="114">
        <v>4007200</v>
      </c>
      <c r="AC31" s="44">
        <v>51.83</v>
      </c>
      <c r="AD31" s="2">
        <f t="shared" si="2"/>
        <v>2.0599999999999952</v>
      </c>
      <c r="AE31" s="148">
        <f t="shared" si="3"/>
        <v>3.3087502491528697E-2</v>
      </c>
    </row>
    <row r="32" spans="2:31" x14ac:dyDescent="0.25">
      <c r="B32" s="421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42444</v>
      </c>
      <c r="X32" s="44">
        <v>48.82</v>
      </c>
      <c r="Y32" s="44">
        <v>50.28</v>
      </c>
      <c r="Z32" s="44">
        <v>48.17</v>
      </c>
      <c r="AA32" s="44">
        <v>50.17</v>
      </c>
      <c r="AB32" s="114">
        <v>3496400</v>
      </c>
      <c r="AC32" s="44">
        <v>50.17</v>
      </c>
      <c r="AD32" s="2">
        <f t="shared" si="2"/>
        <v>2.1099999999999994</v>
      </c>
      <c r="AE32" s="148" t="e">
        <f t="shared" si="3"/>
        <v>#DIV/0!</v>
      </c>
    </row>
    <row r="33" spans="2:31" x14ac:dyDescent="0.25">
      <c r="B33" s="421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42444</v>
      </c>
      <c r="X33" s="44" t="s">
        <v>128</v>
      </c>
      <c r="Y33" s="44"/>
      <c r="Z33" s="44"/>
      <c r="AA33" s="44"/>
      <c r="AB33" s="114"/>
      <c r="AC33" s="44"/>
      <c r="AD33" s="2">
        <f t="shared" si="2"/>
        <v>0</v>
      </c>
      <c r="AE33" s="148">
        <f t="shared" si="3"/>
        <v>-1</v>
      </c>
    </row>
    <row r="34" spans="2:31" x14ac:dyDescent="0.25">
      <c r="B34" s="421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42443</v>
      </c>
      <c r="X34" s="44">
        <v>50</v>
      </c>
      <c r="Y34" s="44">
        <v>50.65</v>
      </c>
      <c r="Z34" s="44">
        <v>49.08</v>
      </c>
      <c r="AA34" s="44">
        <v>50.2</v>
      </c>
      <c r="AB34" s="114">
        <v>4332600</v>
      </c>
      <c r="AC34" s="44">
        <v>49.95</v>
      </c>
      <c r="AD34" s="2">
        <f t="shared" si="2"/>
        <v>1.5700000000000003</v>
      </c>
      <c r="AE34" s="148">
        <f t="shared" si="3"/>
        <v>-2.0588235294117574E-2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42440</v>
      </c>
      <c r="X35" s="44">
        <v>49.32</v>
      </c>
      <c r="Y35" s="44">
        <v>51.95</v>
      </c>
      <c r="Z35" s="44">
        <v>49.28</v>
      </c>
      <c r="AA35" s="44">
        <v>51.26</v>
      </c>
      <c r="AB35" s="114">
        <v>7686200</v>
      </c>
      <c r="AC35" s="44">
        <v>51</v>
      </c>
      <c r="AD35" s="2">
        <f t="shared" si="2"/>
        <v>2.6700000000000017</v>
      </c>
      <c r="AE35" s="148">
        <f t="shared" si="3"/>
        <v>6.1836352279825091E-2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42439</v>
      </c>
      <c r="X36" s="44">
        <v>47.15</v>
      </c>
      <c r="Y36" s="44">
        <v>48.36</v>
      </c>
      <c r="Z36" s="44">
        <v>45.99</v>
      </c>
      <c r="AA36" s="44">
        <v>48.27</v>
      </c>
      <c r="AB36" s="114">
        <v>5524200</v>
      </c>
      <c r="AC36" s="44">
        <v>48.03</v>
      </c>
      <c r="AD36" s="2">
        <f t="shared" si="2"/>
        <v>2.3699999999999974</v>
      </c>
      <c r="AE36" s="148">
        <f t="shared" si="3"/>
        <v>2.5186766275346884E-2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42438</v>
      </c>
      <c r="X37" s="44">
        <v>47.68</v>
      </c>
      <c r="Y37" s="44">
        <v>48.21</v>
      </c>
      <c r="Z37" s="44">
        <v>46.23</v>
      </c>
      <c r="AA37" s="44">
        <v>47.08</v>
      </c>
      <c r="AB37" s="114">
        <v>4652700</v>
      </c>
      <c r="AC37" s="44">
        <v>46.85</v>
      </c>
      <c r="AD37" s="2">
        <f t="shared" si="2"/>
        <v>1.980000000000004</v>
      </c>
      <c r="AE37" s="148">
        <f t="shared" si="3"/>
        <v>6.877283473028184E-3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42437</v>
      </c>
      <c r="X38" s="44">
        <v>48.84</v>
      </c>
      <c r="Y38" s="44">
        <v>48.96</v>
      </c>
      <c r="Z38" s="44">
        <v>46.53</v>
      </c>
      <c r="AA38" s="44">
        <v>46.76</v>
      </c>
      <c r="AB38" s="114">
        <v>5907300</v>
      </c>
      <c r="AC38" s="44">
        <v>46.53</v>
      </c>
      <c r="AD38" s="2">
        <f t="shared" si="2"/>
        <v>2.4299999999999997</v>
      </c>
      <c r="AE38" s="148">
        <f t="shared" si="3"/>
        <v>-5.098919029165816E-2</v>
      </c>
    </row>
    <row r="39" spans="2:31" x14ac:dyDescent="0.25">
      <c r="B39" s="423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42436</v>
      </c>
      <c r="X39" s="44">
        <v>48.51</v>
      </c>
      <c r="Y39" s="44">
        <v>49.88</v>
      </c>
      <c r="Z39" s="44">
        <v>47.96</v>
      </c>
      <c r="AA39" s="44">
        <v>49.28</v>
      </c>
      <c r="AB39" s="114">
        <v>8473500</v>
      </c>
      <c r="AC39" s="44">
        <v>49.03</v>
      </c>
      <c r="AD39" s="2">
        <f t="shared" si="2"/>
        <v>1.9200000000000017</v>
      </c>
      <c r="AE39" s="148">
        <f t="shared" si="3"/>
        <v>1.8276220145378996E-2</v>
      </c>
    </row>
    <row r="40" spans="2:31" x14ac:dyDescent="0.25">
      <c r="B40" s="423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42433</v>
      </c>
      <c r="X40" s="44">
        <v>49.17</v>
      </c>
      <c r="Y40" s="44">
        <v>50.54</v>
      </c>
      <c r="Z40" s="44">
        <v>47.61</v>
      </c>
      <c r="AA40" s="44">
        <v>48.39</v>
      </c>
      <c r="AB40" s="114">
        <v>7051900</v>
      </c>
      <c r="AC40" s="44">
        <v>48.15</v>
      </c>
      <c r="AD40" s="2">
        <f t="shared" si="2"/>
        <v>2.9299999999999997</v>
      </c>
      <c r="AE40" s="148">
        <f t="shared" si="3"/>
        <v>8.1658291457287202E-3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42432</v>
      </c>
      <c r="X41" s="44">
        <v>46.6</v>
      </c>
      <c r="Y41" s="44">
        <v>48.24</v>
      </c>
      <c r="Z41" s="44">
        <v>46.25</v>
      </c>
      <c r="AA41" s="44">
        <v>48</v>
      </c>
      <c r="AB41" s="114">
        <v>5752600</v>
      </c>
      <c r="AC41" s="44">
        <v>47.76</v>
      </c>
      <c r="AD41" s="2">
        <f t="shared" si="2"/>
        <v>1.990000000000002</v>
      </c>
      <c r="AE41" s="148">
        <f t="shared" si="3"/>
        <v>2.291711287213527E-2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42431</v>
      </c>
      <c r="X42" s="44">
        <v>44.09</v>
      </c>
      <c r="Y42" s="44">
        <v>46.94</v>
      </c>
      <c r="Z42" s="44">
        <v>43.86</v>
      </c>
      <c r="AA42" s="44">
        <v>46.92</v>
      </c>
      <c r="AB42" s="114">
        <v>5048300</v>
      </c>
      <c r="AC42" s="44">
        <v>46.69</v>
      </c>
      <c r="AD42" s="2">
        <f t="shared" si="2"/>
        <v>3.0799999999999983</v>
      </c>
      <c r="AE42" s="148">
        <f t="shared" si="3"/>
        <v>5.8970288047176078E-2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42430</v>
      </c>
      <c r="X43" s="44">
        <v>43.79</v>
      </c>
      <c r="Y43" s="44">
        <v>44.71</v>
      </c>
      <c r="Z43" s="44">
        <v>42.56</v>
      </c>
      <c r="AA43" s="44">
        <v>44.31</v>
      </c>
      <c r="AB43" s="114">
        <v>5232300</v>
      </c>
      <c r="AC43" s="44">
        <v>44.09</v>
      </c>
      <c r="AD43" s="2">
        <f t="shared" si="2"/>
        <v>2.1499999999999986</v>
      </c>
      <c r="AE43" s="148">
        <f t="shared" si="3"/>
        <v>1.6366989396034981E-2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4" t="s">
        <v>78</v>
      </c>
      <c r="P44" s="424"/>
      <c r="T44" s="115" t="s">
        <v>94</v>
      </c>
      <c r="U44" s="37"/>
      <c r="W44" s="120">
        <v>42429</v>
      </c>
      <c r="X44" s="44">
        <v>43.05</v>
      </c>
      <c r="Y44" s="44">
        <v>44.01</v>
      </c>
      <c r="Z44" s="44">
        <v>42.62</v>
      </c>
      <c r="AA44" s="44">
        <v>43.6</v>
      </c>
      <c r="AB44" s="114">
        <v>6697300</v>
      </c>
      <c r="AC44" s="44">
        <v>43.38</v>
      </c>
      <c r="AD44" s="2">
        <f t="shared" si="2"/>
        <v>1.3900000000000006</v>
      </c>
      <c r="AE44" s="148">
        <f t="shared" si="3"/>
        <v>1.213252449836677E-2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65.097999999999999</v>
      </c>
      <c r="R45" s="37"/>
      <c r="T45" s="118" t="s">
        <v>100</v>
      </c>
      <c r="U45" s="116">
        <v>63.25</v>
      </c>
      <c r="W45" s="120">
        <v>42426</v>
      </c>
      <c r="X45" s="44">
        <v>42.69</v>
      </c>
      <c r="Y45" s="44">
        <v>43.62</v>
      </c>
      <c r="Z45" s="44">
        <v>42.48</v>
      </c>
      <c r="AA45" s="44">
        <v>43.07</v>
      </c>
      <c r="AB45" s="114">
        <v>5549300</v>
      </c>
      <c r="AC45" s="44">
        <v>42.86</v>
      </c>
      <c r="AD45" s="2">
        <f t="shared" si="2"/>
        <v>1.1400000000000006</v>
      </c>
      <c r="AE45" s="148">
        <f t="shared" si="3"/>
        <v>3.6016437031665571E-2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64.506200000000007</v>
      </c>
      <c r="Q46" s="2"/>
      <c r="R46" s="37"/>
      <c r="T46" s="118" t="s">
        <v>101</v>
      </c>
      <c r="U46" s="116">
        <v>62</v>
      </c>
      <c r="W46" s="120">
        <v>42425</v>
      </c>
      <c r="X46" s="44">
        <v>41.66</v>
      </c>
      <c r="Y46" s="44">
        <v>42.37</v>
      </c>
      <c r="Z46" s="44">
        <v>39.950000000000003</v>
      </c>
      <c r="AA46" s="44">
        <v>41.58</v>
      </c>
      <c r="AB46" s="114">
        <v>4257300</v>
      </c>
      <c r="AC46" s="44">
        <v>41.37</v>
      </c>
      <c r="AD46" s="2">
        <f t="shared" si="2"/>
        <v>2.4199999999999946</v>
      </c>
      <c r="AE46" s="148">
        <f t="shared" si="3"/>
        <v>-2.8922631959509282E-3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63.914400000000001</v>
      </c>
      <c r="Q47" s="2"/>
      <c r="R47" s="37"/>
      <c r="T47" s="118" t="s">
        <v>102</v>
      </c>
      <c r="U47" s="116" t="s">
        <v>330</v>
      </c>
      <c r="W47" s="120">
        <v>42424</v>
      </c>
      <c r="X47" s="44">
        <v>40.65</v>
      </c>
      <c r="Y47" s="44">
        <v>42.04</v>
      </c>
      <c r="Z47" s="44">
        <v>39.979999999999997</v>
      </c>
      <c r="AA47" s="44">
        <v>41.7</v>
      </c>
      <c r="AB47" s="114">
        <v>4909000</v>
      </c>
      <c r="AC47" s="44">
        <v>41.49</v>
      </c>
      <c r="AD47" s="2">
        <f t="shared" si="2"/>
        <v>2.0600000000000023</v>
      </c>
      <c r="AE47" s="148">
        <f t="shared" si="3"/>
        <v>-5.2745145049148956E-3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63.322600000000001</v>
      </c>
      <c r="Q48" s="2"/>
      <c r="R48" s="37"/>
      <c r="T48" s="118" t="s">
        <v>103</v>
      </c>
      <c r="U48" s="116" t="s">
        <v>331</v>
      </c>
      <c r="W48" s="120">
        <v>42423</v>
      </c>
      <c r="X48" s="44">
        <v>43.66</v>
      </c>
      <c r="Y48" s="44">
        <v>44.71</v>
      </c>
      <c r="Z48" s="44">
        <v>41.61</v>
      </c>
      <c r="AA48" s="44">
        <v>41.92</v>
      </c>
      <c r="AB48" s="114">
        <v>5151400</v>
      </c>
      <c r="AC48" s="44">
        <v>41.71</v>
      </c>
      <c r="AD48" s="2">
        <f t="shared" si="2"/>
        <v>3.1000000000000014</v>
      </c>
      <c r="AE48" s="148">
        <f t="shared" si="3"/>
        <v>-5.9738503155996381E-2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62.730800000000002</v>
      </c>
      <c r="Q49" s="2"/>
      <c r="R49" s="37"/>
      <c r="T49" s="118" t="s">
        <v>104</v>
      </c>
      <c r="U49" s="116">
        <v>60.43</v>
      </c>
      <c r="W49" s="120">
        <v>42422</v>
      </c>
      <c r="X49" s="44">
        <v>43.47</v>
      </c>
      <c r="Y49" s="44">
        <v>44.59</v>
      </c>
      <c r="Z49" s="44">
        <v>43.04</v>
      </c>
      <c r="AA49" s="44">
        <v>44.58</v>
      </c>
      <c r="AB49" s="114">
        <v>5400700</v>
      </c>
      <c r="AC49" s="44">
        <v>44.36</v>
      </c>
      <c r="AD49" s="2">
        <f t="shared" si="2"/>
        <v>1.5500000000000043</v>
      </c>
      <c r="AE49" s="148">
        <f t="shared" si="3"/>
        <v>5.3681710213776768E-2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62.139000000000003</v>
      </c>
      <c r="Q50" s="2"/>
      <c r="R50" s="37"/>
      <c r="T50" s="118" t="s">
        <v>105</v>
      </c>
      <c r="U50" s="116">
        <v>1.5899399999999999</v>
      </c>
      <c r="W50" s="120">
        <v>42419</v>
      </c>
      <c r="X50" s="44">
        <v>41.54</v>
      </c>
      <c r="Y50" s="44">
        <v>42.34</v>
      </c>
      <c r="Z50" s="44">
        <v>40.25</v>
      </c>
      <c r="AA50" s="44">
        <v>42.31</v>
      </c>
      <c r="AB50" s="114">
        <v>6160300</v>
      </c>
      <c r="AC50" s="44">
        <v>42.1</v>
      </c>
      <c r="AD50" s="2">
        <f t="shared" si="2"/>
        <v>2.0900000000000034</v>
      </c>
      <c r="AE50" s="148">
        <f t="shared" si="3"/>
        <v>5.7333970377448917E-3</v>
      </c>
    </row>
    <row r="51" spans="1:31" x14ac:dyDescent="0.25">
      <c r="C51" s="4"/>
      <c r="D51" s="268"/>
      <c r="E51" s="3"/>
      <c r="F51" s="3"/>
      <c r="O51" s="93">
        <v>1.04</v>
      </c>
      <c r="P51" s="93">
        <f t="shared" si="6"/>
        <v>61.547200000000004</v>
      </c>
      <c r="Q51" s="2"/>
      <c r="R51" s="37"/>
      <c r="T51" s="118" t="s">
        <v>125</v>
      </c>
      <c r="U51" s="116" t="s">
        <v>332</v>
      </c>
      <c r="W51" s="120">
        <v>42418</v>
      </c>
      <c r="X51" s="44">
        <v>44</v>
      </c>
      <c r="Y51" s="44">
        <v>44.2</v>
      </c>
      <c r="Z51" s="44">
        <v>41.49</v>
      </c>
      <c r="AA51" s="44">
        <v>42.07</v>
      </c>
      <c r="AB51" s="114">
        <v>7996700</v>
      </c>
      <c r="AC51" s="44">
        <v>41.86</v>
      </c>
      <c r="AD51" s="2">
        <f t="shared" si="2"/>
        <v>2.7100000000000009</v>
      </c>
      <c r="AE51" s="148">
        <f t="shared" si="3"/>
        <v>-3.2138728323699461E-2</v>
      </c>
    </row>
    <row r="52" spans="1:31" x14ac:dyDescent="0.25">
      <c r="O52" s="93">
        <v>1.03</v>
      </c>
      <c r="P52" s="93">
        <f t="shared" si="6"/>
        <v>60.955400000000004</v>
      </c>
      <c r="Q52" s="2"/>
      <c r="R52" s="37"/>
      <c r="T52" s="118"/>
      <c r="U52" s="116"/>
      <c r="W52" s="120">
        <v>42417</v>
      </c>
      <c r="X52" s="44">
        <v>41.57</v>
      </c>
      <c r="Y52" s="44">
        <v>44.14</v>
      </c>
      <c r="Z52" s="44">
        <v>41.43</v>
      </c>
      <c r="AA52" s="44">
        <v>43.47</v>
      </c>
      <c r="AB52" s="114">
        <v>7811600</v>
      </c>
      <c r="AC52" s="44">
        <v>43.25</v>
      </c>
      <c r="AD52" s="2">
        <f t="shared" si="2"/>
        <v>2.7100000000000009</v>
      </c>
      <c r="AE52" s="148">
        <f t="shared" si="3"/>
        <v>6.4222440944881942E-2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60.363599999999998</v>
      </c>
      <c r="Q53" s="2"/>
      <c r="R53" s="37"/>
      <c r="T53" s="118" t="s">
        <v>107</v>
      </c>
      <c r="U53" s="116" t="s">
        <v>333</v>
      </c>
      <c r="W53" s="120">
        <v>42416</v>
      </c>
      <c r="X53" s="44">
        <v>41</v>
      </c>
      <c r="Y53" s="44">
        <v>41.25</v>
      </c>
      <c r="Z53" s="44">
        <v>39.96</v>
      </c>
      <c r="AA53" s="44">
        <v>40.840000000000003</v>
      </c>
      <c r="AB53" s="114">
        <v>6583500</v>
      </c>
      <c r="AC53" s="44">
        <v>40.64</v>
      </c>
      <c r="AD53" s="2">
        <f t="shared" si="2"/>
        <v>1.2899999999999991</v>
      </c>
      <c r="AE53" s="148">
        <f t="shared" si="3"/>
        <v>1.8291155098972833E-2</v>
      </c>
    </row>
    <row r="54" spans="1:31" x14ac:dyDescent="0.25">
      <c r="O54" s="93">
        <v>1.01</v>
      </c>
      <c r="P54" s="93">
        <f t="shared" si="6"/>
        <v>59.771799999999999</v>
      </c>
      <c r="Q54" s="2"/>
      <c r="R54" s="37"/>
      <c r="T54" s="118" t="s">
        <v>108</v>
      </c>
      <c r="U54" s="116" t="s">
        <v>265</v>
      </c>
      <c r="W54" s="120">
        <v>42412</v>
      </c>
      <c r="X54" s="44">
        <v>39.28</v>
      </c>
      <c r="Y54" s="44">
        <v>40.15</v>
      </c>
      <c r="Z54" s="44">
        <v>38.5</v>
      </c>
      <c r="AA54" s="44">
        <v>40.11</v>
      </c>
      <c r="AB54" s="114">
        <v>12408000</v>
      </c>
      <c r="AC54" s="44">
        <v>39.909999999999997</v>
      </c>
      <c r="AD54" s="2">
        <f t="shared" si="2"/>
        <v>1.6499999999999986</v>
      </c>
      <c r="AE54" s="148">
        <f t="shared" si="3"/>
        <v>3.0201342281878985E-2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0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59.18</v>
      </c>
      <c r="Q55" s="2"/>
      <c r="R55" s="37"/>
      <c r="T55" s="118" t="s">
        <v>109</v>
      </c>
      <c r="U55" s="117">
        <v>8447385</v>
      </c>
      <c r="W55" s="120">
        <v>42411</v>
      </c>
      <c r="X55" s="44">
        <v>38.44</v>
      </c>
      <c r="Y55" s="44">
        <v>39.409999999999997</v>
      </c>
      <c r="Z55" s="44">
        <v>36.950000000000003</v>
      </c>
      <c r="AA55" s="44">
        <v>38.93</v>
      </c>
      <c r="AB55" s="114">
        <v>9707200</v>
      </c>
      <c r="AC55" s="44">
        <v>38.74</v>
      </c>
      <c r="AD55" s="2">
        <f t="shared" si="2"/>
        <v>2.4599999999999937</v>
      </c>
      <c r="AE55" s="148">
        <f t="shared" si="3"/>
        <v>-8.9536965975953731E-3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58.588200000000001</v>
      </c>
      <c r="Q56" s="2"/>
      <c r="R56" s="37"/>
      <c r="T56" s="118" t="s">
        <v>112</v>
      </c>
      <c r="U56" s="117">
        <v>6536420</v>
      </c>
      <c r="W56" s="120">
        <v>42410</v>
      </c>
      <c r="X56" s="44">
        <v>39.22</v>
      </c>
      <c r="Y56" s="44">
        <v>40.15</v>
      </c>
      <c r="Z56" s="44">
        <v>38.75</v>
      </c>
      <c r="AA56" s="44">
        <v>39.29</v>
      </c>
      <c r="AB56" s="114">
        <v>9993900</v>
      </c>
      <c r="AC56" s="44">
        <v>39.090000000000003</v>
      </c>
      <c r="AD56" s="2">
        <f t="shared" si="2"/>
        <v>1.3999999999999986</v>
      </c>
      <c r="AE56" s="148">
        <f t="shared" si="3"/>
        <v>1.5061023110880534E-2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57.996400000000001</v>
      </c>
      <c r="Q57" s="2"/>
      <c r="R57" s="37"/>
      <c r="T57" s="118" t="s">
        <v>110</v>
      </c>
      <c r="U57" s="116" t="s">
        <v>334</v>
      </c>
      <c r="W57" s="120">
        <v>42409</v>
      </c>
      <c r="X57" s="44">
        <v>38.28</v>
      </c>
      <c r="Y57" s="44">
        <v>39.369999999999997</v>
      </c>
      <c r="Z57" s="44">
        <v>37.35</v>
      </c>
      <c r="AA57" s="44">
        <v>38.700000000000003</v>
      </c>
      <c r="AB57" s="114">
        <v>8910000</v>
      </c>
      <c r="AC57" s="44">
        <v>38.51</v>
      </c>
      <c r="AD57" s="2">
        <f t="shared" si="2"/>
        <v>2.019999999999996</v>
      </c>
      <c r="AE57" s="148">
        <f t="shared" si="3"/>
        <v>-7.4742268041236848E-3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57.404599999999995</v>
      </c>
      <c r="Q58" s="2"/>
      <c r="R58" s="37"/>
      <c r="T58" s="118" t="s">
        <v>113</v>
      </c>
      <c r="U58" s="116" t="s">
        <v>132</v>
      </c>
      <c r="W58" s="120">
        <v>42408</v>
      </c>
      <c r="X58" s="44">
        <v>37.229999999999997</v>
      </c>
      <c r="Y58" s="44">
        <v>39.119999999999997</v>
      </c>
      <c r="Z58" s="44">
        <v>37</v>
      </c>
      <c r="AA58" s="44">
        <v>38.99</v>
      </c>
      <c r="AB58" s="114">
        <v>14543500</v>
      </c>
      <c r="AC58" s="44">
        <v>38.799999999999997</v>
      </c>
      <c r="AD58" s="2">
        <f t="shared" si="2"/>
        <v>2.1199999999999974</v>
      </c>
      <c r="AE58" s="148">
        <f t="shared" si="3"/>
        <v>2.564102564102555E-2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56.812799999999996</v>
      </c>
      <c r="T59" s="118" t="s">
        <v>114</v>
      </c>
      <c r="U59" s="116">
        <v>-10.78</v>
      </c>
      <c r="W59" s="120">
        <v>42405</v>
      </c>
      <c r="X59" s="44">
        <v>38.700000000000003</v>
      </c>
      <c r="Y59" s="44">
        <v>39.299999999999997</v>
      </c>
      <c r="Z59" s="44">
        <v>38</v>
      </c>
      <c r="AA59" s="44">
        <v>38.020000000000003</v>
      </c>
      <c r="AB59" s="114">
        <v>40193500</v>
      </c>
      <c r="AC59" s="44">
        <v>37.83</v>
      </c>
      <c r="AD59" s="2">
        <f t="shared" si="2"/>
        <v>1.2999999999999972</v>
      </c>
      <c r="AE59" s="148">
        <f t="shared" si="3"/>
        <v>-0.12531791907514456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56.220999999999997</v>
      </c>
      <c r="T60" s="118" t="s">
        <v>111</v>
      </c>
      <c r="U60" s="116" t="s">
        <v>279</v>
      </c>
      <c r="W60" s="120">
        <v>42404</v>
      </c>
      <c r="X60" s="44">
        <v>43.38</v>
      </c>
      <c r="Y60" s="44">
        <v>45.16</v>
      </c>
      <c r="Z60" s="44">
        <v>42.53</v>
      </c>
      <c r="AA60" s="44">
        <v>43.47</v>
      </c>
      <c r="AB60" s="114">
        <v>10121600</v>
      </c>
      <c r="AC60" s="44">
        <v>43.25</v>
      </c>
      <c r="AD60" s="2">
        <f t="shared" si="2"/>
        <v>2.6299999999999955</v>
      </c>
      <c r="AE60" s="148">
        <f t="shared" si="3"/>
        <v>1.0986442262739482E-2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55.629199999999997</v>
      </c>
      <c r="W61" s="120">
        <v>42403</v>
      </c>
      <c r="X61" s="44">
        <v>40.270000000000003</v>
      </c>
      <c r="Y61" s="44">
        <v>43.02</v>
      </c>
      <c r="Z61" s="44">
        <v>38.97</v>
      </c>
      <c r="AA61" s="44">
        <v>42.99</v>
      </c>
      <c r="AB61" s="114">
        <v>10059700</v>
      </c>
      <c r="AC61" s="44">
        <v>42.78</v>
      </c>
      <c r="AD61" s="2">
        <f t="shared" si="2"/>
        <v>4.0500000000000043</v>
      </c>
      <c r="AE61" s="148">
        <f t="shared" si="3"/>
        <v>9.2441266598570104E-2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55.037400000000005</v>
      </c>
      <c r="W62" s="120">
        <v>42402</v>
      </c>
      <c r="X62" s="44">
        <v>40.57</v>
      </c>
      <c r="Y62" s="44">
        <v>40.57</v>
      </c>
      <c r="Z62" s="44">
        <v>38.770000000000003</v>
      </c>
      <c r="AA62" s="44">
        <v>39.36</v>
      </c>
      <c r="AB62" s="114">
        <v>7280400</v>
      </c>
      <c r="AC62" s="44">
        <v>39.159999999999997</v>
      </c>
      <c r="AD62" s="2">
        <f t="shared" si="2"/>
        <v>1.7999999999999972</v>
      </c>
      <c r="AE62" s="148">
        <f t="shared" si="3"/>
        <v>-5.752105896510229E-2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54.445599999999999</v>
      </c>
      <c r="W63" s="120">
        <v>42401</v>
      </c>
      <c r="X63" s="44">
        <v>41.38</v>
      </c>
      <c r="Y63" s="44">
        <v>42.26</v>
      </c>
      <c r="Z63" s="44">
        <v>40.799999999999997</v>
      </c>
      <c r="AA63" s="44">
        <v>41.76</v>
      </c>
      <c r="AB63" s="114">
        <v>6180900</v>
      </c>
      <c r="AC63" s="44">
        <v>41.55</v>
      </c>
      <c r="AD63" s="2">
        <f t="shared" si="2"/>
        <v>1.4600000000000009</v>
      </c>
      <c r="AE63" s="148">
        <f t="shared" si="3"/>
        <v>-1.7498226531094896E-2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53.8538</v>
      </c>
      <c r="W64" s="120">
        <v>42398</v>
      </c>
      <c r="X64" s="44">
        <v>40.83</v>
      </c>
      <c r="Y64" s="44">
        <v>42.66</v>
      </c>
      <c r="Z64" s="44">
        <v>40.520000000000003</v>
      </c>
      <c r="AA64" s="44">
        <v>42.5</v>
      </c>
      <c r="AB64" s="114">
        <v>8134500</v>
      </c>
      <c r="AC64" s="44">
        <v>42.29</v>
      </c>
      <c r="AD64" s="2">
        <f t="shared" si="2"/>
        <v>2.1399999999999935</v>
      </c>
      <c r="AE64" s="148">
        <f t="shared" si="3"/>
        <v>5.3562531141006398E-2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53.262</v>
      </c>
      <c r="W65" s="120">
        <v>42397</v>
      </c>
      <c r="X65" s="44">
        <v>40.590000000000003</v>
      </c>
      <c r="Y65" s="44">
        <v>41.99</v>
      </c>
      <c r="Z65" s="44">
        <v>39.049999999999997</v>
      </c>
      <c r="AA65" s="44">
        <v>40.340000000000003</v>
      </c>
      <c r="AB65" s="114">
        <v>9889000</v>
      </c>
      <c r="AC65" s="44">
        <v>40.14</v>
      </c>
      <c r="AD65" s="2">
        <f t="shared" si="2"/>
        <v>2.9400000000000048</v>
      </c>
      <c r="AE65" s="148">
        <f t="shared" si="3"/>
        <v>9.4627761112626052E-2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42396</v>
      </c>
      <c r="X66" s="44">
        <v>34.97</v>
      </c>
      <c r="Y66" s="44">
        <v>39.659999999999997</v>
      </c>
      <c r="Z66" s="44">
        <v>34.020000000000003</v>
      </c>
      <c r="AA66" s="44">
        <v>36.85</v>
      </c>
      <c r="AB66" s="114">
        <v>11428700</v>
      </c>
      <c r="AC66" s="44">
        <v>36.67</v>
      </c>
      <c r="AD66" s="2">
        <f t="shared" si="2"/>
        <v>5.6399999999999935</v>
      </c>
      <c r="AE66" s="148">
        <f t="shared" si="3"/>
        <v>5.8602771362586736E-2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42395</v>
      </c>
      <c r="X67" s="44">
        <v>35.119999999999997</v>
      </c>
      <c r="Y67" s="44">
        <v>35.979999999999997</v>
      </c>
      <c r="Z67" s="44">
        <v>34.549999999999997</v>
      </c>
      <c r="AA67" s="44">
        <v>34.81</v>
      </c>
      <c r="AB67" s="114">
        <v>8791100</v>
      </c>
      <c r="AC67" s="44">
        <v>34.64</v>
      </c>
      <c r="AD67" s="2">
        <f>Y67-Z67</f>
        <v>1.4299999999999997</v>
      </c>
      <c r="AE67" s="148">
        <f>AC67/AC68-1</f>
        <v>1.2569424144986741E-2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42394</v>
      </c>
      <c r="X68" s="44">
        <v>37.159999999999997</v>
      </c>
      <c r="Y68" s="44">
        <v>37.840000000000003</v>
      </c>
      <c r="Z68" s="44">
        <v>34.28</v>
      </c>
      <c r="AA68" s="44">
        <v>34.380000000000003</v>
      </c>
      <c r="AB68" s="114">
        <v>10090500</v>
      </c>
      <c r="AC68" s="44">
        <v>34.21</v>
      </c>
      <c r="AD68" s="2">
        <f>Y68-Z68</f>
        <v>3.5600000000000023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/>
      <c r="C97" s="12"/>
      <c r="D97" s="220"/>
      <c r="E97" s="43"/>
      <c r="F97" s="43"/>
      <c r="G97" s="43"/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407" priority="20">
      <formula>Q7&gt;0</formula>
    </cfRule>
    <cfRule type="expression" dxfId="40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405" priority="13">
      <formula>F73&gt;0</formula>
    </cfRule>
    <cfRule type="expression" dxfId="404" priority="14">
      <formula>F73&lt;0</formula>
    </cfRule>
  </conditionalFormatting>
  <conditionalFormatting sqref="H73:H107">
    <cfRule type="expression" dxfId="403" priority="5">
      <formula>H73&gt;0</formula>
    </cfRule>
    <cfRule type="expression" dxfId="402" priority="6">
      <formula>H73&lt;0</formula>
    </cfRule>
  </conditionalFormatting>
  <conditionalFormatting sqref="F56:F72">
    <cfRule type="expression" dxfId="401" priority="3">
      <formula>F56&gt;0</formula>
    </cfRule>
    <cfRule type="expression" dxfId="400" priority="4">
      <formula>F56&lt;0</formula>
    </cfRule>
  </conditionalFormatting>
  <conditionalFormatting sqref="H56:H72">
    <cfRule type="expression" dxfId="399" priority="1">
      <formula>H56&gt;0</formula>
    </cfRule>
    <cfRule type="expression" dxfId="398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42487</v>
      </c>
      <c r="X2" s="12">
        <v>88.79</v>
      </c>
      <c r="Y2" s="12">
        <v>89.8</v>
      </c>
      <c r="Z2" s="12">
        <v>88.67</v>
      </c>
      <c r="AA2" s="12">
        <v>89.17</v>
      </c>
      <c r="AB2" s="105">
        <v>3808400</v>
      </c>
      <c r="AC2" s="12">
        <v>89.17</v>
      </c>
      <c r="AD2" s="2">
        <f>Y2-Z2</f>
        <v>1.1299999999999955</v>
      </c>
      <c r="AE2" s="148">
        <f>AC2/AC3-1</f>
        <v>4.6191978368634867E-3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88.51</v>
      </c>
      <c r="W3" s="143">
        <v>42486</v>
      </c>
      <c r="X3" s="12">
        <v>87.26</v>
      </c>
      <c r="Y3" s="12">
        <v>88.84</v>
      </c>
      <c r="Z3" s="12">
        <v>87.11</v>
      </c>
      <c r="AA3" s="12">
        <v>88.76</v>
      </c>
      <c r="AB3" s="105">
        <v>4811400</v>
      </c>
      <c r="AC3" s="12">
        <v>88.76</v>
      </c>
      <c r="AD3" s="2">
        <f t="shared" ref="AD3:AD66" si="1">Y3-Z3</f>
        <v>1.730000000000004</v>
      </c>
      <c r="AE3" s="148">
        <f t="shared" ref="AE3:AE66" si="2">AC3/AC4-1</f>
        <v>1.3126355438876969E-2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88.51</v>
      </c>
      <c r="W4" s="143">
        <v>42485</v>
      </c>
      <c r="X4" s="12">
        <v>89.09</v>
      </c>
      <c r="Y4" s="12">
        <v>89.3</v>
      </c>
      <c r="Z4" s="12">
        <v>86.89</v>
      </c>
      <c r="AA4" s="12">
        <v>87.61</v>
      </c>
      <c r="AB4" s="105">
        <v>4592400</v>
      </c>
      <c r="AC4" s="12">
        <v>87.61</v>
      </c>
      <c r="AD4" s="2">
        <f t="shared" si="1"/>
        <v>2.4099999999999966</v>
      </c>
      <c r="AE4" s="148">
        <f t="shared" si="2"/>
        <v>-2.2537096954144742E-2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42482</v>
      </c>
      <c r="X5" s="12">
        <v>88</v>
      </c>
      <c r="Y5" s="12">
        <v>89.91</v>
      </c>
      <c r="Z5" s="12">
        <v>87.81</v>
      </c>
      <c r="AA5" s="12">
        <v>89.63</v>
      </c>
      <c r="AB5" s="105">
        <v>6945200</v>
      </c>
      <c r="AC5" s="12">
        <v>89.63</v>
      </c>
      <c r="AD5" s="2">
        <f t="shared" si="1"/>
        <v>2.0999999999999943</v>
      </c>
      <c r="AE5" s="148">
        <f t="shared" si="2"/>
        <v>2.6454420522217248E-2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42481</v>
      </c>
      <c r="X6" s="12">
        <v>86.6</v>
      </c>
      <c r="Y6" s="12">
        <v>88.65</v>
      </c>
      <c r="Z6" s="12">
        <v>85.2</v>
      </c>
      <c r="AA6" s="12">
        <v>87.32</v>
      </c>
      <c r="AB6" s="105">
        <v>9795100</v>
      </c>
      <c r="AC6" s="12">
        <v>87.32</v>
      </c>
      <c r="AD6" s="2">
        <f t="shared" si="1"/>
        <v>3.4500000000000028</v>
      </c>
      <c r="AE6" s="148">
        <f t="shared" si="2"/>
        <v>4.1383422778771495E-2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42480</v>
      </c>
      <c r="X7" s="12">
        <v>82.73</v>
      </c>
      <c r="Y7" s="12">
        <v>84.61</v>
      </c>
      <c r="Z7" s="12">
        <v>82.2</v>
      </c>
      <c r="AA7" s="12">
        <v>83.85</v>
      </c>
      <c r="AB7" s="105">
        <v>6243300</v>
      </c>
      <c r="AC7" s="12">
        <v>83.85</v>
      </c>
      <c r="AD7" s="2">
        <f t="shared" si="1"/>
        <v>2.4099999999999966</v>
      </c>
      <c r="AE7" s="148">
        <f t="shared" si="2"/>
        <v>1.9576848249027279E-2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42479</v>
      </c>
      <c r="X8" s="12">
        <v>81.98</v>
      </c>
      <c r="Y8" s="12">
        <v>83.02</v>
      </c>
      <c r="Z8" s="12">
        <v>81.34</v>
      </c>
      <c r="AA8" s="12">
        <v>82.24</v>
      </c>
      <c r="AB8" s="105">
        <v>6911600</v>
      </c>
      <c r="AC8" s="12">
        <v>82.24</v>
      </c>
      <c r="AD8" s="2">
        <f t="shared" si="1"/>
        <v>1.6799999999999926</v>
      </c>
      <c r="AE8" s="148">
        <f t="shared" si="2"/>
        <v>1.6815034619188873E-2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42478</v>
      </c>
      <c r="X9" s="12">
        <v>79.98</v>
      </c>
      <c r="Y9" s="12">
        <v>82.04</v>
      </c>
      <c r="Z9" s="12">
        <v>78.62</v>
      </c>
      <c r="AA9" s="12">
        <v>80.88</v>
      </c>
      <c r="AB9" s="105">
        <v>7348100</v>
      </c>
      <c r="AC9" s="12">
        <v>80.88</v>
      </c>
      <c r="AD9" s="2">
        <f t="shared" si="1"/>
        <v>3.4200000000000017</v>
      </c>
      <c r="AE9" s="148">
        <f t="shared" si="2"/>
        <v>-4.0635389730329097E-3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42475</v>
      </c>
      <c r="X10" s="12">
        <v>82.19</v>
      </c>
      <c r="Y10" s="12">
        <v>82.42</v>
      </c>
      <c r="Z10" s="12">
        <v>81.02</v>
      </c>
      <c r="AA10" s="12">
        <v>81.209999999999994</v>
      </c>
      <c r="AB10" s="105">
        <v>3799100</v>
      </c>
      <c r="AC10" s="12">
        <v>81.209999999999994</v>
      </c>
      <c r="AD10" s="2">
        <f t="shared" si="1"/>
        <v>1.4000000000000057</v>
      </c>
      <c r="AE10" s="148">
        <f t="shared" si="2"/>
        <v>-1.348396501457727E-2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42474</v>
      </c>
      <c r="X11" s="12">
        <v>82.18</v>
      </c>
      <c r="Y11" s="12">
        <v>83.03</v>
      </c>
      <c r="Z11" s="12">
        <v>81.290000000000006</v>
      </c>
      <c r="AA11" s="12">
        <v>82.32</v>
      </c>
      <c r="AB11" s="105">
        <v>5070200</v>
      </c>
      <c r="AC11" s="12">
        <v>82.32</v>
      </c>
      <c r="AD11" s="2">
        <f t="shared" si="1"/>
        <v>1.7399999999999949</v>
      </c>
      <c r="AE11" s="148">
        <f t="shared" si="2"/>
        <v>7.342143906020393E-3</v>
      </c>
    </row>
    <row r="12" spans="1:31" x14ac:dyDescent="0.25">
      <c r="U12" s="147"/>
      <c r="W12" s="143">
        <v>42473</v>
      </c>
      <c r="X12" s="12">
        <v>80.67</v>
      </c>
      <c r="Y12" s="12">
        <v>82.15</v>
      </c>
      <c r="Z12" s="12">
        <v>80.17</v>
      </c>
      <c r="AA12" s="12">
        <v>81.72</v>
      </c>
      <c r="AB12" s="105">
        <v>4499800</v>
      </c>
      <c r="AC12" s="12">
        <v>81.72</v>
      </c>
      <c r="AD12" s="2">
        <f t="shared" si="1"/>
        <v>1.980000000000004</v>
      </c>
      <c r="AE12" s="148">
        <f t="shared" si="2"/>
        <v>2.6117528879959773E-2</v>
      </c>
    </row>
    <row r="13" spans="1:31" x14ac:dyDescent="0.25">
      <c r="T13" s="75"/>
      <c r="W13" s="143">
        <v>42472</v>
      </c>
      <c r="X13" s="12">
        <v>78.33</v>
      </c>
      <c r="Y13" s="12">
        <v>80.260000000000005</v>
      </c>
      <c r="Z13" s="12">
        <v>78.19</v>
      </c>
      <c r="AA13" s="12">
        <v>79.64</v>
      </c>
      <c r="AB13" s="105">
        <v>4610900</v>
      </c>
      <c r="AC13" s="12">
        <v>79.64</v>
      </c>
      <c r="AD13" s="2">
        <f t="shared" si="1"/>
        <v>2.0700000000000074</v>
      </c>
      <c r="AE13" s="148">
        <f t="shared" si="2"/>
        <v>1.2072690303723599E-2</v>
      </c>
    </row>
    <row r="14" spans="1:31" x14ac:dyDescent="0.25">
      <c r="W14" s="143">
        <v>42471</v>
      </c>
      <c r="X14" s="12">
        <v>79.14</v>
      </c>
      <c r="Y14" s="12">
        <v>80.510000000000005</v>
      </c>
      <c r="Z14" s="12">
        <v>78.58</v>
      </c>
      <c r="AA14" s="12">
        <v>78.69</v>
      </c>
      <c r="AB14" s="105">
        <v>4104100</v>
      </c>
      <c r="AC14" s="12">
        <v>78.69</v>
      </c>
      <c r="AD14" s="2">
        <f t="shared" si="1"/>
        <v>1.9300000000000068</v>
      </c>
      <c r="AE14" s="148">
        <f t="shared" si="2"/>
        <v>-6.0629026146268306E-3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42468</v>
      </c>
      <c r="X15" s="12">
        <v>78.66</v>
      </c>
      <c r="Y15" s="12">
        <v>80.58</v>
      </c>
      <c r="Z15" s="12">
        <v>78.319999999999993</v>
      </c>
      <c r="AA15" s="12">
        <v>79.17</v>
      </c>
      <c r="AB15" s="105">
        <v>4211200</v>
      </c>
      <c r="AC15" s="12">
        <v>79.17</v>
      </c>
      <c r="AD15" s="2">
        <f t="shared" si="1"/>
        <v>2.2600000000000051</v>
      </c>
      <c r="AE15" s="148">
        <f t="shared" si="2"/>
        <v>1.5000000000000124E-2</v>
      </c>
    </row>
    <row r="16" spans="1:31" x14ac:dyDescent="0.25">
      <c r="W16" s="143">
        <v>42467</v>
      </c>
      <c r="X16" s="12">
        <v>77.959999999999994</v>
      </c>
      <c r="Y16" s="12">
        <v>78.67</v>
      </c>
      <c r="Z16" s="12">
        <v>77.42</v>
      </c>
      <c r="AA16" s="12">
        <v>78</v>
      </c>
      <c r="AB16" s="105">
        <v>4232600</v>
      </c>
      <c r="AC16" s="12">
        <v>78</v>
      </c>
      <c r="AD16" s="2">
        <f t="shared" si="1"/>
        <v>1.25</v>
      </c>
      <c r="AE16" s="148">
        <f t="shared" si="2"/>
        <v>-4.4671346522016098E-3</v>
      </c>
    </row>
    <row r="17" spans="2:31" x14ac:dyDescent="0.25">
      <c r="W17" s="143">
        <v>42466</v>
      </c>
      <c r="X17" s="12">
        <v>78.349999999999994</v>
      </c>
      <c r="Y17" s="12">
        <v>78.53</v>
      </c>
      <c r="Z17" s="12">
        <v>77.37</v>
      </c>
      <c r="AA17" s="12">
        <v>78.349999999999994</v>
      </c>
      <c r="AB17" s="105">
        <v>4343100</v>
      </c>
      <c r="AC17" s="12">
        <v>78.349999999999994</v>
      </c>
      <c r="AD17" s="2">
        <f t="shared" si="1"/>
        <v>1.1599999999999966</v>
      </c>
      <c r="AE17" s="148">
        <f t="shared" si="2"/>
        <v>-3.4342406512338775E-3</v>
      </c>
    </row>
    <row r="18" spans="2:31" x14ac:dyDescent="0.25">
      <c r="W18" s="143">
        <v>42465</v>
      </c>
      <c r="X18" s="12">
        <v>77.55</v>
      </c>
      <c r="Y18" s="12">
        <v>78.98</v>
      </c>
      <c r="Z18" s="12">
        <v>77.290000000000006</v>
      </c>
      <c r="AA18" s="12">
        <v>78.62</v>
      </c>
      <c r="AB18" s="105">
        <v>3604700</v>
      </c>
      <c r="AC18" s="12">
        <v>78.62</v>
      </c>
      <c r="AD18" s="2">
        <f t="shared" si="1"/>
        <v>1.6899999999999977</v>
      </c>
      <c r="AE18" s="148">
        <f t="shared" si="2"/>
        <v>3.5741639009445603E-3</v>
      </c>
    </row>
    <row r="19" spans="2:31" x14ac:dyDescent="0.25">
      <c r="W19" s="143">
        <v>42464</v>
      </c>
      <c r="X19" s="12">
        <v>78.72</v>
      </c>
      <c r="Y19" s="12">
        <v>80.02</v>
      </c>
      <c r="Z19" s="12">
        <v>78.17</v>
      </c>
      <c r="AA19" s="12">
        <v>78.34</v>
      </c>
      <c r="AB19" s="105">
        <v>3464800</v>
      </c>
      <c r="AC19" s="12">
        <v>78.34</v>
      </c>
      <c r="AD19" s="2">
        <f t="shared" si="1"/>
        <v>1.8499999999999943</v>
      </c>
      <c r="AE19" s="148">
        <f t="shared" si="2"/>
        <v>-7.3492143943233446E-3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0" t="s">
        <v>167</v>
      </c>
      <c r="H20" s="250" t="s">
        <v>90</v>
      </c>
      <c r="I20" s="250" t="s">
        <v>174</v>
      </c>
      <c r="W20" s="143">
        <v>42461</v>
      </c>
      <c r="X20" s="12">
        <v>78.819999999999993</v>
      </c>
      <c r="Y20" s="12">
        <v>79.42</v>
      </c>
      <c r="Z20" s="12">
        <v>78.03</v>
      </c>
      <c r="AA20" s="12">
        <v>78.92</v>
      </c>
      <c r="AB20" s="105">
        <v>4219400</v>
      </c>
      <c r="AC20" s="12">
        <v>78.92</v>
      </c>
      <c r="AD20" s="2">
        <f t="shared" si="1"/>
        <v>1.3900000000000006</v>
      </c>
      <c r="AE20" s="148">
        <f t="shared" si="2"/>
        <v>-7.9195474544311306E-3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42460</v>
      </c>
      <c r="X21" s="12">
        <v>80.290000000000006</v>
      </c>
      <c r="Y21" s="12">
        <v>80.709999999999994</v>
      </c>
      <c r="Z21" s="12">
        <v>78.540000000000006</v>
      </c>
      <c r="AA21" s="12">
        <v>79.55</v>
      </c>
      <c r="AB21" s="105">
        <v>5096400</v>
      </c>
      <c r="AC21" s="12">
        <v>79.55</v>
      </c>
      <c r="AD21" s="2">
        <f t="shared" si="1"/>
        <v>2.1699999999999875</v>
      </c>
      <c r="AE21" s="148">
        <f t="shared" si="2"/>
        <v>-1.2537239324726945E-2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42459</v>
      </c>
      <c r="X22" s="12">
        <v>80.400000000000006</v>
      </c>
      <c r="Y22" s="12">
        <v>81.45</v>
      </c>
      <c r="Z22" s="12">
        <v>80.17</v>
      </c>
      <c r="AA22" s="12">
        <v>80.56</v>
      </c>
      <c r="AB22" s="105">
        <v>3136300</v>
      </c>
      <c r="AC22" s="12">
        <v>80.56</v>
      </c>
      <c r="AD22" s="2">
        <f t="shared" si="1"/>
        <v>1.2800000000000011</v>
      </c>
      <c r="AE22" s="148">
        <f t="shared" si="2"/>
        <v>9.52380952380949E-3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42458</v>
      </c>
      <c r="X23" s="12">
        <v>78.41</v>
      </c>
      <c r="Y23" s="12">
        <v>79.989999999999995</v>
      </c>
      <c r="Z23" s="12">
        <v>77.8</v>
      </c>
      <c r="AA23" s="12">
        <v>79.8</v>
      </c>
      <c r="AB23" s="105">
        <v>4338900</v>
      </c>
      <c r="AC23" s="12">
        <v>79.8</v>
      </c>
      <c r="AD23" s="2">
        <f t="shared" si="1"/>
        <v>2.1899999999999977</v>
      </c>
      <c r="AE23" s="148">
        <f t="shared" si="2"/>
        <v>1.2561857632280127E-2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42457</v>
      </c>
      <c r="X24" s="12">
        <v>80.75</v>
      </c>
      <c r="Y24" s="12">
        <v>80.92</v>
      </c>
      <c r="Z24" s="12">
        <v>78.47</v>
      </c>
      <c r="AA24" s="12">
        <v>78.81</v>
      </c>
      <c r="AB24" s="105">
        <v>6304700</v>
      </c>
      <c r="AC24" s="12">
        <v>78.81</v>
      </c>
      <c r="AD24" s="2">
        <f t="shared" si="1"/>
        <v>2.4500000000000028</v>
      </c>
      <c r="AE24" s="148">
        <f t="shared" si="2"/>
        <v>-2.6075135936727611E-2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42453</v>
      </c>
      <c r="X25" s="12">
        <v>80.78</v>
      </c>
      <c r="Y25" s="12">
        <v>81.27</v>
      </c>
      <c r="Z25" s="12">
        <v>80.040000000000006</v>
      </c>
      <c r="AA25" s="12">
        <v>80.92</v>
      </c>
      <c r="AB25" s="105">
        <v>4209600</v>
      </c>
      <c r="AC25" s="12">
        <v>80.92</v>
      </c>
      <c r="AD25" s="2">
        <f t="shared" si="1"/>
        <v>1.2299999999999898</v>
      </c>
      <c r="AE25" s="148">
        <f t="shared" si="2"/>
        <v>-7.3601570166829111E-3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42452</v>
      </c>
      <c r="X26" s="12">
        <v>82.13</v>
      </c>
      <c r="Y26" s="12">
        <v>82.35</v>
      </c>
      <c r="Z26" s="12">
        <v>81.39</v>
      </c>
      <c r="AA26" s="12">
        <v>81.52</v>
      </c>
      <c r="AB26" s="105">
        <v>4203600</v>
      </c>
      <c r="AC26" s="12">
        <v>81.52</v>
      </c>
      <c r="AD26" s="2">
        <f t="shared" si="1"/>
        <v>0.95999999999999375</v>
      </c>
      <c r="AE26" s="148">
        <f t="shared" si="2"/>
        <v>-6.5805508164757942E-3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42451</v>
      </c>
      <c r="X27" s="12">
        <v>83.05</v>
      </c>
      <c r="Y27" s="12">
        <v>83.27</v>
      </c>
      <c r="Z27" s="12">
        <v>81.709999999999994</v>
      </c>
      <c r="AA27" s="12">
        <v>82.06</v>
      </c>
      <c r="AB27" s="105">
        <v>5133200</v>
      </c>
      <c r="AC27" s="12">
        <v>82.06</v>
      </c>
      <c r="AD27" s="2">
        <f t="shared" si="1"/>
        <v>1.5600000000000023</v>
      </c>
      <c r="AE27" s="148">
        <f t="shared" si="2"/>
        <v>-2.2862586330078649E-2</v>
      </c>
    </row>
    <row r="28" spans="2:31" x14ac:dyDescent="0.25">
      <c r="W28" s="143">
        <v>42450</v>
      </c>
      <c r="X28" s="12">
        <v>84.39</v>
      </c>
      <c r="Y28" s="12">
        <v>84.98</v>
      </c>
      <c r="Z28" s="12">
        <v>83.47</v>
      </c>
      <c r="AA28" s="12">
        <v>83.98</v>
      </c>
      <c r="AB28" s="105">
        <v>3790500</v>
      </c>
      <c r="AC28" s="12">
        <v>83.98</v>
      </c>
      <c r="AD28" s="2">
        <f t="shared" si="1"/>
        <v>1.5100000000000051</v>
      </c>
      <c r="AE28" s="148">
        <f t="shared" si="2"/>
        <v>-5.2120350627813394E-3</v>
      </c>
    </row>
    <row r="29" spans="2:31" x14ac:dyDescent="0.25">
      <c r="W29" s="143">
        <v>42447</v>
      </c>
      <c r="X29" s="12">
        <v>83.45</v>
      </c>
      <c r="Y29" s="12">
        <v>85.3</v>
      </c>
      <c r="Z29" s="12">
        <v>83.27</v>
      </c>
      <c r="AA29" s="12">
        <v>84.42</v>
      </c>
      <c r="AB29" s="105">
        <v>8335700</v>
      </c>
      <c r="AC29" s="12">
        <v>84.42</v>
      </c>
      <c r="AD29" s="2">
        <f t="shared" si="1"/>
        <v>2.0300000000000011</v>
      </c>
      <c r="AE29" s="148">
        <f t="shared" si="2"/>
        <v>1.6129032258064502E-2</v>
      </c>
    </row>
    <row r="30" spans="2:31" x14ac:dyDescent="0.25">
      <c r="W30" s="143">
        <v>42446</v>
      </c>
      <c r="X30" s="12">
        <v>80.709999999999994</v>
      </c>
      <c r="Y30" s="12">
        <v>83.27</v>
      </c>
      <c r="Z30" s="12">
        <v>79.61</v>
      </c>
      <c r="AA30" s="12">
        <v>83.08</v>
      </c>
      <c r="AB30" s="105">
        <v>4969800</v>
      </c>
      <c r="AC30" s="12">
        <v>83.08</v>
      </c>
      <c r="AD30" s="2">
        <f t="shared" si="1"/>
        <v>3.6599999999999966</v>
      </c>
      <c r="AE30" s="148">
        <f t="shared" si="2"/>
        <v>3.4491346034117853E-2</v>
      </c>
    </row>
    <row r="31" spans="2:31" x14ac:dyDescent="0.25">
      <c r="W31" s="143">
        <v>42445</v>
      </c>
      <c r="X31" s="12">
        <v>80.14</v>
      </c>
      <c r="Y31" s="12">
        <v>80.790000000000006</v>
      </c>
      <c r="Z31" s="12">
        <v>79.37</v>
      </c>
      <c r="AA31" s="12">
        <v>80.31</v>
      </c>
      <c r="AB31" s="105">
        <v>3194900</v>
      </c>
      <c r="AC31" s="12">
        <v>80.31</v>
      </c>
      <c r="AD31" s="2">
        <f t="shared" si="1"/>
        <v>1.4200000000000017</v>
      </c>
      <c r="AE31" s="148">
        <f t="shared" si="2"/>
        <v>1.996257018091141E-3</v>
      </c>
    </row>
    <row r="32" spans="2:31" x14ac:dyDescent="0.25">
      <c r="W32" s="143">
        <v>42444</v>
      </c>
      <c r="X32" s="12">
        <v>79.62</v>
      </c>
      <c r="Y32" s="12">
        <v>80.150000000000006</v>
      </c>
      <c r="Z32" s="12">
        <v>78.63</v>
      </c>
      <c r="AA32" s="12">
        <v>80.150000000000006</v>
      </c>
      <c r="AB32" s="105">
        <v>4675300</v>
      </c>
      <c r="AC32" s="12">
        <v>80.150000000000006</v>
      </c>
      <c r="AD32" s="2">
        <f t="shared" si="1"/>
        <v>1.5200000000000102</v>
      </c>
      <c r="AE32" s="148">
        <f t="shared" si="2"/>
        <v>-2.4891101431236962E-3</v>
      </c>
    </row>
    <row r="33" spans="4:31" x14ac:dyDescent="0.25">
      <c r="W33" s="143">
        <v>42443</v>
      </c>
      <c r="X33" s="12">
        <v>80.7</v>
      </c>
      <c r="Y33" s="12">
        <v>81.47</v>
      </c>
      <c r="Z33" s="12">
        <v>80.150000000000006</v>
      </c>
      <c r="AA33" s="12">
        <v>80.349999999999994</v>
      </c>
      <c r="AB33" s="105">
        <v>4362300</v>
      </c>
      <c r="AC33" s="12">
        <v>80.349999999999994</v>
      </c>
      <c r="AD33" s="2">
        <f t="shared" si="1"/>
        <v>1.3199999999999932</v>
      </c>
      <c r="AE33" s="148">
        <f t="shared" si="2"/>
        <v>-1.11986217080976E-2</v>
      </c>
    </row>
    <row r="34" spans="4:31" x14ac:dyDescent="0.25">
      <c r="W34" s="143">
        <v>42440</v>
      </c>
      <c r="X34" s="12">
        <v>80.180000000000007</v>
      </c>
      <c r="Y34" s="12">
        <v>81.38</v>
      </c>
      <c r="Z34" s="12">
        <v>79.91</v>
      </c>
      <c r="AA34" s="12">
        <v>81.260000000000005</v>
      </c>
      <c r="AB34" s="105">
        <v>3728700</v>
      </c>
      <c r="AC34" s="12">
        <v>81.260000000000005</v>
      </c>
      <c r="AD34" s="2">
        <f t="shared" si="1"/>
        <v>1.4699999999999989</v>
      </c>
      <c r="AE34" s="148">
        <f t="shared" si="2"/>
        <v>2.3683547493071444E-2</v>
      </c>
    </row>
    <row r="35" spans="4:31" x14ac:dyDescent="0.25">
      <c r="W35" s="143">
        <v>42439</v>
      </c>
      <c r="X35" s="12">
        <v>80.59</v>
      </c>
      <c r="Y35" s="12">
        <v>80.680000000000007</v>
      </c>
      <c r="Z35" s="12">
        <v>78.56</v>
      </c>
      <c r="AA35" s="12">
        <v>79.38</v>
      </c>
      <c r="AB35" s="105">
        <v>3949600</v>
      </c>
      <c r="AC35" s="12">
        <v>79.38</v>
      </c>
      <c r="AD35" s="2">
        <f t="shared" si="1"/>
        <v>2.1200000000000045</v>
      </c>
      <c r="AE35" s="148">
        <f t="shared" si="2"/>
        <v>-9.4834040429249145E-3</v>
      </c>
    </row>
    <row r="36" spans="4:31" x14ac:dyDescent="0.25">
      <c r="W36" s="143">
        <v>42438</v>
      </c>
      <c r="X36" s="12">
        <v>78.900000000000006</v>
      </c>
      <c r="Y36" s="12">
        <v>80.2</v>
      </c>
      <c r="Z36" s="12">
        <v>78.67</v>
      </c>
      <c r="AA36" s="12">
        <v>80.14</v>
      </c>
      <c r="AB36" s="105">
        <v>6028500</v>
      </c>
      <c r="AC36" s="12">
        <v>80.14</v>
      </c>
      <c r="AD36" s="2">
        <f t="shared" si="1"/>
        <v>1.5300000000000011</v>
      </c>
      <c r="AE36" s="148">
        <f t="shared" si="2"/>
        <v>2.4153354632587831E-2</v>
      </c>
    </row>
    <row r="37" spans="4:31" x14ac:dyDescent="0.25">
      <c r="W37" s="143">
        <v>42437</v>
      </c>
      <c r="X37" s="12">
        <v>80.64</v>
      </c>
      <c r="Y37" s="12">
        <v>81.06</v>
      </c>
      <c r="Z37" s="12">
        <v>78.150000000000006</v>
      </c>
      <c r="AA37" s="12">
        <v>78.25</v>
      </c>
      <c r="AB37" s="105">
        <v>5912100</v>
      </c>
      <c r="AC37" s="12">
        <v>78.25</v>
      </c>
      <c r="AD37" s="2">
        <f t="shared" si="1"/>
        <v>2.9099999999999966</v>
      </c>
      <c r="AE37" s="148">
        <f t="shared" si="2"/>
        <v>-3.9287906691221619E-2</v>
      </c>
    </row>
    <row r="38" spans="4:31" x14ac:dyDescent="0.25">
      <c r="D38" s="76"/>
      <c r="W38" s="143">
        <v>42436</v>
      </c>
      <c r="X38" s="12">
        <v>80.03</v>
      </c>
      <c r="Y38" s="12">
        <v>81.569999999999993</v>
      </c>
      <c r="Z38" s="12">
        <v>79.75</v>
      </c>
      <c r="AA38" s="12">
        <v>81.45</v>
      </c>
      <c r="AB38" s="105">
        <v>6534300</v>
      </c>
      <c r="AC38" s="12">
        <v>81.45</v>
      </c>
      <c r="AD38" s="2">
        <f t="shared" si="1"/>
        <v>1.8199999999999932</v>
      </c>
      <c r="AE38" s="148">
        <f t="shared" si="2"/>
        <v>1.1801242236024967E-2</v>
      </c>
    </row>
    <row r="39" spans="4:31" x14ac:dyDescent="0.25">
      <c r="W39" s="143">
        <v>42433</v>
      </c>
      <c r="X39" s="12">
        <v>80.22</v>
      </c>
      <c r="Y39" s="12">
        <v>81.45</v>
      </c>
      <c r="Z39" s="12">
        <v>79.989999999999995</v>
      </c>
      <c r="AA39" s="12">
        <v>80.5</v>
      </c>
      <c r="AB39" s="105">
        <v>6411500</v>
      </c>
      <c r="AC39" s="12">
        <v>80.5</v>
      </c>
      <c r="AD39" s="2">
        <f t="shared" si="1"/>
        <v>1.460000000000008</v>
      </c>
      <c r="AE39" s="148">
        <f t="shared" si="2"/>
        <v>6.1242344706911034E-3</v>
      </c>
    </row>
    <row r="40" spans="4:31" x14ac:dyDescent="0.25">
      <c r="W40" s="143">
        <v>42432</v>
      </c>
      <c r="X40" s="12">
        <v>79.86</v>
      </c>
      <c r="Y40" s="12">
        <v>80.55</v>
      </c>
      <c r="Z40" s="12">
        <v>79.08</v>
      </c>
      <c r="AA40" s="12">
        <v>80.010000000000005</v>
      </c>
      <c r="AB40" s="105">
        <v>5167400</v>
      </c>
      <c r="AC40" s="12">
        <v>80.010000000000005</v>
      </c>
      <c r="AD40" s="2">
        <f t="shared" si="1"/>
        <v>1.4699999999999989</v>
      </c>
      <c r="AE40" s="148">
        <f t="shared" si="2"/>
        <v>6.4150943396226179E-3</v>
      </c>
    </row>
    <row r="41" spans="4:31" x14ac:dyDescent="0.25">
      <c r="W41" s="143">
        <v>42431</v>
      </c>
      <c r="X41" s="12">
        <v>80.239999999999995</v>
      </c>
      <c r="Y41" s="12">
        <v>80.83</v>
      </c>
      <c r="Z41" s="12">
        <v>79.25</v>
      </c>
      <c r="AA41" s="12">
        <v>79.5</v>
      </c>
      <c r="AB41" s="105">
        <v>5610200</v>
      </c>
      <c r="AC41" s="12">
        <v>79.5</v>
      </c>
      <c r="AD41" s="2">
        <f t="shared" si="1"/>
        <v>1.5799999999999983</v>
      </c>
      <c r="AE41" s="148">
        <f t="shared" si="2"/>
        <v>-7.7383924113829661E-3</v>
      </c>
    </row>
    <row r="42" spans="4:31" x14ac:dyDescent="0.25">
      <c r="W42" s="143">
        <v>42430</v>
      </c>
      <c r="X42" s="12">
        <v>79.7</v>
      </c>
      <c r="Y42" s="12">
        <v>80.92</v>
      </c>
      <c r="Z42" s="12">
        <v>79.14</v>
      </c>
      <c r="AA42" s="12">
        <v>80.12</v>
      </c>
      <c r="AB42" s="105">
        <v>5909800</v>
      </c>
      <c r="AC42" s="12">
        <v>80.12</v>
      </c>
      <c r="AD42" s="2">
        <f t="shared" si="1"/>
        <v>1.7800000000000011</v>
      </c>
      <c r="AE42" s="148">
        <f t="shared" si="2"/>
        <v>1.597768196804461E-2</v>
      </c>
    </row>
    <row r="43" spans="4:31" x14ac:dyDescent="0.25">
      <c r="W43" s="143">
        <v>42429</v>
      </c>
      <c r="X43" s="12">
        <v>79.81</v>
      </c>
      <c r="Y43" s="12">
        <v>79.98</v>
      </c>
      <c r="Z43" s="12">
        <v>78.75</v>
      </c>
      <c r="AA43" s="12">
        <v>78.86</v>
      </c>
      <c r="AB43" s="105">
        <v>5358600</v>
      </c>
      <c r="AC43" s="12">
        <v>78.86</v>
      </c>
      <c r="AD43" s="2">
        <f t="shared" si="1"/>
        <v>1.230000000000004</v>
      </c>
      <c r="AE43" s="148">
        <f t="shared" si="2"/>
        <v>-1.4249999999999985E-2</v>
      </c>
    </row>
    <row r="44" spans="4:31" x14ac:dyDescent="0.25">
      <c r="W44" s="143">
        <v>42426</v>
      </c>
      <c r="X44" s="12">
        <v>80.09</v>
      </c>
      <c r="Y44" s="12">
        <v>81.260000000000005</v>
      </c>
      <c r="Z44" s="12">
        <v>79.790000000000006</v>
      </c>
      <c r="AA44" s="12">
        <v>80</v>
      </c>
      <c r="AB44" s="105">
        <v>3836900</v>
      </c>
      <c r="AC44" s="12">
        <v>80</v>
      </c>
      <c r="AD44" s="2">
        <f t="shared" si="1"/>
        <v>1.4699999999999989</v>
      </c>
      <c r="AE44" s="148">
        <f t="shared" si="2"/>
        <v>8.5728693898134978E-3</v>
      </c>
    </row>
    <row r="45" spans="4:31" x14ac:dyDescent="0.25">
      <c r="W45" s="143">
        <v>42425</v>
      </c>
      <c r="X45" s="12">
        <v>79.5</v>
      </c>
      <c r="Y45" s="12">
        <v>80.349999999999994</v>
      </c>
      <c r="Z45" s="12">
        <v>78.53</v>
      </c>
      <c r="AA45" s="12">
        <v>79.319999999999993</v>
      </c>
      <c r="AB45" s="105">
        <v>3243000</v>
      </c>
      <c r="AC45" s="12">
        <v>79.319999999999993</v>
      </c>
      <c r="AD45" s="2">
        <f t="shared" si="1"/>
        <v>1.8199999999999932</v>
      </c>
      <c r="AE45" s="148" t="e">
        <f t="shared" si="2"/>
        <v>#DIV/0!</v>
      </c>
    </row>
    <row r="46" spans="4:31" ht="20.25" thickBot="1" x14ac:dyDescent="0.35">
      <c r="O46" s="424" t="s">
        <v>78</v>
      </c>
      <c r="P46" s="424"/>
      <c r="Q46" s="37"/>
      <c r="R46"/>
      <c r="T46" s="101" t="s">
        <v>115</v>
      </c>
      <c r="W46" s="143">
        <v>42425</v>
      </c>
      <c r="X46" s="12" t="s">
        <v>133</v>
      </c>
      <c r="Y46" s="12"/>
      <c r="Z46" s="12"/>
      <c r="AA46" s="12"/>
      <c r="AB46" s="105"/>
      <c r="AC46" s="12"/>
      <c r="AD46" s="2">
        <f t="shared" si="1"/>
        <v>0</v>
      </c>
      <c r="AE46" s="148">
        <f t="shared" si="2"/>
        <v>-1</v>
      </c>
    </row>
    <row r="47" spans="4:31" ht="15.75" thickTop="1" x14ac:dyDescent="0.25">
      <c r="O47" s="93">
        <v>1.1000000000000001</v>
      </c>
      <c r="P47" s="93">
        <f>O47*$Q$4</f>
        <v>97.361000000000018</v>
      </c>
      <c r="Q47" s="37"/>
      <c r="R47"/>
      <c r="T47" s="107" t="s">
        <v>100</v>
      </c>
      <c r="U47" s="139">
        <v>93.05</v>
      </c>
      <c r="W47" s="143">
        <v>42424</v>
      </c>
      <c r="X47" s="12">
        <v>78.02</v>
      </c>
      <c r="Y47" s="12">
        <v>80.290000000000006</v>
      </c>
      <c r="Z47" s="12">
        <v>77.069999999999993</v>
      </c>
      <c r="AA47" s="12">
        <v>80.09</v>
      </c>
      <c r="AB47" s="105">
        <v>4800500</v>
      </c>
      <c r="AC47" s="12">
        <v>79.540000000000006</v>
      </c>
      <c r="AD47" s="2">
        <f t="shared" si="1"/>
        <v>3.2200000000000131</v>
      </c>
      <c r="AE47" s="148">
        <f t="shared" si="2"/>
        <v>1.4411427113888653E-2</v>
      </c>
    </row>
    <row r="48" spans="4:31" x14ac:dyDescent="0.25">
      <c r="O48" s="93">
        <v>1.0900000000000001</v>
      </c>
      <c r="P48" s="93">
        <f t="shared" ref="P48:P67" si="8">O48*$Q$4</f>
        <v>96.47590000000001</v>
      </c>
      <c r="Q48" s="37"/>
      <c r="R48"/>
      <c r="T48" s="97" t="s">
        <v>101</v>
      </c>
      <c r="U48" s="140">
        <v>92.99</v>
      </c>
      <c r="W48" s="143">
        <v>42423</v>
      </c>
      <c r="X48" s="12">
        <v>80.5</v>
      </c>
      <c r="Y48" s="12">
        <v>81.05</v>
      </c>
      <c r="Z48" s="12">
        <v>78.790000000000006</v>
      </c>
      <c r="AA48" s="12">
        <v>78.95</v>
      </c>
      <c r="AB48" s="105">
        <v>4966300</v>
      </c>
      <c r="AC48" s="12">
        <v>78.41</v>
      </c>
      <c r="AD48" s="2">
        <f t="shared" si="1"/>
        <v>2.2599999999999909</v>
      </c>
      <c r="AE48" s="148">
        <f t="shared" si="2"/>
        <v>-3.2572486119679223E-2</v>
      </c>
    </row>
    <row r="49" spans="15:31" x14ac:dyDescent="0.25">
      <c r="O49" s="93">
        <v>1.08</v>
      </c>
      <c r="P49" s="93">
        <f t="shared" si="8"/>
        <v>95.590800000000016</v>
      </c>
      <c r="Q49" s="37"/>
      <c r="R49"/>
      <c r="T49" s="97" t="s">
        <v>102</v>
      </c>
      <c r="U49" s="140" t="s">
        <v>335</v>
      </c>
      <c r="W49" s="143">
        <v>42422</v>
      </c>
      <c r="X49" s="12">
        <v>79.900000000000006</v>
      </c>
      <c r="Y49" s="12">
        <v>82.26</v>
      </c>
      <c r="Z49" s="12">
        <v>79.900000000000006</v>
      </c>
      <c r="AA49" s="12">
        <v>81.61</v>
      </c>
      <c r="AB49" s="105">
        <v>5448300</v>
      </c>
      <c r="AC49" s="12">
        <v>81.05</v>
      </c>
      <c r="AD49" s="2">
        <f t="shared" si="1"/>
        <v>2.3599999999999994</v>
      </c>
      <c r="AE49" s="148">
        <f t="shared" si="2"/>
        <v>2.1424070573409004E-2</v>
      </c>
    </row>
    <row r="50" spans="15:31" x14ac:dyDescent="0.25">
      <c r="O50" s="93">
        <v>1.07</v>
      </c>
      <c r="P50" s="93">
        <f t="shared" si="8"/>
        <v>94.705700000000007</v>
      </c>
      <c r="Q50" s="93"/>
      <c r="R50"/>
      <c r="T50" s="97" t="s">
        <v>103</v>
      </c>
      <c r="U50" s="140" t="s">
        <v>336</v>
      </c>
      <c r="W50" s="143">
        <v>42419</v>
      </c>
      <c r="X50" s="12">
        <v>78.52</v>
      </c>
      <c r="Y50" s="12">
        <v>80</v>
      </c>
      <c r="Z50" s="12">
        <v>78</v>
      </c>
      <c r="AA50" s="12">
        <v>79.900000000000006</v>
      </c>
      <c r="AB50" s="105">
        <v>4793200</v>
      </c>
      <c r="AC50" s="12">
        <v>79.349999999999994</v>
      </c>
      <c r="AD50" s="2">
        <f t="shared" si="1"/>
        <v>2</v>
      </c>
      <c r="AE50" s="148">
        <f t="shared" si="2"/>
        <v>1.5745007680491474E-2</v>
      </c>
    </row>
    <row r="51" spans="15:31" x14ac:dyDescent="0.25">
      <c r="O51" s="93">
        <v>1.06</v>
      </c>
      <c r="P51" s="93">
        <f t="shared" si="8"/>
        <v>93.820600000000013</v>
      </c>
      <c r="Q51" s="93"/>
      <c r="R51"/>
      <c r="T51" s="97" t="s">
        <v>104</v>
      </c>
      <c r="U51" s="140">
        <v>91.16</v>
      </c>
      <c r="W51" s="143">
        <v>42418</v>
      </c>
      <c r="X51" s="12">
        <v>79.760000000000005</v>
      </c>
      <c r="Y51" s="12">
        <v>80.13</v>
      </c>
      <c r="Z51" s="12">
        <v>78.180000000000007</v>
      </c>
      <c r="AA51" s="12">
        <v>78.66</v>
      </c>
      <c r="AB51" s="105">
        <v>5578000</v>
      </c>
      <c r="AC51" s="12">
        <v>78.12</v>
      </c>
      <c r="AD51" s="2">
        <f t="shared" si="1"/>
        <v>1.9499999999999886</v>
      </c>
      <c r="AE51" s="148">
        <f t="shared" si="2"/>
        <v>-1.6244805440120746E-2</v>
      </c>
    </row>
    <row r="52" spans="15:31" x14ac:dyDescent="0.25">
      <c r="O52" s="93">
        <v>1.05</v>
      </c>
      <c r="P52" s="93">
        <f t="shared" si="8"/>
        <v>92.935500000000005</v>
      </c>
      <c r="Q52" s="93"/>
      <c r="R52"/>
      <c r="T52" s="97" t="s">
        <v>105</v>
      </c>
      <c r="U52" s="140">
        <v>1.28294</v>
      </c>
      <c r="W52" s="143">
        <v>42417</v>
      </c>
      <c r="X52" s="12">
        <v>78.72</v>
      </c>
      <c r="Y52" s="12">
        <v>80.5</v>
      </c>
      <c r="Z52" s="12">
        <v>78.47</v>
      </c>
      <c r="AA52" s="12">
        <v>79.959999999999994</v>
      </c>
      <c r="AB52" s="105">
        <v>6308000</v>
      </c>
      <c r="AC52" s="12">
        <v>79.41</v>
      </c>
      <c r="AD52" s="2">
        <f t="shared" si="1"/>
        <v>2.0300000000000011</v>
      </c>
      <c r="AE52" s="148">
        <f t="shared" si="2"/>
        <v>7.4854097944685449E-3</v>
      </c>
    </row>
    <row r="53" spans="15:31" x14ac:dyDescent="0.25">
      <c r="O53" s="93">
        <v>1.04</v>
      </c>
      <c r="P53" s="93">
        <f t="shared" si="8"/>
        <v>92.05040000000001</v>
      </c>
      <c r="Q53" s="93"/>
      <c r="R53"/>
      <c r="T53" s="97" t="s">
        <v>125</v>
      </c>
      <c r="U53" s="104" t="s">
        <v>337</v>
      </c>
      <c r="W53" s="143">
        <v>42416</v>
      </c>
      <c r="X53" s="12">
        <v>78</v>
      </c>
      <c r="Y53" s="12">
        <v>80.27</v>
      </c>
      <c r="Z53" s="12">
        <v>76.900000000000006</v>
      </c>
      <c r="AA53" s="12">
        <v>79.37</v>
      </c>
      <c r="AB53" s="105">
        <v>6640000</v>
      </c>
      <c r="AC53" s="12">
        <v>78.819999999999993</v>
      </c>
      <c r="AD53" s="2">
        <f t="shared" si="1"/>
        <v>3.3699999999999903</v>
      </c>
      <c r="AE53" s="148">
        <f t="shared" si="2"/>
        <v>2.8042259032215799E-2</v>
      </c>
    </row>
    <row r="54" spans="15:31" x14ac:dyDescent="0.25">
      <c r="O54" s="93">
        <v>1.03</v>
      </c>
      <c r="P54" s="93">
        <f t="shared" si="8"/>
        <v>91.165300000000002</v>
      </c>
      <c r="Q54" s="93"/>
      <c r="R54"/>
      <c r="T54" s="97"/>
      <c r="U54" s="140"/>
      <c r="W54" s="143">
        <v>42412</v>
      </c>
      <c r="X54" s="12">
        <v>77.33</v>
      </c>
      <c r="Y54" s="12">
        <v>78.34</v>
      </c>
      <c r="Z54" s="12">
        <v>76.25</v>
      </c>
      <c r="AA54" s="12">
        <v>77.2</v>
      </c>
      <c r="AB54" s="105">
        <v>5716400</v>
      </c>
      <c r="AC54" s="12">
        <v>76.67</v>
      </c>
      <c r="AD54" s="2">
        <f t="shared" si="1"/>
        <v>2.0900000000000034</v>
      </c>
      <c r="AE54" s="148">
        <f t="shared" si="2"/>
        <v>2.1994134897360684E-2</v>
      </c>
    </row>
    <row r="55" spans="15:31" x14ac:dyDescent="0.25">
      <c r="O55" s="93">
        <v>1.02</v>
      </c>
      <c r="P55" s="93">
        <f t="shared" si="8"/>
        <v>90.280200000000008</v>
      </c>
      <c r="Q55" s="93"/>
      <c r="R55"/>
      <c r="T55" s="97" t="s">
        <v>107</v>
      </c>
      <c r="U55" s="140" t="s">
        <v>338</v>
      </c>
      <c r="W55" s="143">
        <v>42411</v>
      </c>
      <c r="X55" s="12">
        <v>75.73</v>
      </c>
      <c r="Y55" s="12">
        <v>76.31</v>
      </c>
      <c r="Z55" s="12">
        <v>73.59</v>
      </c>
      <c r="AA55" s="12">
        <v>75.540000000000006</v>
      </c>
      <c r="AB55" s="105">
        <v>6715200</v>
      </c>
      <c r="AC55" s="12">
        <v>75.02</v>
      </c>
      <c r="AD55" s="2">
        <f t="shared" si="1"/>
        <v>2.7199999999999989</v>
      </c>
      <c r="AE55" s="148">
        <f t="shared" si="2"/>
        <v>-1.8191336212537657E-2</v>
      </c>
    </row>
    <row r="56" spans="15:31" x14ac:dyDescent="0.25">
      <c r="O56" s="93">
        <v>1.01</v>
      </c>
      <c r="P56" s="93">
        <f t="shared" si="8"/>
        <v>89.395099999999999</v>
      </c>
      <c r="Q56" s="93"/>
      <c r="R56"/>
      <c r="T56" s="97" t="s">
        <v>108</v>
      </c>
      <c r="U56" s="140" t="s">
        <v>306</v>
      </c>
      <c r="W56" s="143">
        <v>42410</v>
      </c>
      <c r="X56" s="12">
        <v>78.02</v>
      </c>
      <c r="Y56" s="12">
        <v>78.62</v>
      </c>
      <c r="Z56" s="12">
        <v>76.34</v>
      </c>
      <c r="AA56" s="12">
        <v>76.94</v>
      </c>
      <c r="AB56" s="105">
        <v>6259900</v>
      </c>
      <c r="AC56" s="12">
        <v>76.41</v>
      </c>
      <c r="AD56" s="2">
        <f t="shared" si="1"/>
        <v>2.2800000000000011</v>
      </c>
      <c r="AE56" s="148">
        <f t="shared" si="2"/>
        <v>-2.3501762632198719E-3</v>
      </c>
    </row>
    <row r="57" spans="15:31" x14ac:dyDescent="0.25">
      <c r="O57" s="93">
        <v>1</v>
      </c>
      <c r="P57" s="93">
        <f t="shared" si="8"/>
        <v>88.51</v>
      </c>
      <c r="Q57" s="93"/>
      <c r="R57"/>
      <c r="T57" s="97" t="s">
        <v>109</v>
      </c>
      <c r="U57" s="141">
        <v>1742762</v>
      </c>
      <c r="W57" s="143">
        <v>42409</v>
      </c>
      <c r="X57" s="12">
        <v>75.099999999999994</v>
      </c>
      <c r="Y57" s="12">
        <v>77.849999999999994</v>
      </c>
      <c r="Z57" s="12">
        <v>75</v>
      </c>
      <c r="AA57" s="12">
        <v>77.12</v>
      </c>
      <c r="AB57" s="105">
        <v>7406300</v>
      </c>
      <c r="AC57" s="12">
        <v>76.59</v>
      </c>
      <c r="AD57" s="2">
        <f t="shared" si="1"/>
        <v>2.8499999999999943</v>
      </c>
      <c r="AE57" s="148">
        <f t="shared" si="2"/>
        <v>1.4302741358760418E-2</v>
      </c>
    </row>
    <row r="58" spans="15:31" x14ac:dyDescent="0.25">
      <c r="O58" s="93">
        <v>0.99</v>
      </c>
      <c r="P58" s="93">
        <f t="shared" si="8"/>
        <v>87.624900000000011</v>
      </c>
      <c r="Q58" s="93"/>
      <c r="R58"/>
      <c r="T58" s="97" t="s">
        <v>112</v>
      </c>
      <c r="U58" s="141">
        <v>1916830</v>
      </c>
      <c r="W58" s="143">
        <v>42408</v>
      </c>
      <c r="X58" s="12">
        <v>74.48</v>
      </c>
      <c r="Y58" s="12">
        <v>76.56</v>
      </c>
      <c r="Z58" s="12">
        <v>73.459999999999994</v>
      </c>
      <c r="AA58" s="12">
        <v>76.03</v>
      </c>
      <c r="AB58" s="105">
        <v>7602400</v>
      </c>
      <c r="AC58" s="12">
        <v>75.510000000000005</v>
      </c>
      <c r="AD58" s="2">
        <f t="shared" si="1"/>
        <v>3.1000000000000085</v>
      </c>
      <c r="AE58" s="148">
        <f t="shared" si="2"/>
        <v>1.3421017313112404E-2</v>
      </c>
    </row>
    <row r="59" spans="15:31" x14ac:dyDescent="0.25">
      <c r="O59" s="93">
        <v>0.98</v>
      </c>
      <c r="P59" s="93">
        <f t="shared" si="8"/>
        <v>86.739800000000002</v>
      </c>
      <c r="Q59" s="93"/>
      <c r="R59"/>
      <c r="T59" s="97" t="s">
        <v>110</v>
      </c>
      <c r="U59" s="140" t="s">
        <v>339</v>
      </c>
      <c r="W59" s="143">
        <v>42405</v>
      </c>
      <c r="X59" s="12">
        <v>75.209999999999994</v>
      </c>
      <c r="Y59" s="12">
        <v>76.010000000000005</v>
      </c>
      <c r="Z59" s="12">
        <v>74.2</v>
      </c>
      <c r="AA59" s="12">
        <v>75.03</v>
      </c>
      <c r="AB59" s="105">
        <v>5768200</v>
      </c>
      <c r="AC59" s="12">
        <v>74.510000000000005</v>
      </c>
      <c r="AD59" s="2">
        <f t="shared" si="1"/>
        <v>1.8100000000000023</v>
      </c>
      <c r="AE59" s="148">
        <f t="shared" si="2"/>
        <v>-6.5333333333332799E-3</v>
      </c>
    </row>
    <row r="60" spans="15:31" x14ac:dyDescent="0.25">
      <c r="O60" s="93">
        <v>0.97</v>
      </c>
      <c r="P60" s="93">
        <f t="shared" si="8"/>
        <v>85.854700000000008</v>
      </c>
      <c r="Q60" s="93"/>
      <c r="R60"/>
      <c r="T60" s="97" t="s">
        <v>113</v>
      </c>
      <c r="U60" s="140">
        <v>18.3</v>
      </c>
      <c r="W60" s="143">
        <v>42404</v>
      </c>
      <c r="X60" s="12">
        <v>72.02</v>
      </c>
      <c r="Y60" s="12">
        <v>76.42</v>
      </c>
      <c r="Z60" s="12">
        <v>72.02</v>
      </c>
      <c r="AA60" s="12">
        <v>75.52</v>
      </c>
      <c r="AB60" s="105">
        <v>7297000</v>
      </c>
      <c r="AC60" s="12">
        <v>75</v>
      </c>
      <c r="AD60" s="2">
        <f t="shared" si="1"/>
        <v>4.4000000000000057</v>
      </c>
      <c r="AE60" s="148">
        <f t="shared" si="2"/>
        <v>4.5150501672240662E-2</v>
      </c>
    </row>
    <row r="61" spans="15:31" x14ac:dyDescent="0.25">
      <c r="O61" s="93">
        <v>0.96</v>
      </c>
      <c r="P61" s="93">
        <f t="shared" si="8"/>
        <v>84.9696</v>
      </c>
      <c r="Q61" s="93"/>
      <c r="R61"/>
      <c r="T61" s="97" t="s">
        <v>114</v>
      </c>
      <c r="U61" s="140">
        <v>5.0999999999999996</v>
      </c>
      <c r="W61" s="143">
        <v>42403</v>
      </c>
      <c r="X61" s="12">
        <v>71.989999999999995</v>
      </c>
      <c r="Y61" s="12">
        <v>72.39</v>
      </c>
      <c r="Z61" s="12">
        <v>70.540000000000006</v>
      </c>
      <c r="AA61" s="12">
        <v>72.260000000000005</v>
      </c>
      <c r="AB61" s="105">
        <v>6501200</v>
      </c>
      <c r="AC61" s="12">
        <v>71.760000000000005</v>
      </c>
      <c r="AD61" s="2">
        <f t="shared" si="1"/>
        <v>1.8499999999999943</v>
      </c>
      <c r="AE61" s="148">
        <f t="shared" si="2"/>
        <v>7.5821398483573166E-3</v>
      </c>
    </row>
    <row r="62" spans="15:31" x14ac:dyDescent="0.25">
      <c r="O62" s="93">
        <v>0.95</v>
      </c>
      <c r="P62" s="93">
        <f t="shared" si="8"/>
        <v>84.084500000000006</v>
      </c>
      <c r="Q62" s="93"/>
      <c r="R62"/>
      <c r="T62" s="97" t="s">
        <v>111</v>
      </c>
      <c r="U62" s="140" t="s">
        <v>280</v>
      </c>
      <c r="W62" s="143">
        <v>42402</v>
      </c>
      <c r="X62" s="12">
        <v>73.260000000000005</v>
      </c>
      <c r="Y62" s="12">
        <v>73.36</v>
      </c>
      <c r="Z62" s="12">
        <v>71.17</v>
      </c>
      <c r="AA62" s="12">
        <v>71.709999999999994</v>
      </c>
      <c r="AB62" s="105">
        <v>8607400</v>
      </c>
      <c r="AC62" s="12">
        <v>71.22</v>
      </c>
      <c r="AD62" s="2">
        <f t="shared" si="1"/>
        <v>2.1899999999999977</v>
      </c>
      <c r="AE62" s="148">
        <f t="shared" si="2"/>
        <v>-1.8873123019699789E-2</v>
      </c>
    </row>
    <row r="63" spans="15:31" x14ac:dyDescent="0.25">
      <c r="O63" s="93">
        <v>0.94</v>
      </c>
      <c r="P63" s="93">
        <f t="shared" si="8"/>
        <v>83.199399999999997</v>
      </c>
      <c r="Q63" s="93"/>
      <c r="R63"/>
      <c r="T63" s="96"/>
      <c r="W63" s="143">
        <v>42401</v>
      </c>
      <c r="X63" s="12">
        <v>70.900000000000006</v>
      </c>
      <c r="Y63" s="12">
        <v>73.56</v>
      </c>
      <c r="Z63" s="12">
        <v>70.349999999999994</v>
      </c>
      <c r="AA63" s="12">
        <v>73.09</v>
      </c>
      <c r="AB63" s="105">
        <v>8402900</v>
      </c>
      <c r="AC63" s="12">
        <v>72.59</v>
      </c>
      <c r="AD63" s="2">
        <f t="shared" si="1"/>
        <v>3.210000000000008</v>
      </c>
      <c r="AE63" s="148">
        <f t="shared" si="2"/>
        <v>1.5102782827576489E-2</v>
      </c>
    </row>
    <row r="64" spans="15:31" x14ac:dyDescent="0.25">
      <c r="O64" s="93">
        <v>0.93</v>
      </c>
      <c r="P64" s="93">
        <f t="shared" si="8"/>
        <v>82.314300000000003</v>
      </c>
      <c r="Q64" s="93"/>
      <c r="R64"/>
      <c r="S64" s="96"/>
      <c r="T64"/>
      <c r="W64" s="143">
        <v>42398</v>
      </c>
      <c r="X64" s="12">
        <v>70.5</v>
      </c>
      <c r="Y64" s="12">
        <v>72.03</v>
      </c>
      <c r="Z64" s="12">
        <v>70.17</v>
      </c>
      <c r="AA64" s="12">
        <v>72</v>
      </c>
      <c r="AB64" s="105">
        <v>6920500</v>
      </c>
      <c r="AC64" s="12">
        <v>71.510000000000005</v>
      </c>
      <c r="AD64" s="2">
        <f t="shared" si="1"/>
        <v>1.8599999999999994</v>
      </c>
      <c r="AE64" s="148">
        <f t="shared" si="2"/>
        <v>2.6262916188289243E-2</v>
      </c>
    </row>
    <row r="65" spans="15:31" x14ac:dyDescent="0.25">
      <c r="O65" s="93">
        <v>0.92</v>
      </c>
      <c r="P65" s="93">
        <f t="shared" si="8"/>
        <v>81.429200000000009</v>
      </c>
      <c r="Q65" s="93"/>
      <c r="R65"/>
      <c r="S65" s="96"/>
      <c r="T65"/>
      <c r="W65" s="143">
        <v>42397</v>
      </c>
      <c r="X65" s="12">
        <v>69.849999999999994</v>
      </c>
      <c r="Y65" s="12">
        <v>70.31</v>
      </c>
      <c r="Z65" s="12">
        <v>68.72</v>
      </c>
      <c r="AA65" s="12">
        <v>70.16</v>
      </c>
      <c r="AB65" s="105">
        <v>6741300</v>
      </c>
      <c r="AC65" s="12">
        <v>69.680000000000007</v>
      </c>
      <c r="AD65" s="2">
        <f t="shared" si="1"/>
        <v>1.5900000000000034</v>
      </c>
      <c r="AE65" s="148">
        <f t="shared" si="2"/>
        <v>1.5891529377460412E-2</v>
      </c>
    </row>
    <row r="66" spans="15:31" x14ac:dyDescent="0.25">
      <c r="O66" s="93">
        <v>0.91</v>
      </c>
      <c r="P66" s="93">
        <f t="shared" si="8"/>
        <v>80.544100000000014</v>
      </c>
      <c r="Q66" s="93"/>
      <c r="R66"/>
      <c r="S66" s="96"/>
      <c r="T66"/>
      <c r="W66" s="143">
        <v>42396</v>
      </c>
      <c r="X66" s="12">
        <v>70</v>
      </c>
      <c r="Y66" s="12">
        <v>70.97</v>
      </c>
      <c r="Z66" s="12">
        <v>68.72</v>
      </c>
      <c r="AA66" s="12">
        <v>69.06</v>
      </c>
      <c r="AB66" s="105">
        <v>6202400</v>
      </c>
      <c r="AC66" s="12">
        <v>68.59</v>
      </c>
      <c r="AD66" s="2">
        <f t="shared" si="1"/>
        <v>2.25</v>
      </c>
      <c r="AE66" s="148">
        <f t="shared" si="2"/>
        <v>-1.3944795859689441E-2</v>
      </c>
    </row>
    <row r="67" spans="15:31" x14ac:dyDescent="0.25">
      <c r="O67" s="93">
        <v>0.9</v>
      </c>
      <c r="P67" s="93">
        <f t="shared" si="8"/>
        <v>79.659000000000006</v>
      </c>
      <c r="Q67" s="93"/>
      <c r="R67"/>
      <c r="S67" s="96"/>
      <c r="T67"/>
      <c r="W67" s="143">
        <v>42395</v>
      </c>
      <c r="X67" s="12">
        <v>69.34</v>
      </c>
      <c r="Y67" s="12">
        <v>70.47</v>
      </c>
      <c r="Z67" s="12">
        <v>69.11</v>
      </c>
      <c r="AA67" s="12">
        <v>70.040000000000006</v>
      </c>
      <c r="AB67" s="105">
        <v>6741200</v>
      </c>
      <c r="AC67" s="12">
        <v>69.56</v>
      </c>
      <c r="AD67" s="2">
        <f>Y67-Z67</f>
        <v>1.3599999999999994</v>
      </c>
      <c r="AE67" s="148">
        <f>AC67/AC68-1</f>
        <v>1.8149882903981451E-2</v>
      </c>
    </row>
    <row r="68" spans="15:31" x14ac:dyDescent="0.25">
      <c r="W68" s="143">
        <v>42394</v>
      </c>
      <c r="X68" s="12">
        <v>69.66</v>
      </c>
      <c r="Y68" s="12">
        <v>69.77</v>
      </c>
      <c r="Z68" s="12">
        <v>68.66</v>
      </c>
      <c r="AA68" s="12">
        <v>68.790000000000006</v>
      </c>
      <c r="AB68" s="105">
        <v>7171400</v>
      </c>
      <c r="AC68" s="12">
        <v>68.319999999999993</v>
      </c>
      <c r="AD68" s="2">
        <f>Y68-Z68</f>
        <v>1.1099999999999994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97" priority="15">
      <formula>Q7&gt;0</formula>
    </cfRule>
    <cfRule type="expression" dxfId="39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95" priority="7">
      <formula>F21&gt;0</formula>
    </cfRule>
    <cfRule type="expression" dxfId="394" priority="8">
      <formula>F21&lt;0</formula>
    </cfRule>
  </conditionalFormatting>
  <conditionalFormatting sqref="H24:H27">
    <cfRule type="expression" dxfId="393" priority="5">
      <formula>H24&gt;0</formula>
    </cfRule>
    <cfRule type="expression" dxfId="392" priority="6">
      <formula>H24&lt;0</formula>
    </cfRule>
  </conditionalFormatting>
  <conditionalFormatting sqref="F22">
    <cfRule type="expression" dxfId="391" priority="3">
      <formula>F22&gt;0</formula>
    </cfRule>
    <cfRule type="expression" dxfId="390" priority="4">
      <formula>F22&lt;0</formula>
    </cfRule>
  </conditionalFormatting>
  <conditionalFormatting sqref="H21:H23">
    <cfRule type="expression" dxfId="389" priority="1">
      <formula>H21&gt;0</formula>
    </cfRule>
    <cfRule type="expression" dxfId="38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3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2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207.44749999999999</v>
      </c>
      <c r="T3" s="131"/>
      <c r="W3" s="104"/>
      <c r="X3" s="12"/>
      <c r="Y3" s="43"/>
      <c r="Z3" s="43"/>
      <c r="AA3" s="12"/>
      <c r="AB3" s="105"/>
      <c r="AC3" s="272"/>
      <c r="AD3" s="2">
        <f>Y3-Z3</f>
        <v>0</v>
      </c>
      <c r="AE3" s="148" t="e">
        <f>AC3/AC4-1</f>
        <v>#DIV/0!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207.44749999999999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2"/>
      <c r="AD4" s="2">
        <f t="shared" ref="AD4:AD67" si="0">Y4-Z4</f>
        <v>0</v>
      </c>
      <c r="AE4" s="148" t="e">
        <f t="shared" ref="AE4:AE67" si="1">AC4/AC5-1</f>
        <v>#DIV/0!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2"/>
      <c r="AD5" s="2">
        <f t="shared" si="0"/>
        <v>0</v>
      </c>
      <c r="AE5" s="148" t="e">
        <f t="shared" si="1"/>
        <v>#DIV/0!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2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2"/>
      <c r="AD7" s="2">
        <f t="shared" si="0"/>
        <v>0</v>
      </c>
      <c r="AE7" s="148" t="e">
        <f t="shared" si="1"/>
        <v>#DIV/0!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2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2"/>
      <c r="AD9" s="2">
        <f t="shared" si="0"/>
        <v>0</v>
      </c>
      <c r="AE9" s="148" t="e">
        <f t="shared" si="1"/>
        <v>#DIV/0!</v>
      </c>
      <c r="AK9" s="260"/>
      <c r="AN9" s="260"/>
    </row>
    <row r="10" spans="1:40" ht="12.75" customHeight="1" x14ac:dyDescent="0.25">
      <c r="W10" s="104"/>
      <c r="X10" s="12"/>
      <c r="Y10" s="43"/>
      <c r="Z10" s="43"/>
      <c r="AA10" s="12"/>
      <c r="AB10" s="105"/>
      <c r="AC10" s="272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0" t="s">
        <v>167</v>
      </c>
      <c r="H11" s="250" t="s">
        <v>90</v>
      </c>
      <c r="I11" s="250" t="s">
        <v>174</v>
      </c>
      <c r="W11" s="104"/>
      <c r="X11" s="12"/>
      <c r="Y11" s="43"/>
      <c r="Z11" s="43"/>
      <c r="AA11" s="12"/>
      <c r="AB11" s="105"/>
      <c r="AC11" s="272"/>
      <c r="AD11" s="2">
        <f t="shared" si="0"/>
        <v>0</v>
      </c>
      <c r="AE11" s="148" t="e">
        <f t="shared" si="1"/>
        <v>#DIV/0!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2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2"/>
      <c r="AD13" s="2">
        <f t="shared" si="0"/>
        <v>0</v>
      </c>
      <c r="AE13" s="148" t="e">
        <f t="shared" si="1"/>
        <v>#DIV/0!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2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2"/>
      <c r="AD15" s="2">
        <f t="shared" si="0"/>
        <v>0</v>
      </c>
      <c r="AE15" s="148" t="e">
        <f t="shared" si="1"/>
        <v>#DIV/0!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2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2"/>
      <c r="AD17" s="2">
        <f t="shared" si="0"/>
        <v>0</v>
      </c>
      <c r="AE17" s="148" t="e">
        <f t="shared" si="1"/>
        <v>#DIV/0!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2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2"/>
      <c r="AD19" s="2">
        <f t="shared" si="0"/>
        <v>0</v>
      </c>
      <c r="AE19" s="148" t="e">
        <f t="shared" si="1"/>
        <v>#DIV/0!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/>
      <c r="X20" s="12"/>
      <c r="Y20" s="43"/>
      <c r="Z20" s="43"/>
      <c r="AA20" s="12"/>
      <c r="AB20" s="105"/>
      <c r="AC20" s="272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/>
      <c r="X21" s="12"/>
      <c r="Y21" s="43"/>
      <c r="Z21" s="43"/>
      <c r="AA21" s="12"/>
      <c r="AB21" s="105"/>
      <c r="AC21" s="272"/>
      <c r="AD21" s="2">
        <f t="shared" si="0"/>
        <v>0</v>
      </c>
      <c r="AE21" s="148" t="e">
        <f t="shared" si="1"/>
        <v>#DIV/0!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/>
      <c r="X22" s="12"/>
      <c r="Y22" s="43"/>
      <c r="Z22" s="43"/>
      <c r="AA22" s="12"/>
      <c r="AB22" s="105"/>
      <c r="AC22" s="272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/>
      <c r="X23" s="12"/>
      <c r="Y23" s="43"/>
      <c r="Z23" s="43"/>
      <c r="AA23" s="12"/>
      <c r="AB23" s="105"/>
      <c r="AC23" s="272"/>
      <c r="AD23" s="2">
        <f t="shared" si="0"/>
        <v>0</v>
      </c>
      <c r="AE23" s="148" t="e">
        <f t="shared" si="1"/>
        <v>#DIV/0!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/>
      <c r="X24" s="12"/>
      <c r="Y24" s="43"/>
      <c r="Z24" s="43"/>
      <c r="AA24" s="12"/>
      <c r="AB24" s="105"/>
      <c r="AC24" s="272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/>
      <c r="X25" s="12"/>
      <c r="Y25" s="43"/>
      <c r="Z25" s="43"/>
      <c r="AA25" s="12"/>
      <c r="AB25" s="105"/>
      <c r="AC25" s="272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/>
      <c r="X26" s="12"/>
      <c r="Y26" s="43"/>
      <c r="Z26" s="43"/>
      <c r="AA26" s="12"/>
      <c r="AB26" s="105"/>
      <c r="AC26" s="272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2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2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2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2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2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2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2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2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2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2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2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2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4" t="s">
        <v>78</v>
      </c>
      <c r="Q39" s="424"/>
      <c r="R39" s="37"/>
      <c r="T39" s="101" t="s">
        <v>115</v>
      </c>
      <c r="W39" s="104"/>
      <c r="X39" s="12"/>
      <c r="Y39" s="43"/>
      <c r="Z39" s="43"/>
      <c r="AA39" s="12"/>
      <c r="AB39" s="105"/>
      <c r="AC39" s="272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228.19225</v>
      </c>
      <c r="R40" s="37"/>
      <c r="T40" s="107"/>
      <c r="U40" s="139"/>
      <c r="W40" s="104"/>
      <c r="X40" s="12"/>
      <c r="Y40" s="43"/>
      <c r="Z40" s="43"/>
      <c r="AA40" s="12"/>
      <c r="AB40" s="105"/>
      <c r="AC40" s="272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226.11777499999999</v>
      </c>
      <c r="R41" s="37"/>
      <c r="T41" s="97"/>
      <c r="U41" s="140"/>
      <c r="W41" s="104"/>
      <c r="X41" s="12"/>
      <c r="Y41" s="43"/>
      <c r="Z41" s="43"/>
      <c r="AA41" s="12"/>
      <c r="AB41" s="105"/>
      <c r="AC41" s="272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224.04330000000002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72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221.96882500000001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2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219.89435</v>
      </c>
      <c r="R44" s="93"/>
      <c r="T44" s="97"/>
      <c r="U44" s="140"/>
      <c r="W44" s="104"/>
      <c r="X44" s="12"/>
      <c r="Y44" s="43"/>
      <c r="Z44" s="43"/>
      <c r="AA44" s="12"/>
      <c r="AB44" s="105"/>
      <c r="AC44" s="272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217.819875</v>
      </c>
      <c r="R45" s="93"/>
      <c r="T45" s="97"/>
      <c r="U45" s="140"/>
      <c r="W45" s="104"/>
      <c r="X45" s="12"/>
      <c r="Y45" s="43"/>
      <c r="Z45" s="43"/>
      <c r="AA45" s="12"/>
      <c r="AB45" s="105"/>
      <c r="AC45" s="272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215.74539999999999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2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213.67092499999998</v>
      </c>
      <c r="R47" s="93"/>
      <c r="T47" s="97"/>
      <c r="U47" s="140"/>
      <c r="W47" s="104"/>
      <c r="X47" s="12"/>
      <c r="Y47" s="43"/>
      <c r="Z47" s="43"/>
      <c r="AA47" s="12"/>
      <c r="AB47" s="105"/>
      <c r="AC47" s="272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211.59645</v>
      </c>
      <c r="R48" s="93"/>
      <c r="T48" s="97"/>
      <c r="U48" s="140"/>
      <c r="W48" s="104"/>
      <c r="X48" s="12"/>
      <c r="Y48" s="43"/>
      <c r="Z48" s="43"/>
      <c r="AA48" s="12"/>
      <c r="AB48" s="105"/>
      <c r="AC48" s="272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209.521975</v>
      </c>
      <c r="R49" s="93"/>
      <c r="T49" s="97"/>
      <c r="U49" s="140"/>
      <c r="W49" s="104"/>
      <c r="X49" s="12"/>
      <c r="Y49" s="43"/>
      <c r="Z49" s="43"/>
      <c r="AA49" s="12"/>
      <c r="AB49" s="105"/>
      <c r="AC49" s="272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207.44749999999999</v>
      </c>
      <c r="R50" s="93"/>
      <c r="T50" s="97"/>
      <c r="U50" s="141"/>
      <c r="W50" s="104"/>
      <c r="X50" s="12"/>
      <c r="Y50" s="43"/>
      <c r="Z50" s="43"/>
      <c r="AA50" s="12"/>
      <c r="AB50" s="105"/>
      <c r="AC50" s="272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205.37302499999998</v>
      </c>
      <c r="R51" s="93"/>
      <c r="T51" s="97"/>
      <c r="U51" s="141"/>
      <c r="W51" s="104"/>
      <c r="X51" s="12"/>
      <c r="Y51" s="43"/>
      <c r="Z51" s="43"/>
      <c r="AA51" s="12"/>
      <c r="AB51" s="105"/>
      <c r="AC51" s="272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203.29854999999998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2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201.224075</v>
      </c>
      <c r="R53" s="93"/>
      <c r="T53" s="97"/>
      <c r="U53" s="140"/>
      <c r="W53" s="104"/>
      <c r="X53" s="12"/>
      <c r="Y53" s="43"/>
      <c r="Z53" s="43"/>
      <c r="AA53" s="12"/>
      <c r="AB53" s="105"/>
      <c r="AC53" s="272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199.14959999999999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72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197.07512499999999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2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195.00064999999998</v>
      </c>
      <c r="R56" s="93"/>
      <c r="W56" s="104"/>
      <c r="X56" s="12"/>
      <c r="Y56" s="43"/>
      <c r="Z56" s="43"/>
      <c r="AA56" s="12"/>
      <c r="AB56" s="105"/>
      <c r="AC56" s="272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192.926175</v>
      </c>
      <c r="R57" s="93"/>
      <c r="W57" s="104"/>
      <c r="X57" s="12"/>
      <c r="Y57" s="43"/>
      <c r="Z57" s="43"/>
      <c r="AA57" s="12"/>
      <c r="AB57" s="105"/>
      <c r="AC57" s="272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190.85169999999999</v>
      </c>
      <c r="R58" s="93"/>
      <c r="W58" s="104"/>
      <c r="X58" s="12"/>
      <c r="Y58" s="43"/>
      <c r="Z58" s="43"/>
      <c r="AA58" s="12"/>
      <c r="AB58" s="105"/>
      <c r="AC58" s="272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188.77722499999999</v>
      </c>
      <c r="R59" s="93"/>
      <c r="W59" s="104"/>
      <c r="X59" s="12"/>
      <c r="Y59" s="43"/>
      <c r="Z59" s="43"/>
      <c r="AA59" s="12"/>
      <c r="AB59" s="105"/>
      <c r="AC59" s="272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186.70275000000001</v>
      </c>
      <c r="R60" s="93"/>
      <c r="W60" s="104"/>
      <c r="X60" s="12"/>
      <c r="Y60" s="43"/>
      <c r="Z60" s="43"/>
      <c r="AA60" s="12"/>
      <c r="AB60" s="105"/>
      <c r="AC60" s="272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2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2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2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2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2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2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2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2"/>
      <c r="AD68" s="2">
        <f>Y68-Z68</f>
        <v>0</v>
      </c>
      <c r="AE68" s="148" t="e">
        <f>AC68/AC69-1</f>
        <v>#DIV/0!</v>
      </c>
    </row>
    <row r="69" spans="23:31" x14ac:dyDescent="0.25">
      <c r="W69" s="236"/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87" priority="15">
      <formula>F7&gt;0</formula>
    </cfRule>
    <cfRule type="expression" dxfId="38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85" priority="7">
      <formula>F19&gt;0</formula>
    </cfRule>
    <cfRule type="expression" dxfId="384" priority="8">
      <formula>F19&lt;0</formula>
    </cfRule>
  </conditionalFormatting>
  <conditionalFormatting sqref="F19:F26">
    <cfRule type="expression" dxfId="383" priority="9">
      <formula>F19&gt;0</formula>
    </cfRule>
    <cfRule type="expression" dxfId="382" priority="10">
      <formula>F19&lt;0</formula>
    </cfRule>
  </conditionalFormatting>
  <conditionalFormatting sqref="H16:H26">
    <cfRule type="expression" dxfId="381" priority="5">
      <formula>H16&gt;0</formula>
    </cfRule>
    <cfRule type="expression" dxfId="380" priority="6">
      <formula>H16&lt;0</formula>
    </cfRule>
  </conditionalFormatting>
  <conditionalFormatting sqref="F12:F15">
    <cfRule type="expression" dxfId="379" priority="3">
      <formula>F12&gt;0</formula>
    </cfRule>
    <cfRule type="expression" dxfId="378" priority="4">
      <formula>F12&lt;0</formula>
    </cfRule>
  </conditionalFormatting>
  <conditionalFormatting sqref="H12:H15">
    <cfRule type="expression" dxfId="377" priority="1">
      <formula>H12&gt;0</formula>
    </cfRule>
    <cfRule type="expression" dxfId="3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42487</v>
      </c>
      <c r="X2" s="12">
        <v>68.680000000000007</v>
      </c>
      <c r="Y2" s="43">
        <v>72.84</v>
      </c>
      <c r="Z2" s="43">
        <v>68.48</v>
      </c>
      <c r="AA2" s="12">
        <v>72.319999999999993</v>
      </c>
      <c r="AB2" s="105">
        <v>6346900</v>
      </c>
      <c r="AC2" s="272">
        <v>72.319999999999993</v>
      </c>
      <c r="AD2" s="2">
        <f>Y2-Z2</f>
        <v>4.3599999999999994</v>
      </c>
      <c r="AE2" s="148">
        <f>AC2/AC3-1</f>
        <v>8.6471408647139647E-3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71.78</v>
      </c>
      <c r="T3" s="131"/>
      <c r="W3" s="104">
        <v>42486</v>
      </c>
      <c r="X3" s="12">
        <v>71.34</v>
      </c>
      <c r="Y3" s="43">
        <v>72.5</v>
      </c>
      <c r="Z3" s="43">
        <v>71.03</v>
      </c>
      <c r="AA3" s="12">
        <v>71.7</v>
      </c>
      <c r="AB3" s="105">
        <v>2507500</v>
      </c>
      <c r="AC3" s="272">
        <v>71.7</v>
      </c>
      <c r="AD3" s="2">
        <f>Y3-Z3</f>
        <v>1.4699999999999989</v>
      </c>
      <c r="AE3" s="148">
        <f>AC3/AC4-1</f>
        <v>1.3857466063348367E-2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71.78</v>
      </c>
      <c r="T4" s="131"/>
      <c r="W4" s="104">
        <v>42485</v>
      </c>
      <c r="X4" s="12">
        <v>71.03</v>
      </c>
      <c r="Y4" s="43">
        <v>71.47</v>
      </c>
      <c r="Z4" s="43">
        <v>70.010000000000005</v>
      </c>
      <c r="AA4" s="12">
        <v>70.72</v>
      </c>
      <c r="AB4" s="105">
        <v>2584600</v>
      </c>
      <c r="AC4" s="272">
        <v>70.72</v>
      </c>
      <c r="AD4" s="2">
        <f t="shared" ref="AD4:AD67" si="2">Y4-Z4</f>
        <v>1.4599999999999937</v>
      </c>
      <c r="AE4" s="148">
        <f t="shared" ref="AE4:AE67" si="3">AC4/AC5-1</f>
        <v>-1.0909090909090979E-2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42482</v>
      </c>
      <c r="X5" s="12">
        <v>71.58</v>
      </c>
      <c r="Y5" s="43">
        <v>72.150000000000006</v>
      </c>
      <c r="Z5" s="43">
        <v>70.56</v>
      </c>
      <c r="AA5" s="12">
        <v>71.5</v>
      </c>
      <c r="AB5" s="105">
        <v>2640800</v>
      </c>
      <c r="AC5" s="272">
        <v>71.5</v>
      </c>
      <c r="AD5" s="2">
        <f t="shared" si="2"/>
        <v>1.5900000000000034</v>
      </c>
      <c r="AE5" s="148">
        <f t="shared" si="3"/>
        <v>-2.6502999023573226E-3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42481</v>
      </c>
      <c r="X6" s="12">
        <v>72.59</v>
      </c>
      <c r="Y6" s="43">
        <v>72.790000000000006</v>
      </c>
      <c r="Z6" s="43">
        <v>71.069999999999993</v>
      </c>
      <c r="AA6" s="12">
        <v>71.69</v>
      </c>
      <c r="AB6" s="105">
        <v>2908200</v>
      </c>
      <c r="AC6" s="272">
        <v>71.69</v>
      </c>
      <c r="AD6" s="2">
        <f t="shared" si="2"/>
        <v>1.7200000000000131</v>
      </c>
      <c r="AE6" s="148">
        <f t="shared" si="3"/>
        <v>-1.5788028555738687E-2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42480</v>
      </c>
      <c r="X7" s="12">
        <v>71.84</v>
      </c>
      <c r="Y7" s="43">
        <v>73.510000000000005</v>
      </c>
      <c r="Z7" s="43">
        <v>70.89</v>
      </c>
      <c r="AA7" s="12">
        <v>72.84</v>
      </c>
      <c r="AB7" s="105">
        <v>3106400</v>
      </c>
      <c r="AC7" s="272">
        <v>72.84</v>
      </c>
      <c r="AD7" s="2">
        <f t="shared" si="2"/>
        <v>2.6200000000000045</v>
      </c>
      <c r="AE7" s="148">
        <f t="shared" si="3"/>
        <v>8.4452443582998526E-3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42479</v>
      </c>
      <c r="X8" s="12">
        <v>75.150000000000006</v>
      </c>
      <c r="Y8" s="43">
        <v>75.150000000000006</v>
      </c>
      <c r="Z8" s="43">
        <v>71.88</v>
      </c>
      <c r="AA8" s="12">
        <v>72.23</v>
      </c>
      <c r="AB8" s="105">
        <v>3744300</v>
      </c>
      <c r="AC8" s="272">
        <v>72.23</v>
      </c>
      <c r="AD8" s="2">
        <f t="shared" si="2"/>
        <v>3.2700000000000102</v>
      </c>
      <c r="AE8" s="148">
        <f t="shared" si="3"/>
        <v>-3.3583088038533493E-2</v>
      </c>
    </row>
    <row r="9" spans="1:40" x14ac:dyDescent="0.25">
      <c r="W9" s="104">
        <v>42478</v>
      </c>
      <c r="X9" s="12">
        <v>74.400000000000006</v>
      </c>
      <c r="Y9" s="43">
        <v>75.209999999999994</v>
      </c>
      <c r="Z9" s="43">
        <v>73.900000000000006</v>
      </c>
      <c r="AA9" s="12">
        <v>74.739999999999995</v>
      </c>
      <c r="AB9" s="105">
        <v>2339100</v>
      </c>
      <c r="AC9" s="272">
        <v>74.739999999999995</v>
      </c>
      <c r="AD9" s="2">
        <f t="shared" si="2"/>
        <v>1.3099999999999881</v>
      </c>
      <c r="AE9" s="148">
        <f t="shared" si="3"/>
        <v>-4.2632560618173221E-3</v>
      </c>
      <c r="AK9" s="260"/>
      <c r="AN9" s="260"/>
    </row>
    <row r="10" spans="1:40" ht="12.75" customHeight="1" x14ac:dyDescent="0.25">
      <c r="W10" s="104">
        <v>42475</v>
      </c>
      <c r="X10" s="12">
        <v>76.64</v>
      </c>
      <c r="Y10" s="43">
        <v>77.16</v>
      </c>
      <c r="Z10" s="43">
        <v>74.95</v>
      </c>
      <c r="AA10" s="12">
        <v>75.06</v>
      </c>
      <c r="AB10" s="105">
        <v>3251100</v>
      </c>
      <c r="AC10" s="272">
        <v>75.06</v>
      </c>
      <c r="AD10" s="2">
        <f t="shared" si="2"/>
        <v>2.2099999999999937</v>
      </c>
      <c r="AE10" s="148">
        <f t="shared" si="3"/>
        <v>-2.2274325908557935E-2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42474</v>
      </c>
      <c r="X11" s="12">
        <v>75.89</v>
      </c>
      <c r="Y11" s="43">
        <v>76.900000000000006</v>
      </c>
      <c r="Z11" s="43">
        <v>74.59</v>
      </c>
      <c r="AA11" s="12">
        <v>76.77</v>
      </c>
      <c r="AB11" s="105">
        <v>2421900</v>
      </c>
      <c r="AC11" s="272">
        <v>76.77</v>
      </c>
      <c r="AD11" s="2">
        <f t="shared" si="2"/>
        <v>2.3100000000000023</v>
      </c>
      <c r="AE11" s="148">
        <f t="shared" si="3"/>
        <v>-3.8925652004671019E-3</v>
      </c>
      <c r="AK11" s="260"/>
      <c r="AN11" s="260"/>
    </row>
    <row r="12" spans="1:40" x14ac:dyDescent="0.25">
      <c r="W12" s="104">
        <v>42473</v>
      </c>
      <c r="X12" s="12">
        <v>75.260000000000005</v>
      </c>
      <c r="Y12" s="43">
        <v>77.22</v>
      </c>
      <c r="Z12" s="43">
        <v>75</v>
      </c>
      <c r="AA12" s="12">
        <v>77.069999999999993</v>
      </c>
      <c r="AB12" s="105">
        <v>2003200</v>
      </c>
      <c r="AC12" s="272">
        <v>77.069999999999993</v>
      </c>
      <c r="AD12" s="2">
        <f t="shared" si="2"/>
        <v>2.2199999999999989</v>
      </c>
      <c r="AE12" s="148">
        <f t="shared" si="3"/>
        <v>3.2556270096463003E-2</v>
      </c>
    </row>
    <row r="13" spans="1:40" x14ac:dyDescent="0.25">
      <c r="W13" s="104">
        <v>42472</v>
      </c>
      <c r="X13" s="12">
        <v>76.23</v>
      </c>
      <c r="Y13" s="43">
        <v>76.349999999999994</v>
      </c>
      <c r="Z13" s="43">
        <v>73.66</v>
      </c>
      <c r="AA13" s="12">
        <v>74.64</v>
      </c>
      <c r="AB13" s="105">
        <v>3766900</v>
      </c>
      <c r="AC13" s="272">
        <v>74.64</v>
      </c>
      <c r="AD13" s="2">
        <f t="shared" si="2"/>
        <v>2.6899999999999977</v>
      </c>
      <c r="AE13" s="148">
        <f t="shared" si="3"/>
        <v>-1.8798475088734001E-2</v>
      </c>
      <c r="AK13" s="260"/>
      <c r="AN13" s="260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0" t="s">
        <v>167</v>
      </c>
      <c r="H14" s="250" t="s">
        <v>90</v>
      </c>
      <c r="I14" s="250" t="s">
        <v>174</v>
      </c>
      <c r="T14" s="94"/>
      <c r="U14" s="13"/>
      <c r="W14" s="104">
        <v>42471</v>
      </c>
      <c r="X14" s="12">
        <v>77.73</v>
      </c>
      <c r="Y14" s="43">
        <v>78</v>
      </c>
      <c r="Z14" s="43">
        <v>76.02</v>
      </c>
      <c r="AA14" s="12">
        <v>76.069999999999993</v>
      </c>
      <c r="AB14" s="105">
        <v>2001700</v>
      </c>
      <c r="AC14" s="272">
        <v>76.069999999999993</v>
      </c>
      <c r="AD14" s="2">
        <f t="shared" si="2"/>
        <v>1.980000000000004</v>
      </c>
      <c r="AE14" s="148">
        <f t="shared" si="3"/>
        <v>-1.6675284384695011E-2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42468</v>
      </c>
      <c r="X15" s="12">
        <v>78</v>
      </c>
      <c r="Y15" s="43">
        <v>78.11</v>
      </c>
      <c r="Z15" s="43">
        <v>76.599999999999994</v>
      </c>
      <c r="AA15" s="12">
        <v>77.36</v>
      </c>
      <c r="AB15" s="105">
        <v>4373400</v>
      </c>
      <c r="AC15" s="272">
        <v>77.36</v>
      </c>
      <c r="AD15" s="2">
        <f t="shared" si="2"/>
        <v>1.5100000000000051</v>
      </c>
      <c r="AE15" s="148">
        <f t="shared" si="3"/>
        <v>6.467468632775919E-4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7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42467</v>
      </c>
      <c r="X16" s="12">
        <v>77.58</v>
      </c>
      <c r="Y16" s="43">
        <v>77.72</v>
      </c>
      <c r="Z16" s="43">
        <v>76.569999999999993</v>
      </c>
      <c r="AA16" s="12">
        <v>77.31</v>
      </c>
      <c r="AB16" s="105">
        <v>4492100</v>
      </c>
      <c r="AC16" s="272">
        <v>77.31</v>
      </c>
      <c r="AD16" s="2">
        <f t="shared" si="2"/>
        <v>1.1500000000000057</v>
      </c>
      <c r="AE16" s="148">
        <f t="shared" si="3"/>
        <v>-1.1507479861910141E-2</v>
      </c>
    </row>
    <row r="17" spans="2:40" x14ac:dyDescent="0.25">
      <c r="B17" s="211">
        <v>42380</v>
      </c>
      <c r="C17" s="314">
        <v>90</v>
      </c>
      <c r="D17" s="377">
        <v>69.5</v>
      </c>
      <c r="E17" s="377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42466</v>
      </c>
      <c r="X17" s="12">
        <v>76.87</v>
      </c>
      <c r="Y17" s="43">
        <v>78.45</v>
      </c>
      <c r="Z17" s="43">
        <v>75.22</v>
      </c>
      <c r="AA17" s="12">
        <v>78.209999999999994</v>
      </c>
      <c r="AB17" s="105">
        <v>2527400</v>
      </c>
      <c r="AC17" s="272">
        <v>78.209999999999994</v>
      </c>
      <c r="AD17" s="2">
        <f t="shared" si="2"/>
        <v>3.230000000000004</v>
      </c>
      <c r="AE17" s="148">
        <f t="shared" si="3"/>
        <v>1.4791747761774943E-2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7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42465</v>
      </c>
      <c r="X18" s="12">
        <v>76.45</v>
      </c>
      <c r="Y18" s="43">
        <v>77.38</v>
      </c>
      <c r="Z18" s="43">
        <v>76.14</v>
      </c>
      <c r="AA18" s="12">
        <v>77.069999999999993</v>
      </c>
      <c r="AB18" s="105">
        <v>2072800</v>
      </c>
      <c r="AC18" s="272">
        <v>77.069999999999993</v>
      </c>
      <c r="AD18" s="2">
        <f t="shared" si="2"/>
        <v>1.2399999999999949</v>
      </c>
      <c r="AE18" s="148">
        <f t="shared" si="3"/>
        <v>-5.5483870967742988E-3</v>
      </c>
    </row>
    <row r="19" spans="2:40" x14ac:dyDescent="0.25">
      <c r="B19" s="211">
        <v>42402</v>
      </c>
      <c r="C19" s="314">
        <v>90</v>
      </c>
      <c r="D19" s="377">
        <v>68.97</v>
      </c>
      <c r="E19" s="377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42464</v>
      </c>
      <c r="X19" s="12">
        <v>78.36</v>
      </c>
      <c r="Y19" s="43">
        <v>78.459999999999994</v>
      </c>
      <c r="Z19" s="43">
        <v>76.44</v>
      </c>
      <c r="AA19" s="12">
        <v>77.5</v>
      </c>
      <c r="AB19" s="105">
        <v>2054100</v>
      </c>
      <c r="AC19" s="272">
        <v>77.5</v>
      </c>
      <c r="AD19" s="2">
        <f t="shared" si="2"/>
        <v>2.019999999999996</v>
      </c>
      <c r="AE19" s="148">
        <f t="shared" si="3"/>
        <v>-8.6978766948069275E-3</v>
      </c>
      <c r="AK19" s="260"/>
      <c r="AN19" s="260"/>
    </row>
    <row r="20" spans="2:40" x14ac:dyDescent="0.25">
      <c r="B20" s="211">
        <v>42405</v>
      </c>
      <c r="C20" s="314">
        <v>120</v>
      </c>
      <c r="D20" s="377">
        <v>67.412800000000004</v>
      </c>
      <c r="E20" s="377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42461</v>
      </c>
      <c r="X20" s="12">
        <v>77.16</v>
      </c>
      <c r="Y20" s="43">
        <v>78.23</v>
      </c>
      <c r="Z20" s="43">
        <v>76.319999999999993</v>
      </c>
      <c r="AA20" s="12">
        <v>78.180000000000007</v>
      </c>
      <c r="AB20" s="105">
        <v>2013900</v>
      </c>
      <c r="AC20" s="272">
        <v>78.180000000000007</v>
      </c>
      <c r="AD20" s="2">
        <f t="shared" si="2"/>
        <v>1.9100000000000108</v>
      </c>
      <c r="AE20" s="148">
        <f t="shared" si="3"/>
        <v>3.5943517329910524E-3</v>
      </c>
    </row>
    <row r="21" spans="2:40" x14ac:dyDescent="0.25">
      <c r="B21" s="211">
        <v>42415</v>
      </c>
      <c r="C21" s="314">
        <v>120</v>
      </c>
      <c r="D21" s="377">
        <v>67.412800000000004</v>
      </c>
      <c r="E21" s="377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42460</v>
      </c>
      <c r="X21" s="12">
        <v>77.61</v>
      </c>
      <c r="Y21" s="43">
        <v>78.290000000000006</v>
      </c>
      <c r="Z21" s="43">
        <v>77.31</v>
      </c>
      <c r="AA21" s="12">
        <v>77.900000000000006</v>
      </c>
      <c r="AB21" s="105">
        <v>2944400</v>
      </c>
      <c r="AC21" s="272">
        <v>77.900000000000006</v>
      </c>
      <c r="AD21" s="2">
        <f t="shared" si="2"/>
        <v>0.98000000000000398</v>
      </c>
      <c r="AE21" s="148">
        <f t="shared" si="3"/>
        <v>6.4226075786777415E-4</v>
      </c>
      <c r="AK21" s="260"/>
      <c r="AN21" s="260"/>
    </row>
    <row r="22" spans="2:40" x14ac:dyDescent="0.25">
      <c r="B22" s="211">
        <v>42416</v>
      </c>
      <c r="C22" s="314">
        <v>90</v>
      </c>
      <c r="D22" s="377">
        <v>69.45</v>
      </c>
      <c r="E22" s="377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42459</v>
      </c>
      <c r="X22" s="12">
        <v>76.989999999999995</v>
      </c>
      <c r="Y22" s="43">
        <v>78.22</v>
      </c>
      <c r="Z22" s="43">
        <v>76.8</v>
      </c>
      <c r="AA22" s="12">
        <v>77.849999999999994</v>
      </c>
      <c r="AB22" s="105">
        <v>2680100</v>
      </c>
      <c r="AC22" s="272">
        <v>77.849999999999994</v>
      </c>
      <c r="AD22" s="2">
        <f t="shared" si="2"/>
        <v>1.4200000000000017</v>
      </c>
      <c r="AE22" s="148">
        <f t="shared" si="3"/>
        <v>1.8046292663789654E-2</v>
      </c>
    </row>
    <row r="23" spans="2:40" x14ac:dyDescent="0.25">
      <c r="B23" s="211">
        <v>42429</v>
      </c>
      <c r="C23" s="314">
        <v>90</v>
      </c>
      <c r="D23" s="377">
        <v>69.201300000000003</v>
      </c>
      <c r="E23" s="377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42458</v>
      </c>
      <c r="X23" s="12">
        <v>74.510000000000005</v>
      </c>
      <c r="Y23" s="43">
        <v>76.88</v>
      </c>
      <c r="Z23" s="43">
        <v>73.61</v>
      </c>
      <c r="AA23" s="12">
        <v>76.47</v>
      </c>
      <c r="AB23" s="105">
        <v>4267400</v>
      </c>
      <c r="AC23" s="272">
        <v>76.47</v>
      </c>
      <c r="AD23" s="2">
        <f t="shared" si="2"/>
        <v>3.269999999999996</v>
      </c>
      <c r="AE23" s="148">
        <f t="shared" si="3"/>
        <v>-5.8502340093604666E-3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42457</v>
      </c>
      <c r="X24" s="12">
        <v>76.44</v>
      </c>
      <c r="Y24" s="43">
        <v>77.180000000000007</v>
      </c>
      <c r="Z24" s="43">
        <v>75.72</v>
      </c>
      <c r="AA24" s="12">
        <v>76.92</v>
      </c>
      <c r="AB24" s="105">
        <v>2111300</v>
      </c>
      <c r="AC24" s="272">
        <v>76.92</v>
      </c>
      <c r="AD24" s="2">
        <f t="shared" si="2"/>
        <v>1.460000000000008</v>
      </c>
      <c r="AE24" s="148">
        <f t="shared" si="3"/>
        <v>9.4488188976378229E-3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42453</v>
      </c>
      <c r="X25" s="12">
        <v>75.569999999999993</v>
      </c>
      <c r="Y25" s="43">
        <v>76.239999999999995</v>
      </c>
      <c r="Z25" s="43">
        <v>75.010000000000005</v>
      </c>
      <c r="AA25" s="12">
        <v>76.2</v>
      </c>
      <c r="AB25" s="105">
        <v>2282000</v>
      </c>
      <c r="AC25" s="272">
        <v>76.2</v>
      </c>
      <c r="AD25" s="2">
        <f t="shared" si="2"/>
        <v>1.2299999999999898</v>
      </c>
      <c r="AE25" s="148">
        <f t="shared" si="3"/>
        <v>-1.3106159895149849E-3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228</v>
      </c>
      <c r="W26" s="104">
        <v>42452</v>
      </c>
      <c r="X26" s="12">
        <v>76.45</v>
      </c>
      <c r="Y26" s="43">
        <v>76.72</v>
      </c>
      <c r="Z26" s="43">
        <v>75.83</v>
      </c>
      <c r="AA26" s="12">
        <v>76.3</v>
      </c>
      <c r="AB26" s="105">
        <v>2935500</v>
      </c>
      <c r="AC26" s="272">
        <v>76.3</v>
      </c>
      <c r="AD26" s="2">
        <f t="shared" si="2"/>
        <v>0.89000000000000057</v>
      </c>
      <c r="AE26" s="148">
        <f t="shared" si="3"/>
        <v>-7.6732995187931419E-3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42451</v>
      </c>
      <c r="X27" s="12">
        <v>76.099999999999994</v>
      </c>
      <c r="Y27" s="43">
        <v>77</v>
      </c>
      <c r="Z27" s="43">
        <v>75.61</v>
      </c>
      <c r="AA27" s="12">
        <v>76.89</v>
      </c>
      <c r="AB27" s="105">
        <v>2420200</v>
      </c>
      <c r="AC27" s="272">
        <v>76.89</v>
      </c>
      <c r="AD27" s="2">
        <f t="shared" si="2"/>
        <v>1.3900000000000006</v>
      </c>
      <c r="AE27" s="148">
        <f t="shared" si="3"/>
        <v>-4.1445408625824243E-3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42450</v>
      </c>
      <c r="X28" s="12">
        <v>76.680000000000007</v>
      </c>
      <c r="Y28" s="43">
        <v>77.239999999999995</v>
      </c>
      <c r="Z28" s="43">
        <v>75.430000000000007</v>
      </c>
      <c r="AA28" s="12">
        <v>77.209999999999994</v>
      </c>
      <c r="AB28" s="105">
        <v>2550400</v>
      </c>
      <c r="AC28" s="272">
        <v>77.209999999999994</v>
      </c>
      <c r="AD28" s="2">
        <f t="shared" si="2"/>
        <v>1.8099999999999881</v>
      </c>
      <c r="AE28" s="148">
        <f t="shared" si="3"/>
        <v>2.4668917164372139E-3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42447</v>
      </c>
      <c r="X29" s="12">
        <v>75.41</v>
      </c>
      <c r="Y29" s="43">
        <v>77.13</v>
      </c>
      <c r="Z29" s="43">
        <v>74.86</v>
      </c>
      <c r="AA29" s="12">
        <v>77.02</v>
      </c>
      <c r="AB29" s="105">
        <v>4473100</v>
      </c>
      <c r="AC29" s="272">
        <v>77.02</v>
      </c>
      <c r="AD29" s="2">
        <f t="shared" si="2"/>
        <v>2.269999999999996</v>
      </c>
      <c r="AE29" s="148">
        <f t="shared" si="3"/>
        <v>2.8029898558462385E-2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42446</v>
      </c>
      <c r="X30" s="12">
        <v>74.260000000000005</v>
      </c>
      <c r="Y30" s="43">
        <v>75.16</v>
      </c>
      <c r="Z30" s="43">
        <v>73.08</v>
      </c>
      <c r="AA30" s="12">
        <v>74.92</v>
      </c>
      <c r="AB30" s="105">
        <v>5457000</v>
      </c>
      <c r="AC30" s="272">
        <v>74.92</v>
      </c>
      <c r="AD30" s="2">
        <f t="shared" si="2"/>
        <v>2.0799999999999983</v>
      </c>
      <c r="AE30" s="148">
        <f t="shared" si="3"/>
        <v>-1.0666666666666602E-3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42445</v>
      </c>
      <c r="X31" s="12">
        <v>73</v>
      </c>
      <c r="Y31" s="43">
        <v>75.05</v>
      </c>
      <c r="Z31" s="43">
        <v>72.900000000000006</v>
      </c>
      <c r="AA31" s="12">
        <v>75</v>
      </c>
      <c r="AB31" s="105">
        <v>4176400</v>
      </c>
      <c r="AC31" s="272">
        <v>75</v>
      </c>
      <c r="AD31" s="2">
        <f t="shared" si="2"/>
        <v>2.1499999999999915</v>
      </c>
      <c r="AE31" s="148">
        <f t="shared" si="3"/>
        <v>1.8883303898926673E-2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42444</v>
      </c>
      <c r="X32" s="12">
        <v>73.52</v>
      </c>
      <c r="Y32" s="43">
        <v>74.400000000000006</v>
      </c>
      <c r="Z32" s="43">
        <v>72.349999999999994</v>
      </c>
      <c r="AA32" s="12">
        <v>73.61</v>
      </c>
      <c r="AB32" s="105">
        <v>3815400</v>
      </c>
      <c r="AC32" s="272">
        <v>73.61</v>
      </c>
      <c r="AD32" s="2">
        <f t="shared" si="2"/>
        <v>2.0500000000000114</v>
      </c>
      <c r="AE32" s="148">
        <f t="shared" si="3"/>
        <v>1.1265283692814876E-2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42443</v>
      </c>
      <c r="X33" s="12">
        <v>72.17</v>
      </c>
      <c r="Y33" s="43">
        <v>73.209999999999994</v>
      </c>
      <c r="Z33" s="43">
        <v>71.52</v>
      </c>
      <c r="AA33" s="12">
        <v>72.790000000000006</v>
      </c>
      <c r="AB33" s="105">
        <v>3010400</v>
      </c>
      <c r="AC33" s="272">
        <v>72.790000000000006</v>
      </c>
      <c r="AD33" s="2">
        <f t="shared" si="2"/>
        <v>1.6899999999999977</v>
      </c>
      <c r="AE33" s="148">
        <f t="shared" si="3"/>
        <v>2.7483853236232036E-4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42440</v>
      </c>
      <c r="X34" s="12">
        <v>70.83</v>
      </c>
      <c r="Y34" s="43">
        <v>72.8</v>
      </c>
      <c r="Z34" s="43">
        <v>70.62</v>
      </c>
      <c r="AA34" s="12">
        <v>72.77</v>
      </c>
      <c r="AB34" s="105">
        <v>3352900</v>
      </c>
      <c r="AC34" s="272">
        <v>72.77</v>
      </c>
      <c r="AD34" s="2">
        <f t="shared" si="2"/>
        <v>2.1799999999999926</v>
      </c>
      <c r="AE34" s="148">
        <f t="shared" si="3"/>
        <v>4.0017150207231733E-2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42439</v>
      </c>
      <c r="X35" s="12">
        <v>71.5</v>
      </c>
      <c r="Y35" s="43">
        <v>72.36</v>
      </c>
      <c r="Z35" s="43">
        <v>68.58</v>
      </c>
      <c r="AA35" s="12">
        <v>69.97</v>
      </c>
      <c r="AB35" s="105">
        <v>3634000</v>
      </c>
      <c r="AC35" s="272">
        <v>69.97</v>
      </c>
      <c r="AD35" s="2">
        <f t="shared" si="2"/>
        <v>3.7800000000000011</v>
      </c>
      <c r="AE35" s="148">
        <f t="shared" si="3"/>
        <v>-1.4784567727400666E-2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42438</v>
      </c>
      <c r="X36" s="12">
        <v>70.319999999999993</v>
      </c>
      <c r="Y36" s="43">
        <v>71.91</v>
      </c>
      <c r="Z36" s="43">
        <v>69.959999999999994</v>
      </c>
      <c r="AA36" s="12">
        <v>71.02</v>
      </c>
      <c r="AB36" s="105">
        <v>2999300</v>
      </c>
      <c r="AC36" s="272">
        <v>71.02</v>
      </c>
      <c r="AD36" s="2">
        <f t="shared" si="2"/>
        <v>1.9500000000000028</v>
      </c>
      <c r="AE36" s="148">
        <f t="shared" si="3"/>
        <v>1.5877556858818531E-2</v>
      </c>
    </row>
    <row r="37" spans="2:31" ht="15.75" thickTop="1" x14ac:dyDescent="0.25">
      <c r="O37" s="2"/>
      <c r="P37" s="93">
        <v>1.1000000000000001</v>
      </c>
      <c r="Q37" s="93">
        <f>P37*$Q$4</f>
        <v>78.958000000000013</v>
      </c>
      <c r="R37" s="37"/>
      <c r="T37" s="107" t="s">
        <v>100</v>
      </c>
      <c r="U37" s="139">
        <v>71.7</v>
      </c>
      <c r="W37" s="104">
        <v>42437</v>
      </c>
      <c r="X37" s="12">
        <v>72</v>
      </c>
      <c r="Y37" s="43">
        <v>72.099999999999994</v>
      </c>
      <c r="Z37" s="43">
        <v>69.25</v>
      </c>
      <c r="AA37" s="12">
        <v>69.91</v>
      </c>
      <c r="AB37" s="105">
        <v>4678100</v>
      </c>
      <c r="AC37" s="272">
        <v>69.91</v>
      </c>
      <c r="AD37" s="2">
        <f t="shared" si="2"/>
        <v>2.8499999999999943</v>
      </c>
      <c r="AE37" s="148">
        <f t="shared" si="3"/>
        <v>-4.1278113000548622E-2</v>
      </c>
    </row>
    <row r="38" spans="2:31" x14ac:dyDescent="0.25">
      <c r="O38" s="2"/>
      <c r="P38" s="93">
        <v>1.0900000000000001</v>
      </c>
      <c r="Q38" s="93">
        <f t="shared" ref="Q38:Q57" si="10">P38*$Q$4</f>
        <v>78.240200000000002</v>
      </c>
      <c r="R38" s="37"/>
      <c r="T38" s="97" t="s">
        <v>101</v>
      </c>
      <c r="U38" s="140">
        <v>68.680000000000007</v>
      </c>
      <c r="W38" s="104">
        <v>42436</v>
      </c>
      <c r="X38" s="12">
        <v>72.16</v>
      </c>
      <c r="Y38" s="43">
        <v>74.73</v>
      </c>
      <c r="Z38" s="43">
        <v>71.81</v>
      </c>
      <c r="AA38" s="12">
        <v>72.92</v>
      </c>
      <c r="AB38" s="105">
        <v>4220400</v>
      </c>
      <c r="AC38" s="272">
        <v>72.92</v>
      </c>
      <c r="AD38" s="2">
        <f t="shared" si="2"/>
        <v>2.9200000000000017</v>
      </c>
      <c r="AE38" s="148">
        <f t="shared" si="3"/>
        <v>-1.2327078482400333E-3</v>
      </c>
    </row>
    <row r="39" spans="2:31" x14ac:dyDescent="0.25">
      <c r="O39" s="2"/>
      <c r="P39" s="93">
        <v>1.08</v>
      </c>
      <c r="Q39" s="93">
        <f t="shared" si="10"/>
        <v>77.522400000000005</v>
      </c>
      <c r="R39" s="37"/>
      <c r="T39" s="97" t="s">
        <v>102</v>
      </c>
      <c r="U39" s="140" t="s">
        <v>340</v>
      </c>
      <c r="W39" s="104">
        <v>42433</v>
      </c>
      <c r="X39" s="12">
        <v>71.180000000000007</v>
      </c>
      <c r="Y39" s="43">
        <v>75.11</v>
      </c>
      <c r="Z39" s="43">
        <v>70.33</v>
      </c>
      <c r="AA39" s="12">
        <v>73.010000000000005</v>
      </c>
      <c r="AB39" s="105">
        <v>7321900</v>
      </c>
      <c r="AC39" s="272">
        <v>73.010000000000005</v>
      </c>
      <c r="AD39" s="2">
        <f t="shared" si="2"/>
        <v>4.7800000000000011</v>
      </c>
      <c r="AE39" s="148">
        <f t="shared" si="3"/>
        <v>4.1512125534950206E-2</v>
      </c>
    </row>
    <row r="40" spans="2:31" x14ac:dyDescent="0.25">
      <c r="O40" s="2"/>
      <c r="P40" s="93">
        <v>1.07</v>
      </c>
      <c r="Q40" s="93">
        <f t="shared" si="10"/>
        <v>76.804600000000008</v>
      </c>
      <c r="R40" s="93"/>
      <c r="T40" s="97" t="s">
        <v>103</v>
      </c>
      <c r="U40" s="140" t="s">
        <v>341</v>
      </c>
      <c r="W40" s="104">
        <v>42432</v>
      </c>
      <c r="X40" s="12">
        <v>68.42</v>
      </c>
      <c r="Y40" s="43">
        <v>70.489999999999995</v>
      </c>
      <c r="Z40" s="43">
        <v>68.3</v>
      </c>
      <c r="AA40" s="12">
        <v>70.099999999999994</v>
      </c>
      <c r="AB40" s="105">
        <v>4093800</v>
      </c>
      <c r="AC40" s="272">
        <v>70.099999999999994</v>
      </c>
      <c r="AD40" s="2">
        <f t="shared" si="2"/>
        <v>2.1899999999999977</v>
      </c>
      <c r="AE40" s="148">
        <f t="shared" si="3"/>
        <v>1.6236590316033528E-2</v>
      </c>
    </row>
    <row r="41" spans="2:31" x14ac:dyDescent="0.25">
      <c r="O41" s="2"/>
      <c r="P41" s="93">
        <v>1.06</v>
      </c>
      <c r="Q41" s="93">
        <f t="shared" si="10"/>
        <v>76.086800000000011</v>
      </c>
      <c r="R41" s="93"/>
      <c r="T41" s="97" t="s">
        <v>104</v>
      </c>
      <c r="U41" s="140">
        <v>89.78</v>
      </c>
      <c r="W41" s="104">
        <v>42431</v>
      </c>
      <c r="X41" s="12">
        <v>69.94</v>
      </c>
      <c r="Y41" s="43">
        <v>70.849999999999994</v>
      </c>
      <c r="Z41" s="43">
        <v>68.45</v>
      </c>
      <c r="AA41" s="12">
        <v>68.98</v>
      </c>
      <c r="AB41" s="105">
        <v>3962600</v>
      </c>
      <c r="AC41" s="272">
        <v>68.98</v>
      </c>
      <c r="AD41" s="2">
        <f t="shared" si="2"/>
        <v>2.3999999999999915</v>
      </c>
      <c r="AE41" s="148">
        <f t="shared" si="3"/>
        <v>-2.0170454545454519E-2</v>
      </c>
    </row>
    <row r="42" spans="2:31" x14ac:dyDescent="0.25">
      <c r="O42" s="2"/>
      <c r="P42" s="93">
        <v>1.05</v>
      </c>
      <c r="Q42" s="93">
        <f t="shared" si="10"/>
        <v>75.369</v>
      </c>
      <c r="R42" s="93"/>
      <c r="T42" s="97" t="s">
        <v>105</v>
      </c>
      <c r="U42" s="140">
        <v>0.77382399999999996</v>
      </c>
      <c r="W42" s="104">
        <v>42430</v>
      </c>
      <c r="X42" s="12">
        <v>67.62</v>
      </c>
      <c r="Y42" s="43">
        <v>70.42</v>
      </c>
      <c r="Z42" s="43">
        <v>67.040000000000006</v>
      </c>
      <c r="AA42" s="12">
        <v>70.400000000000006</v>
      </c>
      <c r="AB42" s="105">
        <v>4630300</v>
      </c>
      <c r="AC42" s="272">
        <v>70.400000000000006</v>
      </c>
      <c r="AD42" s="2">
        <f t="shared" si="2"/>
        <v>3.3799999999999955</v>
      </c>
      <c r="AE42" s="148">
        <f t="shared" si="3"/>
        <v>5.9443190368698273E-2</v>
      </c>
    </row>
    <row r="43" spans="2:31" x14ac:dyDescent="0.25">
      <c r="O43" s="2"/>
      <c r="P43" s="93">
        <v>1.04</v>
      </c>
      <c r="Q43" s="93">
        <f t="shared" si="10"/>
        <v>74.651200000000003</v>
      </c>
      <c r="R43" s="93"/>
      <c r="T43" s="97" t="s">
        <v>106</v>
      </c>
      <c r="U43" s="104" t="s">
        <v>252</v>
      </c>
      <c r="W43" s="104">
        <v>42429</v>
      </c>
      <c r="X43" s="12">
        <v>65.88</v>
      </c>
      <c r="Y43" s="43">
        <v>68.790000000000006</v>
      </c>
      <c r="Z43" s="43">
        <v>65.540000000000006</v>
      </c>
      <c r="AA43" s="12">
        <v>66.45</v>
      </c>
      <c r="AB43" s="105">
        <v>4985800</v>
      </c>
      <c r="AC43" s="272">
        <v>66.45</v>
      </c>
      <c r="AD43" s="2">
        <f t="shared" si="2"/>
        <v>3.25</v>
      </c>
      <c r="AE43" s="148">
        <f t="shared" si="3"/>
        <v>2.3882896764252592E-2</v>
      </c>
    </row>
    <row r="44" spans="2:31" x14ac:dyDescent="0.25">
      <c r="O44" s="2"/>
      <c r="P44" s="93">
        <v>1.03</v>
      </c>
      <c r="Q44" s="93">
        <f t="shared" si="10"/>
        <v>73.933400000000006</v>
      </c>
      <c r="R44" s="93"/>
      <c r="T44" s="97"/>
      <c r="U44" s="140"/>
      <c r="W44" s="104">
        <v>42426</v>
      </c>
      <c r="X44" s="12">
        <v>65.08</v>
      </c>
      <c r="Y44" s="43">
        <v>65.400000000000006</v>
      </c>
      <c r="Z44" s="43">
        <v>64.430000000000007</v>
      </c>
      <c r="AA44" s="12">
        <v>64.900000000000006</v>
      </c>
      <c r="AB44" s="105">
        <v>2226600</v>
      </c>
      <c r="AC44" s="272">
        <v>64.900000000000006</v>
      </c>
      <c r="AD44" s="2">
        <f t="shared" si="2"/>
        <v>0.96999999999999886</v>
      </c>
      <c r="AE44" s="148">
        <f t="shared" si="3"/>
        <v>5.422153369481153E-3</v>
      </c>
    </row>
    <row r="45" spans="2:31" x14ac:dyDescent="0.25">
      <c r="O45" s="2"/>
      <c r="P45" s="93">
        <v>1.02</v>
      </c>
      <c r="Q45" s="93">
        <f t="shared" si="10"/>
        <v>73.215600000000009</v>
      </c>
      <c r="R45" s="93"/>
      <c r="T45" s="97" t="s">
        <v>107</v>
      </c>
      <c r="U45" s="140" t="s">
        <v>342</v>
      </c>
      <c r="W45" s="104">
        <v>42425</v>
      </c>
      <c r="X45" s="12">
        <v>63.53</v>
      </c>
      <c r="Y45" s="43">
        <v>64.56</v>
      </c>
      <c r="Z45" s="43">
        <v>62.59</v>
      </c>
      <c r="AA45" s="12">
        <v>64.55</v>
      </c>
      <c r="AB45" s="105">
        <v>2539200</v>
      </c>
      <c r="AC45" s="272">
        <v>64.55</v>
      </c>
      <c r="AD45" s="2">
        <f t="shared" si="2"/>
        <v>1.9699999999999989</v>
      </c>
      <c r="AE45" s="148">
        <f t="shared" si="3"/>
        <v>1.3184743368388041E-2</v>
      </c>
    </row>
    <row r="46" spans="2:31" x14ac:dyDescent="0.25">
      <c r="O46" s="2"/>
      <c r="P46" s="93">
        <v>1.01</v>
      </c>
      <c r="Q46" s="93">
        <f t="shared" si="10"/>
        <v>72.497799999999998</v>
      </c>
      <c r="R46" s="93"/>
      <c r="T46" s="97" t="s">
        <v>108</v>
      </c>
      <c r="U46" s="140" t="s">
        <v>216</v>
      </c>
      <c r="W46" s="104">
        <v>42424</v>
      </c>
      <c r="X46" s="12">
        <v>61.58</v>
      </c>
      <c r="Y46" s="43">
        <v>63.86</v>
      </c>
      <c r="Z46" s="43">
        <v>61.11</v>
      </c>
      <c r="AA46" s="12">
        <v>63.71</v>
      </c>
      <c r="AB46" s="105">
        <v>2669800</v>
      </c>
      <c r="AC46" s="272">
        <v>63.71</v>
      </c>
      <c r="AD46" s="2">
        <f t="shared" si="2"/>
        <v>2.75</v>
      </c>
      <c r="AE46" s="148">
        <f t="shared" si="3"/>
        <v>1.7406579367614139E-2</v>
      </c>
    </row>
    <row r="47" spans="2:31" x14ac:dyDescent="0.25">
      <c r="O47" s="2"/>
      <c r="P47" s="93">
        <v>1</v>
      </c>
      <c r="Q47" s="93">
        <f t="shared" si="10"/>
        <v>71.78</v>
      </c>
      <c r="R47" s="93"/>
      <c r="T47" s="97" t="s">
        <v>109</v>
      </c>
      <c r="U47" s="141">
        <v>6350510</v>
      </c>
      <c r="W47" s="104">
        <v>42423</v>
      </c>
      <c r="X47" s="12">
        <v>63.74</v>
      </c>
      <c r="Y47" s="43">
        <v>63.76</v>
      </c>
      <c r="Z47" s="43">
        <v>62.07</v>
      </c>
      <c r="AA47" s="12">
        <v>62.62</v>
      </c>
      <c r="AB47" s="105">
        <v>2445400</v>
      </c>
      <c r="AC47" s="272">
        <v>62.62</v>
      </c>
      <c r="AD47" s="2">
        <f t="shared" si="2"/>
        <v>1.6899999999999977</v>
      </c>
      <c r="AE47" s="148">
        <f t="shared" si="3"/>
        <v>-2.5976046041375156E-2</v>
      </c>
    </row>
    <row r="48" spans="2:31" x14ac:dyDescent="0.25">
      <c r="O48" s="2"/>
      <c r="P48" s="93">
        <v>0.99</v>
      </c>
      <c r="Q48" s="93">
        <f t="shared" si="10"/>
        <v>71.062200000000004</v>
      </c>
      <c r="R48" s="93"/>
      <c r="T48" s="97" t="s">
        <v>112</v>
      </c>
      <c r="U48" s="141">
        <v>3772500</v>
      </c>
      <c r="W48" s="104">
        <v>42422</v>
      </c>
      <c r="X48" s="12">
        <v>63.6</v>
      </c>
      <c r="Y48" s="43">
        <v>65.19</v>
      </c>
      <c r="Z48" s="43">
        <v>63.29</v>
      </c>
      <c r="AA48" s="12">
        <v>64.290000000000006</v>
      </c>
      <c r="AB48" s="105">
        <v>3200900</v>
      </c>
      <c r="AC48" s="272">
        <v>64.290000000000006</v>
      </c>
      <c r="AD48" s="2">
        <f t="shared" si="2"/>
        <v>1.8999999999999986</v>
      </c>
      <c r="AE48" s="148">
        <f t="shared" si="3"/>
        <v>1.9990480723464987E-2</v>
      </c>
    </row>
    <row r="49" spans="15:31" x14ac:dyDescent="0.25">
      <c r="O49" s="2"/>
      <c r="P49" s="93">
        <v>0.98</v>
      </c>
      <c r="Q49" s="93">
        <f t="shared" si="10"/>
        <v>70.344399999999993</v>
      </c>
      <c r="R49" s="93"/>
      <c r="T49" s="97" t="s">
        <v>110</v>
      </c>
      <c r="U49" s="140" t="s">
        <v>343</v>
      </c>
      <c r="W49" s="104">
        <v>42419</v>
      </c>
      <c r="X49" s="12">
        <v>61.51</v>
      </c>
      <c r="Y49" s="43">
        <v>63.5</v>
      </c>
      <c r="Z49" s="43">
        <v>61.29</v>
      </c>
      <c r="AA49" s="12">
        <v>63.03</v>
      </c>
      <c r="AB49" s="105">
        <v>3371800</v>
      </c>
      <c r="AC49" s="272">
        <v>63.03</v>
      </c>
      <c r="AD49" s="2">
        <f t="shared" si="2"/>
        <v>2.2100000000000009</v>
      </c>
      <c r="AE49" s="148">
        <f t="shared" si="3"/>
        <v>1.5466408893185069E-2</v>
      </c>
    </row>
    <row r="50" spans="15:31" x14ac:dyDescent="0.25">
      <c r="O50" s="2"/>
      <c r="P50" s="93">
        <v>0.97</v>
      </c>
      <c r="Q50" s="93">
        <f t="shared" si="10"/>
        <v>69.626599999999996</v>
      </c>
      <c r="R50" s="93"/>
      <c r="T50" s="97" t="s">
        <v>113</v>
      </c>
      <c r="U50" s="140">
        <v>14.73</v>
      </c>
      <c r="W50" s="104">
        <v>42418</v>
      </c>
      <c r="X50" s="12">
        <v>64.430000000000007</v>
      </c>
      <c r="Y50" s="43">
        <v>64.489999999999995</v>
      </c>
      <c r="Z50" s="43">
        <v>61.1</v>
      </c>
      <c r="AA50" s="12">
        <v>62.07</v>
      </c>
      <c r="AB50" s="105">
        <v>2984000</v>
      </c>
      <c r="AC50" s="272">
        <v>62.07</v>
      </c>
      <c r="AD50" s="2">
        <f t="shared" si="2"/>
        <v>3.3899999999999935</v>
      </c>
      <c r="AE50" s="148">
        <f t="shared" si="3"/>
        <v>-2.5741641814471805E-2</v>
      </c>
    </row>
    <row r="51" spans="15:31" x14ac:dyDescent="0.25">
      <c r="O51" s="2"/>
      <c r="P51" s="93">
        <v>0.96</v>
      </c>
      <c r="Q51" s="93">
        <f t="shared" si="10"/>
        <v>68.908799999999999</v>
      </c>
      <c r="R51" s="93"/>
      <c r="T51" s="97" t="s">
        <v>114</v>
      </c>
      <c r="U51" s="140">
        <v>4.91</v>
      </c>
      <c r="W51" s="104">
        <v>42417</v>
      </c>
      <c r="X51" s="12">
        <v>61.82</v>
      </c>
      <c r="Y51" s="43">
        <v>64.88</v>
      </c>
      <c r="Z51" s="43">
        <v>61.57</v>
      </c>
      <c r="AA51" s="12">
        <v>63.71</v>
      </c>
      <c r="AB51" s="105">
        <v>4488700</v>
      </c>
      <c r="AC51" s="272">
        <v>63.71</v>
      </c>
      <c r="AD51" s="2">
        <f t="shared" si="2"/>
        <v>3.3099999999999952</v>
      </c>
      <c r="AE51" s="148">
        <f t="shared" si="3"/>
        <v>3.6946614583333481E-2</v>
      </c>
    </row>
    <row r="52" spans="15:31" x14ac:dyDescent="0.25">
      <c r="O52" s="2"/>
      <c r="P52" s="93">
        <v>0.95</v>
      </c>
      <c r="Q52" s="93">
        <f t="shared" si="10"/>
        <v>68.191000000000003</v>
      </c>
      <c r="R52" s="93"/>
      <c r="T52" s="97" t="s">
        <v>111</v>
      </c>
      <c r="U52" s="140" t="s">
        <v>281</v>
      </c>
      <c r="W52" s="104">
        <v>42416</v>
      </c>
      <c r="X52" s="12">
        <v>59.27</v>
      </c>
      <c r="Y52" s="43">
        <v>62.44</v>
      </c>
      <c r="Z52" s="43">
        <v>59.14</v>
      </c>
      <c r="AA52" s="12">
        <v>61.44</v>
      </c>
      <c r="AB52" s="105">
        <v>4831800</v>
      </c>
      <c r="AC52" s="272">
        <v>61.44</v>
      </c>
      <c r="AD52" s="2">
        <f t="shared" si="2"/>
        <v>3.2999999999999972</v>
      </c>
      <c r="AE52" s="148">
        <f t="shared" si="3"/>
        <v>6.611140031233731E-2</v>
      </c>
    </row>
    <row r="53" spans="15:31" x14ac:dyDescent="0.25">
      <c r="O53" s="2"/>
      <c r="P53" s="93">
        <v>0.94</v>
      </c>
      <c r="Q53" s="93">
        <f t="shared" si="10"/>
        <v>67.473199999999991</v>
      </c>
      <c r="R53" s="93"/>
      <c r="W53" s="104">
        <v>42412</v>
      </c>
      <c r="X53" s="12">
        <v>57.06</v>
      </c>
      <c r="Y53" s="43">
        <v>57.96</v>
      </c>
      <c r="Z53" s="43">
        <v>56.01</v>
      </c>
      <c r="AA53" s="12">
        <v>57.63</v>
      </c>
      <c r="AB53" s="105">
        <v>3885100</v>
      </c>
      <c r="AC53" s="272">
        <v>57.63</v>
      </c>
      <c r="AD53" s="2">
        <f t="shared" si="2"/>
        <v>1.9500000000000028</v>
      </c>
      <c r="AE53" s="148">
        <f t="shared" si="3"/>
        <v>3.1871083258728783E-2</v>
      </c>
    </row>
    <row r="54" spans="15:31" x14ac:dyDescent="0.25">
      <c r="O54" s="2"/>
      <c r="P54" s="93">
        <v>0.93</v>
      </c>
      <c r="Q54" s="93">
        <f t="shared" si="10"/>
        <v>66.755400000000009</v>
      </c>
      <c r="R54" s="93"/>
      <c r="W54" s="104">
        <v>42411</v>
      </c>
      <c r="X54" s="12">
        <v>56.1</v>
      </c>
      <c r="Y54" s="43">
        <v>56.97</v>
      </c>
      <c r="Z54" s="43">
        <v>54.5</v>
      </c>
      <c r="AA54" s="12">
        <v>55.85</v>
      </c>
      <c r="AB54" s="105">
        <v>6569200</v>
      </c>
      <c r="AC54" s="272">
        <v>55.85</v>
      </c>
      <c r="AD54" s="2">
        <f t="shared" si="2"/>
        <v>2.4699999999999989</v>
      </c>
      <c r="AE54" s="148">
        <f t="shared" si="3"/>
        <v>-2.3601398601398649E-2</v>
      </c>
    </row>
    <row r="55" spans="15:31" x14ac:dyDescent="0.25">
      <c r="O55" s="2"/>
      <c r="P55" s="93">
        <v>0.92</v>
      </c>
      <c r="Q55" s="93">
        <f t="shared" si="10"/>
        <v>66.037599999999998</v>
      </c>
      <c r="R55" s="93"/>
      <c r="W55" s="104">
        <v>42410</v>
      </c>
      <c r="X55" s="12">
        <v>58.68</v>
      </c>
      <c r="Y55" s="43">
        <v>59.76</v>
      </c>
      <c r="Z55" s="43">
        <v>57.01</v>
      </c>
      <c r="AA55" s="12">
        <v>57.2</v>
      </c>
      <c r="AB55" s="105">
        <v>3429700</v>
      </c>
      <c r="AC55" s="272">
        <v>57.2</v>
      </c>
      <c r="AD55" s="2">
        <f t="shared" si="2"/>
        <v>2.75</v>
      </c>
      <c r="AE55" s="148">
        <f t="shared" si="3"/>
        <v>-8.6655112651646826E-3</v>
      </c>
    </row>
    <row r="56" spans="15:31" x14ac:dyDescent="0.25">
      <c r="O56" s="2"/>
      <c r="P56" s="93">
        <v>0.91</v>
      </c>
      <c r="Q56" s="93">
        <f t="shared" si="10"/>
        <v>65.319800000000001</v>
      </c>
      <c r="R56" s="93"/>
      <c r="W56" s="104">
        <v>42409</v>
      </c>
      <c r="X56" s="12">
        <v>58.24</v>
      </c>
      <c r="Y56" s="43">
        <v>60.08</v>
      </c>
      <c r="Z56" s="43">
        <v>57.46</v>
      </c>
      <c r="AA56" s="12">
        <v>57.7</v>
      </c>
      <c r="AB56" s="105">
        <v>4610800</v>
      </c>
      <c r="AC56" s="272">
        <v>57.7</v>
      </c>
      <c r="AD56" s="2">
        <f t="shared" si="2"/>
        <v>2.6199999999999974</v>
      </c>
      <c r="AE56" s="148" t="e">
        <f t="shared" si="3"/>
        <v>#DIV/0!</v>
      </c>
    </row>
    <row r="57" spans="15:31" x14ac:dyDescent="0.25">
      <c r="O57" s="2"/>
      <c r="P57" s="93">
        <v>0.9</v>
      </c>
      <c r="Q57" s="93">
        <f t="shared" si="10"/>
        <v>64.602000000000004</v>
      </c>
      <c r="R57" s="93"/>
      <c r="W57" s="104">
        <v>42409</v>
      </c>
      <c r="X57" s="12" t="s">
        <v>144</v>
      </c>
      <c r="Y57" s="43"/>
      <c r="Z57" s="43"/>
      <c r="AA57" s="12"/>
      <c r="AB57" s="105"/>
      <c r="AC57" s="272"/>
      <c r="AD57" s="2">
        <f t="shared" si="2"/>
        <v>0</v>
      </c>
      <c r="AE57" s="148">
        <f t="shared" si="3"/>
        <v>-1</v>
      </c>
    </row>
    <row r="58" spans="15:31" x14ac:dyDescent="0.25">
      <c r="W58" s="104">
        <v>42408</v>
      </c>
      <c r="X58" s="12">
        <v>60.81</v>
      </c>
      <c r="Y58" s="43">
        <v>61.19</v>
      </c>
      <c r="Z58" s="43">
        <v>58.23</v>
      </c>
      <c r="AA58" s="12">
        <v>59.3</v>
      </c>
      <c r="AB58" s="105">
        <v>5708700</v>
      </c>
      <c r="AC58" s="272">
        <v>59.04</v>
      </c>
      <c r="AD58" s="2">
        <f t="shared" si="2"/>
        <v>2.9600000000000009</v>
      </c>
      <c r="AE58" s="148">
        <f t="shared" si="3"/>
        <v>-4.6049442559379594E-2</v>
      </c>
    </row>
    <row r="59" spans="15:31" x14ac:dyDescent="0.25">
      <c r="W59" s="104">
        <v>42405</v>
      </c>
      <c r="X59" s="12">
        <v>64.87</v>
      </c>
      <c r="Y59" s="43">
        <v>65.849999999999994</v>
      </c>
      <c r="Z59" s="43">
        <v>61</v>
      </c>
      <c r="AA59" s="12">
        <v>62.16</v>
      </c>
      <c r="AB59" s="105">
        <v>6333700</v>
      </c>
      <c r="AC59" s="272">
        <v>61.89</v>
      </c>
      <c r="AD59" s="2">
        <f t="shared" si="2"/>
        <v>4.8499999999999943</v>
      </c>
      <c r="AE59" s="148">
        <f t="shared" si="3"/>
        <v>-5.8134226145183265E-2</v>
      </c>
    </row>
    <row r="60" spans="15:31" x14ac:dyDescent="0.25">
      <c r="W60" s="104">
        <v>42404</v>
      </c>
      <c r="X60" s="12">
        <v>66.58</v>
      </c>
      <c r="Y60" s="43">
        <v>66.790000000000006</v>
      </c>
      <c r="Z60" s="43">
        <v>65.12</v>
      </c>
      <c r="AA60" s="12">
        <v>66</v>
      </c>
      <c r="AB60" s="105">
        <v>4337300</v>
      </c>
      <c r="AC60" s="272">
        <v>65.709999999999994</v>
      </c>
      <c r="AD60" s="2">
        <f t="shared" si="2"/>
        <v>1.6700000000000017</v>
      </c>
      <c r="AE60" s="148">
        <f t="shared" si="3"/>
        <v>-2.8831562974205305E-3</v>
      </c>
    </row>
    <row r="61" spans="15:31" x14ac:dyDescent="0.25">
      <c r="W61" s="104">
        <v>42403</v>
      </c>
      <c r="X61" s="12">
        <v>67.8</v>
      </c>
      <c r="Y61" s="43">
        <v>68.790000000000006</v>
      </c>
      <c r="Z61" s="43">
        <v>64.88</v>
      </c>
      <c r="AA61" s="12">
        <v>66.19</v>
      </c>
      <c r="AB61" s="105">
        <v>4893800</v>
      </c>
      <c r="AC61" s="272">
        <v>65.900000000000006</v>
      </c>
      <c r="AD61" s="2">
        <f t="shared" si="2"/>
        <v>3.9100000000000108</v>
      </c>
      <c r="AE61" s="148">
        <f t="shared" si="3"/>
        <v>-4.3813264843630684E-3</v>
      </c>
    </row>
    <row r="62" spans="15:31" x14ac:dyDescent="0.25">
      <c r="W62" s="104">
        <v>42402</v>
      </c>
      <c r="X62" s="12">
        <v>69.069999999999993</v>
      </c>
      <c r="Y62" s="43">
        <v>69.2</v>
      </c>
      <c r="Z62" s="43">
        <v>66.38</v>
      </c>
      <c r="AA62" s="12">
        <v>66.48</v>
      </c>
      <c r="AB62" s="105">
        <v>3834900</v>
      </c>
      <c r="AC62" s="272">
        <v>66.19</v>
      </c>
      <c r="AD62" s="2">
        <f t="shared" si="2"/>
        <v>2.8200000000000074</v>
      </c>
      <c r="AE62" s="148">
        <f t="shared" si="3"/>
        <v>-4.5015149329101223E-2</v>
      </c>
    </row>
    <row r="63" spans="15:31" x14ac:dyDescent="0.25">
      <c r="W63" s="104">
        <v>42401</v>
      </c>
      <c r="X63" s="12">
        <v>68.180000000000007</v>
      </c>
      <c r="Y63" s="43">
        <v>70.39</v>
      </c>
      <c r="Z63" s="43">
        <v>67.52</v>
      </c>
      <c r="AA63" s="12">
        <v>69.62</v>
      </c>
      <c r="AB63" s="105">
        <v>4726300</v>
      </c>
      <c r="AC63" s="272">
        <v>69.31</v>
      </c>
      <c r="AD63" s="2">
        <f t="shared" si="2"/>
        <v>2.8700000000000045</v>
      </c>
      <c r="AE63" s="148">
        <f t="shared" si="3"/>
        <v>1.0055377440979285E-2</v>
      </c>
    </row>
    <row r="64" spans="15:31" x14ac:dyDescent="0.25">
      <c r="W64" s="104">
        <v>42398</v>
      </c>
      <c r="X64" s="12">
        <v>68.819999999999993</v>
      </c>
      <c r="Y64" s="43">
        <v>69.77</v>
      </c>
      <c r="Z64" s="43">
        <v>66.22</v>
      </c>
      <c r="AA64" s="12">
        <v>68.92</v>
      </c>
      <c r="AB64" s="105">
        <v>8200700</v>
      </c>
      <c r="AC64" s="272">
        <v>68.62</v>
      </c>
      <c r="AD64" s="2">
        <f t="shared" si="2"/>
        <v>3.5499999999999972</v>
      </c>
      <c r="AE64" s="148">
        <f t="shared" si="3"/>
        <v>6.3711052549992209E-2</v>
      </c>
    </row>
    <row r="65" spans="23:31" x14ac:dyDescent="0.25">
      <c r="W65" s="104">
        <v>42397</v>
      </c>
      <c r="X65" s="12">
        <v>62.77</v>
      </c>
      <c r="Y65" s="43">
        <v>64.900000000000006</v>
      </c>
      <c r="Z65" s="43">
        <v>62.61</v>
      </c>
      <c r="AA65" s="12">
        <v>64.790000000000006</v>
      </c>
      <c r="AB65" s="105">
        <v>7098900</v>
      </c>
      <c r="AC65" s="272">
        <v>64.510000000000005</v>
      </c>
      <c r="AD65" s="2">
        <f t="shared" si="2"/>
        <v>2.2900000000000063</v>
      </c>
      <c r="AE65" s="148">
        <f t="shared" si="3"/>
        <v>4.267011475674809E-2</v>
      </c>
    </row>
    <row r="66" spans="23:31" x14ac:dyDescent="0.25">
      <c r="W66" s="104">
        <v>42396</v>
      </c>
      <c r="X66" s="12">
        <v>65.680000000000007</v>
      </c>
      <c r="Y66" s="43">
        <v>66.459999999999994</v>
      </c>
      <c r="Z66" s="43">
        <v>61.71</v>
      </c>
      <c r="AA66" s="12">
        <v>62.14</v>
      </c>
      <c r="AB66" s="105">
        <v>5848300</v>
      </c>
      <c r="AC66" s="272">
        <v>61.87</v>
      </c>
      <c r="AD66" s="2">
        <f t="shared" si="2"/>
        <v>4.7499999999999929</v>
      </c>
      <c r="AE66" s="148">
        <f t="shared" si="3"/>
        <v>-5.5564036025034458E-2</v>
      </c>
    </row>
    <row r="67" spans="23:31" x14ac:dyDescent="0.25">
      <c r="W67" s="104">
        <v>42395</v>
      </c>
      <c r="X67" s="12">
        <v>65.75</v>
      </c>
      <c r="Y67" s="43">
        <v>67.040000000000006</v>
      </c>
      <c r="Z67" s="43">
        <v>64.989999999999995</v>
      </c>
      <c r="AA67" s="12">
        <v>65.8</v>
      </c>
      <c r="AB67" s="105">
        <v>2789400</v>
      </c>
      <c r="AC67" s="272">
        <v>65.510000000000005</v>
      </c>
      <c r="AD67" s="2">
        <f t="shared" si="2"/>
        <v>2.0500000000000114</v>
      </c>
      <c r="AE67" s="148">
        <f t="shared" si="3"/>
        <v>3.2159264931088671E-3</v>
      </c>
    </row>
    <row r="68" spans="23:31" x14ac:dyDescent="0.25">
      <c r="W68" s="104">
        <v>42394</v>
      </c>
      <c r="X68" s="12">
        <v>66.849999999999994</v>
      </c>
      <c r="Y68" s="43">
        <v>66.92</v>
      </c>
      <c r="Z68" s="43">
        <v>65.489999999999995</v>
      </c>
      <c r="AA68" s="12">
        <v>65.59</v>
      </c>
      <c r="AB68" s="105">
        <v>3069000</v>
      </c>
      <c r="AC68" s="272">
        <v>65.3</v>
      </c>
      <c r="AD68" s="2">
        <f>Y68-Z68</f>
        <v>1.4300000000000068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75" priority="27">
      <formula>F7&gt;0</formula>
    </cfRule>
    <cfRule type="expression" dxfId="374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73" priority="19">
      <formula>F22&gt;0</formula>
    </cfRule>
    <cfRule type="expression" dxfId="372" priority="20">
      <formula>F22&lt;0</formula>
    </cfRule>
  </conditionalFormatting>
  <conditionalFormatting sqref="F22:F35">
    <cfRule type="expression" dxfId="371" priority="21">
      <formula>F22&gt;0</formula>
    </cfRule>
    <cfRule type="expression" dxfId="370" priority="22">
      <formula>F22&lt;0</formula>
    </cfRule>
  </conditionalFormatting>
  <conditionalFormatting sqref="H20:H35">
    <cfRule type="expression" dxfId="369" priority="17">
      <formula>H20&gt;0</formula>
    </cfRule>
    <cfRule type="expression" dxfId="368" priority="18">
      <formula>H20&lt;0</formula>
    </cfRule>
  </conditionalFormatting>
  <conditionalFormatting sqref="F15:F19">
    <cfRule type="expression" dxfId="367" priority="3">
      <formula>F15&gt;0</formula>
    </cfRule>
    <cfRule type="expression" dxfId="366" priority="4">
      <formula>F15&lt;0</formula>
    </cfRule>
  </conditionalFormatting>
  <conditionalFormatting sqref="H15:H19">
    <cfRule type="expression" dxfId="365" priority="1">
      <formula>H15&gt;0</formula>
    </cfRule>
    <cfRule type="expression" dxfId="36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42487</v>
      </c>
      <c r="X2" s="44">
        <v>62.22</v>
      </c>
      <c r="Y2" s="44">
        <v>62.74</v>
      </c>
      <c r="Z2" s="44">
        <v>61.74</v>
      </c>
      <c r="AA2" s="44">
        <v>62.61</v>
      </c>
      <c r="AB2" s="114">
        <v>1294800</v>
      </c>
      <c r="AC2" s="11">
        <v>62.61</v>
      </c>
      <c r="AD2" s="2">
        <f>Y2-Z2</f>
        <v>1</v>
      </c>
      <c r="AE2" s="148">
        <f>AC2/AC3-1</f>
        <v>5.9447300771207079E-3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62.68</v>
      </c>
      <c r="W3" s="133">
        <v>42486</v>
      </c>
      <c r="X3" s="44">
        <v>62.09</v>
      </c>
      <c r="Y3" s="44">
        <v>62.53</v>
      </c>
      <c r="Z3" s="44">
        <v>60.61</v>
      </c>
      <c r="AA3" s="44">
        <v>62.24</v>
      </c>
      <c r="AB3" s="114">
        <v>4278600</v>
      </c>
      <c r="AC3" s="11">
        <v>62.24</v>
      </c>
      <c r="AD3" s="2">
        <f t="shared" ref="AD3:AD66" si="0">Y3-Z3</f>
        <v>1.9200000000000017</v>
      </c>
      <c r="AE3" s="148">
        <f t="shared" ref="AE3:AE66" si="1">AC3/AC4-1</f>
        <v>-4.5398773006134929E-2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62.68</v>
      </c>
      <c r="T4" s="1"/>
      <c r="W4" s="133">
        <v>42485</v>
      </c>
      <c r="X4" s="44">
        <v>65.38</v>
      </c>
      <c r="Y4" s="44">
        <v>65.44</v>
      </c>
      <c r="Z4" s="44">
        <v>64.63</v>
      </c>
      <c r="AA4" s="44">
        <v>65.2</v>
      </c>
      <c r="AB4" s="114">
        <v>1083400</v>
      </c>
      <c r="AC4" s="11">
        <v>65.2</v>
      </c>
      <c r="AD4" s="2">
        <f t="shared" si="0"/>
        <v>0.81000000000000227</v>
      </c>
      <c r="AE4" s="148">
        <f t="shared" si="1"/>
        <v>-1.0471998785855141E-2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42482</v>
      </c>
      <c r="X5" s="44">
        <v>65.45</v>
      </c>
      <c r="Y5" s="44">
        <v>66.22</v>
      </c>
      <c r="Z5" s="44">
        <v>65.31</v>
      </c>
      <c r="AA5" s="44">
        <v>65.89</v>
      </c>
      <c r="AB5" s="114">
        <v>1377800</v>
      </c>
      <c r="AC5" s="11">
        <v>65.89</v>
      </c>
      <c r="AD5" s="2">
        <f t="shared" si="0"/>
        <v>0.90999999999999659</v>
      </c>
      <c r="AE5" s="148">
        <f t="shared" si="1"/>
        <v>1.2757454657239542E-2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42481</v>
      </c>
      <c r="X6" s="44">
        <v>64.489999999999995</v>
      </c>
      <c r="Y6" s="44">
        <v>65.12</v>
      </c>
      <c r="Z6" s="44">
        <v>64.239999999999995</v>
      </c>
      <c r="AA6" s="44">
        <v>65.06</v>
      </c>
      <c r="AB6" s="114">
        <v>930400</v>
      </c>
      <c r="AC6" s="11">
        <v>65.06</v>
      </c>
      <c r="AD6" s="2">
        <f t="shared" si="0"/>
        <v>0.88000000000000966</v>
      </c>
      <c r="AE6" s="148">
        <f t="shared" si="1"/>
        <v>6.1862047633778339E-3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42480</v>
      </c>
      <c r="X7" s="44">
        <v>64.19</v>
      </c>
      <c r="Y7" s="44">
        <v>65.03</v>
      </c>
      <c r="Z7" s="44">
        <v>63.1</v>
      </c>
      <c r="AA7" s="44">
        <v>64.66</v>
      </c>
      <c r="AB7" s="114">
        <v>1187900</v>
      </c>
      <c r="AC7" s="11">
        <v>64.66</v>
      </c>
      <c r="AD7" s="2">
        <f t="shared" si="0"/>
        <v>1.9299999999999997</v>
      </c>
      <c r="AE7" s="148">
        <f t="shared" si="1"/>
        <v>5.5987558320373942E-3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42479</v>
      </c>
      <c r="X8" s="44">
        <v>64.19</v>
      </c>
      <c r="Y8" s="44">
        <v>64.459999999999994</v>
      </c>
      <c r="Z8" s="44">
        <v>63.68</v>
      </c>
      <c r="AA8" s="44">
        <v>64.3</v>
      </c>
      <c r="AB8" s="114">
        <v>1201600</v>
      </c>
      <c r="AC8" s="11">
        <v>64.3</v>
      </c>
      <c r="AD8" s="2">
        <f t="shared" si="0"/>
        <v>0.77999999999999403</v>
      </c>
      <c r="AE8" s="148">
        <f t="shared" si="1"/>
        <v>1.2438985986458873E-2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1.7500000000000002E-2</v>
      </c>
      <c r="W9" s="133">
        <v>42478</v>
      </c>
      <c r="X9" s="44">
        <v>62.82</v>
      </c>
      <c r="Y9" s="44">
        <v>63.65</v>
      </c>
      <c r="Z9" s="44">
        <v>62.65</v>
      </c>
      <c r="AA9" s="44">
        <v>63.51</v>
      </c>
      <c r="AB9" s="114">
        <v>864700</v>
      </c>
      <c r="AC9" s="11">
        <v>63.51</v>
      </c>
      <c r="AD9" s="2">
        <f t="shared" si="0"/>
        <v>1</v>
      </c>
      <c r="AE9" s="148">
        <f t="shared" si="1"/>
        <v>4.428277716273854E-3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42475</v>
      </c>
      <c r="X10" s="44">
        <v>63.98</v>
      </c>
      <c r="Y10" s="44">
        <v>64.16</v>
      </c>
      <c r="Z10" s="44">
        <v>63.16</v>
      </c>
      <c r="AA10" s="44">
        <v>63.23</v>
      </c>
      <c r="AB10" s="114">
        <v>928400</v>
      </c>
      <c r="AC10" s="11">
        <v>63.23</v>
      </c>
      <c r="AD10" s="2">
        <f t="shared" si="0"/>
        <v>1</v>
      </c>
      <c r="AE10" s="148">
        <f t="shared" si="1"/>
        <v>-1.3110660215389314E-2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42474</v>
      </c>
      <c r="X11" s="44">
        <v>63.72</v>
      </c>
      <c r="Y11" s="44">
        <v>64.27</v>
      </c>
      <c r="Z11" s="44">
        <v>63.22</v>
      </c>
      <c r="AA11" s="44">
        <v>64.069999999999993</v>
      </c>
      <c r="AB11" s="114">
        <v>769900</v>
      </c>
      <c r="AC11" s="11">
        <v>64.069999999999993</v>
      </c>
      <c r="AD11" s="2">
        <f t="shared" si="0"/>
        <v>1.0499999999999972</v>
      </c>
      <c r="AE11" s="148">
        <f t="shared" si="1"/>
        <v>8.65869017632237E-3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42473</v>
      </c>
      <c r="X12" s="44">
        <v>62.77</v>
      </c>
      <c r="Y12" s="44">
        <v>63.83</v>
      </c>
      <c r="Z12" s="44">
        <v>62.51</v>
      </c>
      <c r="AA12" s="44">
        <v>63.52</v>
      </c>
      <c r="AB12" s="114">
        <v>1137300</v>
      </c>
      <c r="AC12" s="11">
        <v>63.52</v>
      </c>
      <c r="AD12" s="2">
        <f t="shared" si="0"/>
        <v>1.3200000000000003</v>
      </c>
      <c r="AE12" s="148">
        <f t="shared" si="1"/>
        <v>1.372486434727116E-2</v>
      </c>
      <c r="AL12" s="260"/>
      <c r="AO12" s="260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0" t="s">
        <v>167</v>
      </c>
      <c r="H13" s="213" t="s">
        <v>90</v>
      </c>
      <c r="I13" s="269" t="s">
        <v>174</v>
      </c>
      <c r="J13" s="3"/>
      <c r="K13" s="3"/>
      <c r="L13" s="4"/>
      <c r="W13" s="133">
        <v>42472</v>
      </c>
      <c r="X13" s="44">
        <v>61.93</v>
      </c>
      <c r="Y13" s="44">
        <v>62.99</v>
      </c>
      <c r="Z13" s="44">
        <v>61.8</v>
      </c>
      <c r="AA13" s="44">
        <v>62.66</v>
      </c>
      <c r="AB13" s="114">
        <v>1117500</v>
      </c>
      <c r="AC13" s="11">
        <v>62.66</v>
      </c>
      <c r="AD13" s="2">
        <f t="shared" si="0"/>
        <v>1.1900000000000048</v>
      </c>
      <c r="AE13" s="148">
        <f t="shared" si="1"/>
        <v>1.2277867528271313E-2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42471</v>
      </c>
      <c r="X14" s="44">
        <v>62.29</v>
      </c>
      <c r="Y14" s="44">
        <v>63.19</v>
      </c>
      <c r="Z14" s="44">
        <v>61.86</v>
      </c>
      <c r="AA14" s="44">
        <v>61.9</v>
      </c>
      <c r="AB14" s="114">
        <v>941600</v>
      </c>
      <c r="AC14" s="11">
        <v>61.9</v>
      </c>
      <c r="AD14" s="2">
        <f t="shared" si="0"/>
        <v>1.3299999999999983</v>
      </c>
      <c r="AE14" s="148">
        <f t="shared" si="1"/>
        <v>-2.4174053182917099E-3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42468</v>
      </c>
      <c r="X15" s="44">
        <v>61.98</v>
      </c>
      <c r="Y15" s="44">
        <v>62.59</v>
      </c>
      <c r="Z15" s="44">
        <v>61.69</v>
      </c>
      <c r="AA15" s="44">
        <v>62.05</v>
      </c>
      <c r="AB15" s="114">
        <v>661900</v>
      </c>
      <c r="AC15" s="11">
        <v>62.05</v>
      </c>
      <c r="AD15" s="2">
        <f t="shared" si="0"/>
        <v>0.90000000000000568</v>
      </c>
      <c r="AE15" s="148">
        <f t="shared" si="1"/>
        <v>1.8047579983593076E-2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42467</v>
      </c>
      <c r="X16" s="44">
        <v>60.85</v>
      </c>
      <c r="Y16" s="44">
        <v>61.11</v>
      </c>
      <c r="Z16" s="44">
        <v>60.56</v>
      </c>
      <c r="AA16" s="44">
        <v>60.95</v>
      </c>
      <c r="AB16" s="114">
        <v>805900</v>
      </c>
      <c r="AC16" s="11">
        <v>60.95</v>
      </c>
      <c r="AD16" s="2">
        <f t="shared" si="0"/>
        <v>0.54999999999999716</v>
      </c>
      <c r="AE16" s="148">
        <f t="shared" si="1"/>
        <v>-8.9430894308942799E-3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42466</v>
      </c>
      <c r="X17" s="44">
        <v>61.32</v>
      </c>
      <c r="Y17" s="44">
        <v>61.61</v>
      </c>
      <c r="Z17" s="44">
        <v>60.48</v>
      </c>
      <c r="AA17" s="44">
        <v>61.5</v>
      </c>
      <c r="AB17" s="114">
        <v>757900</v>
      </c>
      <c r="AC17" s="11">
        <v>61.5</v>
      </c>
      <c r="AD17" s="2">
        <f t="shared" si="0"/>
        <v>1.1300000000000026</v>
      </c>
      <c r="AE17" s="148">
        <f t="shared" si="1"/>
        <v>3.2626427406199365E-3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42465</v>
      </c>
      <c r="X18" s="44">
        <v>61.03</v>
      </c>
      <c r="Y18" s="44">
        <v>61.66</v>
      </c>
      <c r="Z18" s="44">
        <v>60.69</v>
      </c>
      <c r="AA18" s="44">
        <v>61.3</v>
      </c>
      <c r="AB18" s="114">
        <v>1106900</v>
      </c>
      <c r="AC18" s="11">
        <v>61.3</v>
      </c>
      <c r="AD18" s="2">
        <f t="shared" si="0"/>
        <v>0.96999999999999886</v>
      </c>
      <c r="AE18" s="148">
        <f t="shared" si="1"/>
        <v>-6.6439799060120652E-3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42464</v>
      </c>
      <c r="X19" s="44">
        <v>62.18</v>
      </c>
      <c r="Y19" s="44">
        <v>62.58</v>
      </c>
      <c r="Z19" s="44">
        <v>61.57</v>
      </c>
      <c r="AA19" s="44">
        <v>61.71</v>
      </c>
      <c r="AB19" s="114">
        <v>633300</v>
      </c>
      <c r="AC19" s="11">
        <v>61.71</v>
      </c>
      <c r="AD19" s="2">
        <f t="shared" si="0"/>
        <v>1.009999999999998</v>
      </c>
      <c r="AE19" s="148">
        <f t="shared" si="1"/>
        <v>-9.3112859206935239E-3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42461</v>
      </c>
      <c r="X20" s="44">
        <v>61.81</v>
      </c>
      <c r="Y20" s="44">
        <v>62.47</v>
      </c>
      <c r="Z20" s="44">
        <v>61.08</v>
      </c>
      <c r="AA20" s="44">
        <v>62.29</v>
      </c>
      <c r="AB20" s="114">
        <v>860300</v>
      </c>
      <c r="AC20" s="11">
        <v>62.29</v>
      </c>
      <c r="AD20" s="2">
        <f t="shared" si="0"/>
        <v>1.3900000000000006</v>
      </c>
      <c r="AE20" s="148">
        <f t="shared" si="1"/>
        <v>-2.7217419148255484E-3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42460</v>
      </c>
      <c r="X21" s="44">
        <v>62.73</v>
      </c>
      <c r="Y21" s="44">
        <v>63.41</v>
      </c>
      <c r="Z21" s="44">
        <v>62.43</v>
      </c>
      <c r="AA21" s="44">
        <v>62.46</v>
      </c>
      <c r="AB21" s="114">
        <v>1165400</v>
      </c>
      <c r="AC21" s="11">
        <v>62.46</v>
      </c>
      <c r="AD21" s="2">
        <f t="shared" si="0"/>
        <v>0.97999999999999687</v>
      </c>
      <c r="AE21" s="148">
        <f t="shared" si="1"/>
        <v>-3.9866050071758474E-3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42459</v>
      </c>
      <c r="X22" s="44">
        <v>62.09</v>
      </c>
      <c r="Y22" s="44">
        <v>63.2</v>
      </c>
      <c r="Z22" s="44">
        <v>62.03</v>
      </c>
      <c r="AA22" s="44">
        <v>62.71</v>
      </c>
      <c r="AB22" s="114">
        <v>774700</v>
      </c>
      <c r="AC22" s="11">
        <v>62.71</v>
      </c>
      <c r="AD22" s="2">
        <f t="shared" si="0"/>
        <v>1.1700000000000017</v>
      </c>
      <c r="AE22" s="148">
        <f t="shared" si="1"/>
        <v>1.6040181464679337E-2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42458</v>
      </c>
      <c r="X23" s="44">
        <v>60.62</v>
      </c>
      <c r="Y23" s="44">
        <v>61.85</v>
      </c>
      <c r="Z23" s="44">
        <v>60.36</v>
      </c>
      <c r="AA23" s="44">
        <v>61.72</v>
      </c>
      <c r="AB23" s="114">
        <v>729600</v>
      </c>
      <c r="AC23" s="11">
        <v>61.72</v>
      </c>
      <c r="AD23" s="2">
        <f t="shared" si="0"/>
        <v>1.490000000000002</v>
      </c>
      <c r="AE23" s="148">
        <f t="shared" si="1"/>
        <v>1.3131976362442455E-2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42457</v>
      </c>
      <c r="X24" s="44">
        <v>60.83</v>
      </c>
      <c r="Y24" s="44">
        <v>60.95</v>
      </c>
      <c r="Z24" s="44">
        <v>60.02</v>
      </c>
      <c r="AA24" s="44">
        <v>60.92</v>
      </c>
      <c r="AB24" s="114">
        <v>931700</v>
      </c>
      <c r="AC24" s="11">
        <v>60.92</v>
      </c>
      <c r="AD24" s="2">
        <f t="shared" si="0"/>
        <v>0.92999999999999972</v>
      </c>
      <c r="AE24" s="148">
        <f t="shared" si="1"/>
        <v>2.7983539094651455E-3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42453</v>
      </c>
      <c r="X25" s="44">
        <v>59.92</v>
      </c>
      <c r="Y25" s="44">
        <v>60.82</v>
      </c>
      <c r="Z25" s="44">
        <v>59.73</v>
      </c>
      <c r="AA25" s="44">
        <v>60.75</v>
      </c>
      <c r="AB25" s="114">
        <v>682000</v>
      </c>
      <c r="AC25" s="11">
        <v>60.75</v>
      </c>
      <c r="AD25" s="2">
        <f t="shared" si="0"/>
        <v>1.0900000000000034</v>
      </c>
      <c r="AE25" s="148">
        <f t="shared" si="1"/>
        <v>7.128647214854178E-3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42452</v>
      </c>
      <c r="X26" s="44">
        <v>60.93</v>
      </c>
      <c r="Y26" s="44">
        <v>61.2</v>
      </c>
      <c r="Z26" s="44">
        <v>60.22</v>
      </c>
      <c r="AA26" s="44">
        <v>60.32</v>
      </c>
      <c r="AB26" s="114">
        <v>804700</v>
      </c>
      <c r="AC26" s="11">
        <v>60.32</v>
      </c>
      <c r="AD26" s="2">
        <f t="shared" si="0"/>
        <v>0.98000000000000398</v>
      </c>
      <c r="AE26" s="148">
        <f t="shared" si="1"/>
        <v>-1.2765957446808529E-2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42451</v>
      </c>
      <c r="X27" s="44">
        <v>61.75</v>
      </c>
      <c r="Y27" s="44">
        <v>61.87</v>
      </c>
      <c r="Z27" s="44">
        <v>61.01</v>
      </c>
      <c r="AA27" s="44">
        <v>61.1</v>
      </c>
      <c r="AB27" s="114">
        <v>720700</v>
      </c>
      <c r="AC27" s="11">
        <v>61.1</v>
      </c>
      <c r="AD27" s="2">
        <f t="shared" si="0"/>
        <v>0.85999999999999943</v>
      </c>
      <c r="AE27" s="148">
        <f t="shared" si="1"/>
        <v>-1.9419033862943413E-2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42450</v>
      </c>
      <c r="X28" s="44">
        <v>62.04</v>
      </c>
      <c r="Y28" s="44">
        <v>62.7</v>
      </c>
      <c r="Z28" s="44">
        <v>61.9</v>
      </c>
      <c r="AA28" s="44">
        <v>62.31</v>
      </c>
      <c r="AB28" s="114">
        <v>998100</v>
      </c>
      <c r="AC28" s="11">
        <v>62.31</v>
      </c>
      <c r="AD28" s="2">
        <f t="shared" si="0"/>
        <v>0.80000000000000426</v>
      </c>
      <c r="AE28" s="148">
        <f t="shared" si="1"/>
        <v>3.8666022232962671E-3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42447</v>
      </c>
      <c r="X29" s="44">
        <v>62.87</v>
      </c>
      <c r="Y29" s="44">
        <v>63.3</v>
      </c>
      <c r="Z29" s="44">
        <v>62.05</v>
      </c>
      <c r="AA29" s="44">
        <v>62.07</v>
      </c>
      <c r="AB29" s="114">
        <v>1468100</v>
      </c>
      <c r="AC29" s="11">
        <v>62.07</v>
      </c>
      <c r="AD29" s="2">
        <f t="shared" si="0"/>
        <v>1.25</v>
      </c>
      <c r="AE29" s="148">
        <f t="shared" si="1"/>
        <v>-1.3509218054672645E-2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42446</v>
      </c>
      <c r="X30" s="44">
        <v>61.36</v>
      </c>
      <c r="Y30" s="44">
        <v>63.13</v>
      </c>
      <c r="Z30" s="44">
        <v>61.15</v>
      </c>
      <c r="AA30" s="44">
        <v>62.92</v>
      </c>
      <c r="AB30" s="114">
        <v>1113300</v>
      </c>
      <c r="AC30" s="11">
        <v>62.92</v>
      </c>
      <c r="AD30" s="2">
        <f t="shared" si="0"/>
        <v>1.980000000000004</v>
      </c>
      <c r="AE30" s="148">
        <f t="shared" si="1"/>
        <v>3.2152230971128626E-2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42445</v>
      </c>
      <c r="X31" s="44">
        <v>60.48</v>
      </c>
      <c r="Y31" s="44">
        <v>61.15</v>
      </c>
      <c r="Z31" s="44">
        <v>60.05</v>
      </c>
      <c r="AA31" s="44">
        <v>60.96</v>
      </c>
      <c r="AB31" s="114">
        <v>984300</v>
      </c>
      <c r="AC31" s="11">
        <v>60.96</v>
      </c>
      <c r="AD31" s="2">
        <f t="shared" si="0"/>
        <v>1.1000000000000014</v>
      </c>
      <c r="AE31" s="148">
        <f t="shared" si="1"/>
        <v>7.4367873078831082E-3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42444</v>
      </c>
      <c r="X32" s="44">
        <v>59.61</v>
      </c>
      <c r="Y32" s="44">
        <v>60.53</v>
      </c>
      <c r="Z32" s="44">
        <v>59.41</v>
      </c>
      <c r="AA32" s="44">
        <v>60.51</v>
      </c>
      <c r="AB32" s="114">
        <v>1093500</v>
      </c>
      <c r="AC32" s="11">
        <v>60.51</v>
      </c>
      <c r="AD32" s="2">
        <f t="shared" si="0"/>
        <v>1.1200000000000045</v>
      </c>
      <c r="AE32" s="148">
        <f t="shared" si="1"/>
        <v>5.1495016611295963E-3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42443</v>
      </c>
      <c r="X33" s="44">
        <v>59.93</v>
      </c>
      <c r="Y33" s="44">
        <v>60.66</v>
      </c>
      <c r="Z33" s="44">
        <v>59.85</v>
      </c>
      <c r="AA33" s="44">
        <v>60.2</v>
      </c>
      <c r="AB33" s="114">
        <v>745700</v>
      </c>
      <c r="AC33" s="11">
        <v>60.2</v>
      </c>
      <c r="AD33" s="2">
        <f t="shared" si="0"/>
        <v>0.80999999999999517</v>
      </c>
      <c r="AE33" s="148">
        <f t="shared" si="1"/>
        <v>-2.8159681961238414E-3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42440</v>
      </c>
      <c r="X34" s="44">
        <v>59.7</v>
      </c>
      <c r="Y34" s="44">
        <v>60.8</v>
      </c>
      <c r="Z34" s="44">
        <v>59.57</v>
      </c>
      <c r="AA34" s="44">
        <v>60.37</v>
      </c>
      <c r="AB34" s="114">
        <v>781000</v>
      </c>
      <c r="AC34" s="11">
        <v>60.37</v>
      </c>
      <c r="AD34" s="2">
        <f t="shared" si="0"/>
        <v>1.2299999999999969</v>
      </c>
      <c r="AE34" s="148">
        <f t="shared" si="1"/>
        <v>2.3914518317503353E-2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42439</v>
      </c>
      <c r="X35" s="44">
        <v>60.58</v>
      </c>
      <c r="Y35" s="44">
        <v>60.9</v>
      </c>
      <c r="Z35" s="44">
        <v>58.56</v>
      </c>
      <c r="AA35" s="44">
        <v>58.96</v>
      </c>
      <c r="AB35" s="114">
        <v>1166100</v>
      </c>
      <c r="AC35" s="11">
        <v>58.96</v>
      </c>
      <c r="AD35" s="2">
        <f t="shared" si="0"/>
        <v>2.3399999999999963</v>
      </c>
      <c r="AE35" s="148">
        <f t="shared" si="1"/>
        <v>-2.3355971509027573E-2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42438</v>
      </c>
      <c r="X36" s="44">
        <v>59.79</v>
      </c>
      <c r="Y36" s="44">
        <v>60.74</v>
      </c>
      <c r="Z36" s="44">
        <v>59.49</v>
      </c>
      <c r="AA36" s="44">
        <v>60.37</v>
      </c>
      <c r="AB36" s="114">
        <v>1138800</v>
      </c>
      <c r="AC36" s="11">
        <v>60.37</v>
      </c>
      <c r="AD36" s="2">
        <f t="shared" si="0"/>
        <v>1.25</v>
      </c>
      <c r="AE36" s="148">
        <f t="shared" si="1"/>
        <v>1.445135271382969E-2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42437</v>
      </c>
      <c r="X37" s="44">
        <v>59.58</v>
      </c>
      <c r="Y37" s="44">
        <v>59.94</v>
      </c>
      <c r="Z37" s="44">
        <v>59.24</v>
      </c>
      <c r="AA37" s="44">
        <v>59.51</v>
      </c>
      <c r="AB37" s="114">
        <v>1057900</v>
      </c>
      <c r="AC37" s="11">
        <v>59.51</v>
      </c>
      <c r="AD37" s="2">
        <f t="shared" si="0"/>
        <v>0.69999999999999574</v>
      </c>
      <c r="AE37" s="148" t="e">
        <f t="shared" si="1"/>
        <v>#DIV/0!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42437</v>
      </c>
      <c r="X38" s="44" t="s">
        <v>231</v>
      </c>
      <c r="Y38" s="44"/>
      <c r="Z38" s="44"/>
      <c r="AA38" s="44"/>
      <c r="AB38" s="114"/>
      <c r="AC38" s="11"/>
      <c r="AD38" s="2">
        <f t="shared" si="0"/>
        <v>0</v>
      </c>
      <c r="AE38" s="148">
        <f t="shared" si="1"/>
        <v>-1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42436</v>
      </c>
      <c r="X39" s="44">
        <v>58.66</v>
      </c>
      <c r="Y39" s="44">
        <v>60.42</v>
      </c>
      <c r="Z39" s="44">
        <v>58.63</v>
      </c>
      <c r="AA39" s="44">
        <v>60.09</v>
      </c>
      <c r="AB39" s="114">
        <v>1151100</v>
      </c>
      <c r="AC39" s="11">
        <v>59.81</v>
      </c>
      <c r="AD39" s="2">
        <f t="shared" si="0"/>
        <v>1.7899999999999991</v>
      </c>
      <c r="AE39" s="148">
        <f t="shared" si="1"/>
        <v>1.5622346748174643E-2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42433</v>
      </c>
      <c r="X40" s="44">
        <v>57.81</v>
      </c>
      <c r="Y40" s="44">
        <v>59.34</v>
      </c>
      <c r="Z40" s="44">
        <v>57.81</v>
      </c>
      <c r="AA40" s="44">
        <v>59.17</v>
      </c>
      <c r="AB40" s="114">
        <v>830500</v>
      </c>
      <c r="AC40" s="11">
        <v>58.89</v>
      </c>
      <c r="AD40" s="2">
        <f t="shared" si="0"/>
        <v>1.5300000000000011</v>
      </c>
      <c r="AE40" s="148">
        <f t="shared" si="1"/>
        <v>2.1686328938237409E-2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42432</v>
      </c>
      <c r="X41" s="44">
        <v>58.03</v>
      </c>
      <c r="Y41" s="44">
        <v>58.29</v>
      </c>
      <c r="Z41" s="44">
        <v>57.57</v>
      </c>
      <c r="AA41" s="44">
        <v>57.91</v>
      </c>
      <c r="AB41" s="114">
        <v>904800</v>
      </c>
      <c r="AC41" s="11">
        <v>57.64</v>
      </c>
      <c r="AD41" s="2">
        <f t="shared" si="0"/>
        <v>0.71999999999999886</v>
      </c>
      <c r="AE41" s="148">
        <f t="shared" si="1"/>
        <v>1.5638575152041589E-3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42431</v>
      </c>
      <c r="X42" s="44">
        <v>58.57</v>
      </c>
      <c r="Y42" s="44">
        <v>59.08</v>
      </c>
      <c r="Z42" s="44">
        <v>57.51</v>
      </c>
      <c r="AA42" s="44">
        <v>57.82</v>
      </c>
      <c r="AB42" s="114">
        <v>1134500</v>
      </c>
      <c r="AC42" s="11">
        <v>57.55</v>
      </c>
      <c r="AD42" s="2">
        <f t="shared" si="0"/>
        <v>1.5700000000000003</v>
      </c>
      <c r="AE42" s="148">
        <f t="shared" si="1"/>
        <v>-2.0258767449778725E-2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42430</v>
      </c>
      <c r="X43" s="44">
        <v>58.5</v>
      </c>
      <c r="Y43" s="44">
        <v>59.46</v>
      </c>
      <c r="Z43" s="44">
        <v>58.48</v>
      </c>
      <c r="AA43" s="44">
        <v>59.02</v>
      </c>
      <c r="AB43" s="114">
        <v>1364900</v>
      </c>
      <c r="AC43" s="11">
        <v>58.74</v>
      </c>
      <c r="AD43" s="2">
        <f t="shared" si="0"/>
        <v>0.98000000000000398</v>
      </c>
      <c r="AE43" s="148">
        <f t="shared" si="1"/>
        <v>1.9260801665799132E-2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42429</v>
      </c>
      <c r="X44" s="44">
        <v>58.35</v>
      </c>
      <c r="Y44" s="44">
        <v>58.8</v>
      </c>
      <c r="Z44" s="44">
        <v>57.76</v>
      </c>
      <c r="AA44" s="44">
        <v>57.9</v>
      </c>
      <c r="AB44" s="114">
        <v>1279300</v>
      </c>
      <c r="AC44" s="11">
        <v>57.63</v>
      </c>
      <c r="AD44" s="2">
        <f t="shared" si="0"/>
        <v>1.0399999999999991</v>
      </c>
      <c r="AE44" s="148">
        <f t="shared" si="1"/>
        <v>-8.9423903697334328E-3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42426</v>
      </c>
      <c r="X45" s="44">
        <v>58.4</v>
      </c>
      <c r="Y45" s="44">
        <v>59.06</v>
      </c>
      <c r="Z45" s="44">
        <v>58.33</v>
      </c>
      <c r="AA45" s="44">
        <v>58.42</v>
      </c>
      <c r="AB45" s="114">
        <v>1068200</v>
      </c>
      <c r="AC45" s="11">
        <v>58.15</v>
      </c>
      <c r="AD45" s="2">
        <f t="shared" si="0"/>
        <v>0.73000000000000398</v>
      </c>
      <c r="AE45" s="148">
        <f t="shared" si="1"/>
        <v>4.14436194094292E-3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24" t="s">
        <v>78</v>
      </c>
      <c r="P46" s="424"/>
      <c r="Q46" s="2"/>
      <c r="T46" s="115" t="s">
        <v>94</v>
      </c>
      <c r="U46" s="119"/>
      <c r="W46" s="133">
        <v>42425</v>
      </c>
      <c r="X46" s="44">
        <v>57.9</v>
      </c>
      <c r="Y46" s="44">
        <v>58.4</v>
      </c>
      <c r="Z46" s="44">
        <v>57.35</v>
      </c>
      <c r="AA46" s="44">
        <v>58.18</v>
      </c>
      <c r="AB46" s="114">
        <v>1611800</v>
      </c>
      <c r="AC46" s="11">
        <v>57.91</v>
      </c>
      <c r="AD46" s="2">
        <f t="shared" si="0"/>
        <v>1.0499999999999972</v>
      </c>
      <c r="AE46" s="148">
        <f t="shared" si="1"/>
        <v>9.7646033129903387E-3</v>
      </c>
    </row>
    <row r="47" spans="2:41" ht="15.75" thickTop="1" x14ac:dyDescent="0.25">
      <c r="B47" s="426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68.948000000000008</v>
      </c>
      <c r="Q47" s="2"/>
      <c r="T47" s="149" t="s">
        <v>100</v>
      </c>
      <c r="U47" s="150">
        <v>62.24</v>
      </c>
      <c r="W47" s="133">
        <v>42424</v>
      </c>
      <c r="X47" s="44">
        <v>56.2</v>
      </c>
      <c r="Y47" s="44">
        <v>57.85</v>
      </c>
      <c r="Z47" s="44">
        <v>55.27</v>
      </c>
      <c r="AA47" s="44">
        <v>57.62</v>
      </c>
      <c r="AB47" s="114">
        <v>1451700</v>
      </c>
      <c r="AC47" s="11">
        <v>57.35</v>
      </c>
      <c r="AD47" s="2">
        <f t="shared" si="0"/>
        <v>2.5799999999999983</v>
      </c>
      <c r="AE47" s="148">
        <f t="shared" si="1"/>
        <v>1.1285487568330144E-2</v>
      </c>
    </row>
    <row r="48" spans="2:41" x14ac:dyDescent="0.25">
      <c r="B48" s="426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68.321200000000005</v>
      </c>
      <c r="Q48" s="2"/>
      <c r="T48" s="118" t="s">
        <v>101</v>
      </c>
      <c r="U48" s="116">
        <v>62.22</v>
      </c>
      <c r="W48" s="133">
        <v>42423</v>
      </c>
      <c r="X48" s="44">
        <v>57.77</v>
      </c>
      <c r="Y48" s="44">
        <v>57.89</v>
      </c>
      <c r="Z48" s="44">
        <v>56.7</v>
      </c>
      <c r="AA48" s="44">
        <v>56.98</v>
      </c>
      <c r="AB48" s="114">
        <v>1173000</v>
      </c>
      <c r="AC48" s="11">
        <v>56.71</v>
      </c>
      <c r="AD48" s="2">
        <f t="shared" si="0"/>
        <v>1.1899999999999977</v>
      </c>
      <c r="AE48" s="148">
        <f t="shared" si="1"/>
        <v>-1.0642009769713856E-2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67.694400000000002</v>
      </c>
      <c r="Q49" s="2"/>
      <c r="T49" s="118" t="s">
        <v>102</v>
      </c>
      <c r="U49" s="116" t="s">
        <v>344</v>
      </c>
      <c r="W49" s="133">
        <v>42422</v>
      </c>
      <c r="X49" s="44">
        <v>57.62</v>
      </c>
      <c r="Y49" s="44">
        <v>58.32</v>
      </c>
      <c r="Z49" s="44">
        <v>57.33</v>
      </c>
      <c r="AA49" s="44">
        <v>57.59</v>
      </c>
      <c r="AB49" s="114">
        <v>1153700</v>
      </c>
      <c r="AC49" s="11">
        <v>57.32</v>
      </c>
      <c r="AD49" s="2">
        <f t="shared" si="0"/>
        <v>0.99000000000000199</v>
      </c>
      <c r="AE49" s="148">
        <f t="shared" si="1"/>
        <v>1.0044052863436237E-2</v>
      </c>
    </row>
    <row r="50" spans="2:42" x14ac:dyDescent="0.25">
      <c r="O50" s="93">
        <v>1.07</v>
      </c>
      <c r="P50" s="93">
        <f t="shared" si="4"/>
        <v>67.067599999999999</v>
      </c>
      <c r="Q50" s="2"/>
      <c r="T50" s="118" t="s">
        <v>103</v>
      </c>
      <c r="U50" s="116" t="s">
        <v>345</v>
      </c>
      <c r="W50" s="133">
        <v>42419</v>
      </c>
      <c r="X50" s="44">
        <v>56.42</v>
      </c>
      <c r="Y50" s="44">
        <v>57.13</v>
      </c>
      <c r="Z50" s="44">
        <v>56.22</v>
      </c>
      <c r="AA50" s="44">
        <v>57.02</v>
      </c>
      <c r="AB50" s="114">
        <v>1340500</v>
      </c>
      <c r="AC50" s="11">
        <v>56.75</v>
      </c>
      <c r="AD50" s="2">
        <f t="shared" si="0"/>
        <v>0.91000000000000369</v>
      </c>
      <c r="AE50" s="148">
        <f t="shared" si="1"/>
        <v>-1.7590149516271136E-3</v>
      </c>
    </row>
    <row r="51" spans="2:42" x14ac:dyDescent="0.25">
      <c r="O51" s="93">
        <v>1.06</v>
      </c>
      <c r="P51" s="93">
        <f t="shared" si="4"/>
        <v>66.44080000000001</v>
      </c>
      <c r="Q51" s="2"/>
      <c r="T51" s="118" t="s">
        <v>104</v>
      </c>
      <c r="U51" s="116">
        <v>64.14</v>
      </c>
      <c r="W51" s="133">
        <v>42418</v>
      </c>
      <c r="X51" s="44">
        <v>57.31</v>
      </c>
      <c r="Y51" s="44">
        <v>57.47</v>
      </c>
      <c r="Z51" s="44">
        <v>56.48</v>
      </c>
      <c r="AA51" s="44">
        <v>57.12</v>
      </c>
      <c r="AB51" s="114">
        <v>1107100</v>
      </c>
      <c r="AC51" s="11">
        <v>56.85</v>
      </c>
      <c r="AD51" s="2">
        <f t="shared" si="0"/>
        <v>0.99000000000000199</v>
      </c>
      <c r="AE51" s="148">
        <f>AC51/AC52-1</f>
        <v>5.2798310454060804E-4</v>
      </c>
    </row>
    <row r="52" spans="2:42" x14ac:dyDescent="0.25">
      <c r="O52" s="93">
        <v>1.05</v>
      </c>
      <c r="P52" s="93">
        <f t="shared" si="4"/>
        <v>65.814000000000007</v>
      </c>
      <c r="Q52" s="2"/>
      <c r="T52" s="118" t="s">
        <v>105</v>
      </c>
      <c r="U52" s="116">
        <v>1.2047000000000001</v>
      </c>
      <c r="W52" s="133">
        <v>42417</v>
      </c>
      <c r="X52" s="44">
        <v>55.93</v>
      </c>
      <c r="Y52" s="44">
        <v>57.32</v>
      </c>
      <c r="Z52" s="44">
        <v>55.7</v>
      </c>
      <c r="AA52" s="44">
        <v>57.09</v>
      </c>
      <c r="AB52" s="114">
        <v>1404400</v>
      </c>
      <c r="AC52" s="11">
        <v>56.82</v>
      </c>
      <c r="AD52" s="2">
        <f t="shared" si="0"/>
        <v>1.6199999999999974</v>
      </c>
      <c r="AE52" s="148">
        <f t="shared" si="1"/>
        <v>2.7300668956788954E-2</v>
      </c>
    </row>
    <row r="53" spans="2:42" x14ac:dyDescent="0.25">
      <c r="O53" s="93">
        <v>1.04</v>
      </c>
      <c r="P53" s="93">
        <f t="shared" si="4"/>
        <v>65.187200000000004</v>
      </c>
      <c r="Q53" s="2"/>
      <c r="T53" s="118" t="s">
        <v>106</v>
      </c>
      <c r="U53" s="116" t="s">
        <v>132</v>
      </c>
      <c r="W53" s="133">
        <v>42416</v>
      </c>
      <c r="X53" s="44">
        <v>55.9</v>
      </c>
      <c r="Y53" s="44">
        <v>55.95</v>
      </c>
      <c r="Z53" s="44">
        <v>54.6</v>
      </c>
      <c r="AA53" s="44">
        <v>55.57</v>
      </c>
      <c r="AB53" s="114">
        <v>1296100</v>
      </c>
      <c r="AC53" s="11">
        <v>55.31</v>
      </c>
      <c r="AD53" s="2">
        <f t="shared" si="0"/>
        <v>1.3500000000000014</v>
      </c>
      <c r="AE53" s="148">
        <f t="shared" si="1"/>
        <v>6.3682678311498542E-3</v>
      </c>
      <c r="AL53" s="260"/>
      <c r="AO53" s="260"/>
    </row>
    <row r="54" spans="2:42" x14ac:dyDescent="0.25">
      <c r="O54" s="93">
        <v>1.03</v>
      </c>
      <c r="P54" s="93">
        <f t="shared" si="4"/>
        <v>64.560400000000001</v>
      </c>
      <c r="Q54" s="2"/>
      <c r="T54" s="118"/>
      <c r="U54" s="116"/>
      <c r="W54" s="133">
        <v>42412</v>
      </c>
      <c r="X54" s="44">
        <v>54.7</v>
      </c>
      <c r="Y54" s="44">
        <v>55.49</v>
      </c>
      <c r="Z54" s="44">
        <v>54.61</v>
      </c>
      <c r="AA54" s="44">
        <v>55.22</v>
      </c>
      <c r="AB54" s="114">
        <v>1141700</v>
      </c>
      <c r="AC54" s="11">
        <v>54.96</v>
      </c>
      <c r="AD54" s="2">
        <f t="shared" si="0"/>
        <v>0.88000000000000256</v>
      </c>
      <c r="AE54" s="148">
        <f t="shared" si="1"/>
        <v>9.7372772368180538E-3</v>
      </c>
    </row>
    <row r="55" spans="2:42" x14ac:dyDescent="0.25">
      <c r="O55" s="93">
        <v>1.02</v>
      </c>
      <c r="P55" s="93">
        <f t="shared" si="4"/>
        <v>63.933599999999998</v>
      </c>
      <c r="T55" s="118" t="s">
        <v>107</v>
      </c>
      <c r="U55" s="116" t="s">
        <v>346</v>
      </c>
      <c r="W55" s="133">
        <v>42411</v>
      </c>
      <c r="X55" s="44">
        <v>52.84</v>
      </c>
      <c r="Y55" s="44">
        <v>54.81</v>
      </c>
      <c r="Z55" s="44">
        <v>52.53</v>
      </c>
      <c r="AA55" s="44">
        <v>54.69</v>
      </c>
      <c r="AB55" s="114">
        <v>1694800</v>
      </c>
      <c r="AC55" s="11">
        <v>54.43</v>
      </c>
      <c r="AD55" s="2">
        <f t="shared" si="0"/>
        <v>2.2800000000000011</v>
      </c>
      <c r="AE55" s="148">
        <f t="shared" si="1"/>
        <v>6.4718934911243142E-3</v>
      </c>
    </row>
    <row r="56" spans="2:42" x14ac:dyDescent="0.25">
      <c r="O56" s="93">
        <v>1.01</v>
      </c>
      <c r="P56" s="93">
        <f t="shared" si="4"/>
        <v>63.306800000000003</v>
      </c>
      <c r="T56" s="118" t="s">
        <v>108</v>
      </c>
      <c r="U56" s="116" t="s">
        <v>307</v>
      </c>
      <c r="W56" s="133">
        <v>42410</v>
      </c>
      <c r="X56" s="44">
        <v>55.03</v>
      </c>
      <c r="Y56" s="44">
        <v>55.61</v>
      </c>
      <c r="Z56" s="44">
        <v>54.17</v>
      </c>
      <c r="AA56" s="44">
        <v>54.34</v>
      </c>
      <c r="AB56" s="114">
        <v>1370400</v>
      </c>
      <c r="AC56" s="11">
        <v>54.08</v>
      </c>
      <c r="AD56" s="2">
        <f t="shared" si="0"/>
        <v>1.4399999999999977</v>
      </c>
      <c r="AE56" s="148">
        <f t="shared" si="1"/>
        <v>-1.4218009478673022E-2</v>
      </c>
    </row>
    <row r="57" spans="2:42" x14ac:dyDescent="0.25">
      <c r="O57" s="93">
        <v>1</v>
      </c>
      <c r="P57" s="93">
        <f t="shared" si="4"/>
        <v>62.68</v>
      </c>
      <c r="T57" s="118" t="s">
        <v>109</v>
      </c>
      <c r="U57" s="117">
        <v>1294757</v>
      </c>
      <c r="W57" s="133">
        <v>42409</v>
      </c>
      <c r="X57" s="44">
        <v>53.37</v>
      </c>
      <c r="Y57" s="44">
        <v>55.28</v>
      </c>
      <c r="Z57" s="44">
        <v>53.35</v>
      </c>
      <c r="AA57" s="44">
        <v>55.12</v>
      </c>
      <c r="AB57" s="114">
        <v>1920900</v>
      </c>
      <c r="AC57" s="11">
        <v>54.86</v>
      </c>
      <c r="AD57" s="2">
        <f t="shared" si="0"/>
        <v>1.9299999999999997</v>
      </c>
      <c r="AE57" s="148">
        <f t="shared" si="1"/>
        <v>2.1791767554479424E-2</v>
      </c>
      <c r="AL57" s="260"/>
      <c r="AO57" s="260"/>
    </row>
    <row r="58" spans="2:42" x14ac:dyDescent="0.25">
      <c r="O58" s="93">
        <v>0.99</v>
      </c>
      <c r="P58" s="93">
        <f t="shared" si="4"/>
        <v>62.053199999999997</v>
      </c>
      <c r="T58" s="118" t="s">
        <v>112</v>
      </c>
      <c r="U58" s="117">
        <v>1218260</v>
      </c>
      <c r="W58" s="133">
        <v>42408</v>
      </c>
      <c r="X58" s="44">
        <v>52.7</v>
      </c>
      <c r="Y58" s="44">
        <v>54.14</v>
      </c>
      <c r="Z58" s="44">
        <v>52.38</v>
      </c>
      <c r="AA58" s="44">
        <v>53.94</v>
      </c>
      <c r="AB58" s="114">
        <v>1525000</v>
      </c>
      <c r="AC58" s="11">
        <v>53.69</v>
      </c>
      <c r="AD58" s="2">
        <f t="shared" si="0"/>
        <v>1.759999999999998</v>
      </c>
      <c r="AE58" s="148">
        <f t="shared" si="1"/>
        <v>1.1111111111111072E-2</v>
      </c>
    </row>
    <row r="59" spans="2:42" x14ac:dyDescent="0.25">
      <c r="O59" s="93">
        <v>0.98</v>
      </c>
      <c r="P59" s="93">
        <f t="shared" si="4"/>
        <v>61.426400000000001</v>
      </c>
      <c r="T59" s="118" t="s">
        <v>110</v>
      </c>
      <c r="U59" s="116" t="s">
        <v>347</v>
      </c>
      <c r="W59" s="133">
        <v>42405</v>
      </c>
      <c r="X59" s="44">
        <v>54.97</v>
      </c>
      <c r="Y59" s="44">
        <v>55.02</v>
      </c>
      <c r="Z59" s="44">
        <v>53.04</v>
      </c>
      <c r="AA59" s="44">
        <v>53.35</v>
      </c>
      <c r="AB59" s="114">
        <v>1474700</v>
      </c>
      <c r="AC59" s="11">
        <v>53.1</v>
      </c>
      <c r="AD59" s="2">
        <f t="shared" si="0"/>
        <v>1.980000000000004</v>
      </c>
      <c r="AE59" s="148">
        <f t="shared" si="1"/>
        <v>-3.1552070034652546E-2</v>
      </c>
      <c r="AL59" s="260"/>
    </row>
    <row r="60" spans="2:42" x14ac:dyDescent="0.25">
      <c r="O60" s="93">
        <v>0.97</v>
      </c>
      <c r="P60" s="93">
        <f t="shared" si="4"/>
        <v>60.799599999999998</v>
      </c>
      <c r="T60" s="118" t="s">
        <v>113</v>
      </c>
      <c r="U60" s="116">
        <v>18.149999999999999</v>
      </c>
      <c r="W60" s="133">
        <v>42404</v>
      </c>
      <c r="X60" s="44">
        <v>53.51</v>
      </c>
      <c r="Y60" s="44">
        <v>55.63</v>
      </c>
      <c r="Z60" s="44">
        <v>53.5</v>
      </c>
      <c r="AA60" s="44">
        <v>55.09</v>
      </c>
      <c r="AB60" s="114">
        <v>1935700</v>
      </c>
      <c r="AC60" s="11">
        <v>54.83</v>
      </c>
      <c r="AD60" s="2">
        <f t="shared" si="0"/>
        <v>2.1300000000000026</v>
      </c>
      <c r="AE60" s="148">
        <f t="shared" si="1"/>
        <v>3.3358462118356469E-2</v>
      </c>
    </row>
    <row r="61" spans="2:42" x14ac:dyDescent="0.25">
      <c r="O61" s="93">
        <v>0.96</v>
      </c>
      <c r="P61" s="93">
        <f t="shared" si="4"/>
        <v>60.172799999999995</v>
      </c>
      <c r="T61" s="118" t="s">
        <v>114</v>
      </c>
      <c r="U61" s="116">
        <v>3.45</v>
      </c>
      <c r="W61" s="133">
        <v>42403</v>
      </c>
      <c r="X61" s="44">
        <v>52.99</v>
      </c>
      <c r="Y61" s="44">
        <v>53.54</v>
      </c>
      <c r="Z61" s="44">
        <v>51.78</v>
      </c>
      <c r="AA61" s="44">
        <v>53.31</v>
      </c>
      <c r="AB61" s="114">
        <v>1606300</v>
      </c>
      <c r="AC61" s="11">
        <v>53.06</v>
      </c>
      <c r="AD61" s="2">
        <f t="shared" si="0"/>
        <v>1.759999999999998</v>
      </c>
      <c r="AE61" s="148">
        <f t="shared" si="1"/>
        <v>2.5115919629057348E-2</v>
      </c>
      <c r="AL61" s="260"/>
      <c r="AO61" s="260"/>
    </row>
    <row r="62" spans="2:42" x14ac:dyDescent="0.25">
      <c r="O62" s="93">
        <v>0.95</v>
      </c>
      <c r="P62" s="93">
        <f t="shared" si="4"/>
        <v>59.545999999999999</v>
      </c>
      <c r="T62" s="118" t="s">
        <v>111</v>
      </c>
      <c r="U62" s="116" t="s">
        <v>282</v>
      </c>
      <c r="W62" s="133">
        <v>42402</v>
      </c>
      <c r="X62" s="44">
        <v>52.29</v>
      </c>
      <c r="Y62" s="44">
        <v>52.91</v>
      </c>
      <c r="Z62" s="44">
        <v>51.75</v>
      </c>
      <c r="AA62" s="44">
        <v>52</v>
      </c>
      <c r="AB62" s="114">
        <v>1658700</v>
      </c>
      <c r="AC62" s="11">
        <v>51.76</v>
      </c>
      <c r="AD62" s="2">
        <f t="shared" si="0"/>
        <v>1.1599999999999966</v>
      </c>
      <c r="AE62" s="148">
        <f t="shared" si="1"/>
        <v>-2.7250516820146675E-2</v>
      </c>
    </row>
    <row r="63" spans="2:42" x14ac:dyDescent="0.25">
      <c r="O63" s="93">
        <v>0.94</v>
      </c>
      <c r="P63" s="93">
        <f t="shared" si="4"/>
        <v>58.919199999999996</v>
      </c>
      <c r="W63" s="133">
        <v>42401</v>
      </c>
      <c r="X63" s="44">
        <v>52.65</v>
      </c>
      <c r="Y63" s="44">
        <v>53.67</v>
      </c>
      <c r="Z63" s="44">
        <v>52.11</v>
      </c>
      <c r="AA63" s="44">
        <v>53.46</v>
      </c>
      <c r="AB63" s="114">
        <v>1780900</v>
      </c>
      <c r="AC63" s="11">
        <v>53.21</v>
      </c>
      <c r="AD63" s="2">
        <f t="shared" si="0"/>
        <v>1.5600000000000023</v>
      </c>
      <c r="AE63" s="148">
        <f t="shared" si="1"/>
        <v>-5.6348610067624705E-4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58.292400000000001</v>
      </c>
      <c r="W64" s="133">
        <v>42398</v>
      </c>
      <c r="X64" s="44">
        <v>53.28</v>
      </c>
      <c r="Y64" s="44">
        <v>53.65</v>
      </c>
      <c r="Z64" s="44">
        <v>52.73</v>
      </c>
      <c r="AA64" s="44">
        <v>53.49</v>
      </c>
      <c r="AB64" s="114">
        <v>1605900</v>
      </c>
      <c r="AC64" s="11">
        <v>53.24</v>
      </c>
      <c r="AD64" s="2">
        <f t="shared" si="0"/>
        <v>0.92000000000000171</v>
      </c>
      <c r="AE64" s="148">
        <f t="shared" si="1"/>
        <v>1.351608604606902E-2</v>
      </c>
    </row>
    <row r="65" spans="15:41" x14ac:dyDescent="0.25">
      <c r="O65" s="93">
        <v>0.92</v>
      </c>
      <c r="P65" s="93">
        <f t="shared" si="4"/>
        <v>57.665600000000005</v>
      </c>
      <c r="W65" s="133">
        <v>42397</v>
      </c>
      <c r="X65" s="44">
        <v>51.56</v>
      </c>
      <c r="Y65" s="44">
        <v>52.99</v>
      </c>
      <c r="Z65" s="44">
        <v>51.13</v>
      </c>
      <c r="AA65" s="44">
        <v>52.78</v>
      </c>
      <c r="AB65" s="114">
        <v>2245500</v>
      </c>
      <c r="AC65" s="11">
        <v>52.53</v>
      </c>
      <c r="AD65" s="2">
        <f t="shared" si="0"/>
        <v>1.8599999999999994</v>
      </c>
      <c r="AE65" s="148">
        <f t="shared" si="1"/>
        <v>3.8963607594936667E-2</v>
      </c>
      <c r="AL65" s="260"/>
      <c r="AO65" s="260"/>
    </row>
    <row r="66" spans="15:41" x14ac:dyDescent="0.25">
      <c r="O66" s="93">
        <v>0.91</v>
      </c>
      <c r="P66" s="93">
        <f t="shared" si="4"/>
        <v>57.038800000000002</v>
      </c>
      <c r="W66" s="133">
        <v>42396</v>
      </c>
      <c r="X66" s="44">
        <v>51.87</v>
      </c>
      <c r="Y66" s="44">
        <v>52.06</v>
      </c>
      <c r="Z66" s="44">
        <v>50.2</v>
      </c>
      <c r="AA66" s="44">
        <v>50.8</v>
      </c>
      <c r="AB66" s="114">
        <v>2087600</v>
      </c>
      <c r="AC66" s="11">
        <v>50.56</v>
      </c>
      <c r="AD66" s="2">
        <f t="shared" si="0"/>
        <v>1.8599999999999994</v>
      </c>
      <c r="AE66" s="148">
        <f t="shared" si="1"/>
        <v>4.5698390621895513E-3</v>
      </c>
    </row>
    <row r="67" spans="15:41" x14ac:dyDescent="0.25">
      <c r="O67" s="93">
        <v>0.9</v>
      </c>
      <c r="P67" s="93">
        <f t="shared" si="4"/>
        <v>56.411999999999999</v>
      </c>
      <c r="W67" s="133">
        <v>42395</v>
      </c>
      <c r="X67" s="44">
        <v>49.52</v>
      </c>
      <c r="Y67" s="44">
        <v>50.83</v>
      </c>
      <c r="Z67" s="44">
        <v>49.39</v>
      </c>
      <c r="AA67" s="44">
        <v>50.57</v>
      </c>
      <c r="AB67" s="114">
        <v>1874400</v>
      </c>
      <c r="AC67" s="11">
        <v>50.33</v>
      </c>
      <c r="AD67" s="2">
        <f>Y67-Z67</f>
        <v>1.4399999999999977</v>
      </c>
      <c r="AE67" s="148">
        <f>AC67/AC68-1</f>
        <v>2.9243353783231063E-2</v>
      </c>
      <c r="AL67" s="260"/>
    </row>
    <row r="68" spans="15:41" x14ac:dyDescent="0.25">
      <c r="W68" s="133">
        <v>42394</v>
      </c>
      <c r="X68" s="44">
        <v>49.56</v>
      </c>
      <c r="Y68" s="44">
        <v>49.9</v>
      </c>
      <c r="Z68" s="44">
        <v>48.89</v>
      </c>
      <c r="AA68" s="44">
        <v>49.13</v>
      </c>
      <c r="AB68" s="114">
        <v>1970300</v>
      </c>
      <c r="AC68" s="11">
        <v>48.9</v>
      </c>
      <c r="AD68" s="2">
        <f>Y68-Z68</f>
        <v>1.009999999999998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63" priority="35">
      <formula>Q12&gt;0</formula>
    </cfRule>
    <cfRule type="expression" dxfId="36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61" priority="29">
      <formula>F16&gt;0</formula>
    </cfRule>
    <cfRule type="expression" dxfId="360" priority="30">
      <formula>F16&lt;0</formula>
    </cfRule>
  </conditionalFormatting>
  <conditionalFormatting sqref="F21">
    <cfRule type="expression" dxfId="359" priority="27">
      <formula>F21&gt;0</formula>
    </cfRule>
    <cfRule type="expression" dxfId="358" priority="28">
      <formula>F21&lt;0</formula>
    </cfRule>
  </conditionalFormatting>
  <conditionalFormatting sqref="F22">
    <cfRule type="expression" dxfId="357" priority="25">
      <formula>F22&gt;0</formula>
    </cfRule>
    <cfRule type="expression" dxfId="356" priority="26">
      <formula>F22&lt;0</formula>
    </cfRule>
  </conditionalFormatting>
  <conditionalFormatting sqref="F23:F25">
    <cfRule type="expression" dxfId="355" priority="23">
      <formula>F23&gt;0</formula>
    </cfRule>
    <cfRule type="expression" dxfId="354" priority="24">
      <formula>F23&lt;0</formula>
    </cfRule>
  </conditionalFormatting>
  <conditionalFormatting sqref="H16:H20">
    <cfRule type="expression" dxfId="353" priority="21">
      <formula>H16&gt;0</formula>
    </cfRule>
    <cfRule type="expression" dxfId="352" priority="22">
      <formula>H16&lt;0</formula>
    </cfRule>
  </conditionalFormatting>
  <conditionalFormatting sqref="H21">
    <cfRule type="expression" dxfId="351" priority="19">
      <formula>H21&gt;0</formula>
    </cfRule>
    <cfRule type="expression" dxfId="350" priority="20">
      <formula>H21&lt;0</formula>
    </cfRule>
  </conditionalFormatting>
  <conditionalFormatting sqref="H22">
    <cfRule type="expression" dxfId="349" priority="17">
      <formula>H22&gt;0</formula>
    </cfRule>
    <cfRule type="expression" dxfId="348" priority="18">
      <formula>H22&lt;0</formula>
    </cfRule>
  </conditionalFormatting>
  <conditionalFormatting sqref="H23:H25">
    <cfRule type="expression" dxfId="347" priority="15">
      <formula>H23&gt;0</formula>
    </cfRule>
    <cfRule type="expression" dxfId="346" priority="16">
      <formula>H23&lt;0</formula>
    </cfRule>
  </conditionalFormatting>
  <conditionalFormatting sqref="F26">
    <cfRule type="expression" dxfId="345" priority="13">
      <formula>F26&gt;0</formula>
    </cfRule>
    <cfRule type="expression" dxfId="344" priority="14">
      <formula>F26&lt;0</formula>
    </cfRule>
  </conditionalFormatting>
  <conditionalFormatting sqref="H26">
    <cfRule type="expression" dxfId="343" priority="11">
      <formula>H26&gt;0</formula>
    </cfRule>
    <cfRule type="expression" dxfId="342" priority="12">
      <formula>H26&lt;0</formula>
    </cfRule>
  </conditionalFormatting>
  <conditionalFormatting sqref="F27:F36">
    <cfRule type="expression" dxfId="341" priority="9">
      <formula>F27&gt;0</formula>
    </cfRule>
    <cfRule type="expression" dxfId="340" priority="10">
      <formula>F27&lt;0</formula>
    </cfRule>
  </conditionalFormatting>
  <conditionalFormatting sqref="H27:H36">
    <cfRule type="expression" dxfId="339" priority="7">
      <formula>H27&gt;0</formula>
    </cfRule>
    <cfRule type="expression" dxfId="338" priority="8">
      <formula>H27&lt;0</formula>
    </cfRule>
  </conditionalFormatting>
  <conditionalFormatting sqref="Q7">
    <cfRule type="expression" dxfId="337" priority="5">
      <formula>Q7&gt;0</formula>
    </cfRule>
    <cfRule type="expression" dxfId="336" priority="6">
      <formula>Q7&lt;0</formula>
    </cfRule>
  </conditionalFormatting>
  <conditionalFormatting sqref="F14:F15">
    <cfRule type="expression" dxfId="335" priority="3">
      <formula>F14&gt;0</formula>
    </cfRule>
    <cfRule type="expression" dxfId="334" priority="4">
      <formula>F14&lt;0</formula>
    </cfRule>
  </conditionalFormatting>
  <conditionalFormatting sqref="H14:H15">
    <cfRule type="expression" dxfId="333" priority="1">
      <formula>H14&gt;0</formula>
    </cfRule>
    <cfRule type="expression" dxfId="3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42487</v>
      </c>
      <c r="X2" s="12">
        <v>50.87</v>
      </c>
      <c r="Y2" s="12">
        <v>51.41</v>
      </c>
      <c r="Z2" s="12">
        <v>50.72</v>
      </c>
      <c r="AA2" s="12">
        <v>50.93</v>
      </c>
      <c r="AB2" s="105">
        <v>15290800</v>
      </c>
      <c r="AC2" s="12">
        <v>50.93</v>
      </c>
      <c r="AD2" s="2">
        <f>Y2-Z2</f>
        <v>0.68999999999999773</v>
      </c>
      <c r="AE2" s="148">
        <f>AC2/AC3-1</f>
        <v>1.9638648860964558E-4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46.177</v>
      </c>
      <c r="T3" s="131"/>
      <c r="W3" s="104">
        <v>42486</v>
      </c>
      <c r="X3" s="12">
        <v>50.51</v>
      </c>
      <c r="Y3" s="12">
        <v>50.99</v>
      </c>
      <c r="Z3" s="12">
        <v>50.45</v>
      </c>
      <c r="AA3" s="12">
        <v>50.92</v>
      </c>
      <c r="AB3" s="105">
        <v>13303600</v>
      </c>
      <c r="AC3" s="12">
        <v>50.92</v>
      </c>
      <c r="AD3" s="2">
        <f>Y3-Z3</f>
        <v>0.53999999999999915</v>
      </c>
      <c r="AE3" s="148">
        <f>AC3/AC4-1</f>
        <v>8.1172045139576987E-3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50.41</v>
      </c>
      <c r="T4" s="131"/>
      <c r="W4" s="104">
        <v>42485</v>
      </c>
      <c r="X4" s="12">
        <v>50.31</v>
      </c>
      <c r="Y4" s="12">
        <v>50.6</v>
      </c>
      <c r="Z4" s="12">
        <v>50.12</v>
      </c>
      <c r="AA4" s="12">
        <v>50.51</v>
      </c>
      <c r="AB4" s="105">
        <v>11368600</v>
      </c>
      <c r="AC4" s="12">
        <v>50.51</v>
      </c>
      <c r="AD4" s="2">
        <f t="shared" ref="AD4:AD67" si="0">Y4-Z4</f>
        <v>0.48000000000000398</v>
      </c>
      <c r="AE4" s="148">
        <f t="shared" ref="AE4:AE67" si="1">AC4/AC5-1</f>
        <v>-2.1730541288028649E-3</v>
      </c>
      <c r="AK4" s="260"/>
      <c r="AN4" s="260"/>
    </row>
    <row r="5" spans="1:40" x14ac:dyDescent="0.25">
      <c r="B5" s="1"/>
      <c r="H5" s="81"/>
      <c r="O5" s="13" t="s">
        <v>67</v>
      </c>
      <c r="Q5" s="3">
        <f>Q4*Q2</f>
        <v>2016.3999999999999</v>
      </c>
      <c r="W5" s="104">
        <v>42482</v>
      </c>
      <c r="X5" s="12">
        <v>50.05</v>
      </c>
      <c r="Y5" s="12">
        <v>50.74</v>
      </c>
      <c r="Z5" s="12">
        <v>50.05</v>
      </c>
      <c r="AA5" s="12">
        <v>50.62</v>
      </c>
      <c r="AB5" s="105">
        <v>16311400</v>
      </c>
      <c r="AC5" s="12">
        <v>50.62</v>
      </c>
      <c r="AD5" s="2">
        <f t="shared" si="0"/>
        <v>0.69000000000000483</v>
      </c>
      <c r="AE5" s="148">
        <f t="shared" si="1"/>
        <v>1.1388611388611469E-2</v>
      </c>
      <c r="AK5" s="260"/>
      <c r="AN5" s="260"/>
    </row>
    <row r="6" spans="1:40" x14ac:dyDescent="0.25">
      <c r="H6" s="81"/>
      <c r="O6" s="13" t="s">
        <v>64</v>
      </c>
      <c r="Q6" s="2">
        <f>Q3*Q2</f>
        <v>1847.08</v>
      </c>
      <c r="W6" s="104">
        <v>42481</v>
      </c>
      <c r="X6" s="12">
        <v>50.55</v>
      </c>
      <c r="Y6" s="12">
        <v>50.78</v>
      </c>
      <c r="Z6" s="12">
        <v>49.93</v>
      </c>
      <c r="AA6" s="12">
        <v>50.05</v>
      </c>
      <c r="AB6" s="105">
        <v>20144600</v>
      </c>
      <c r="AC6" s="12">
        <v>50.05</v>
      </c>
      <c r="AD6" s="2">
        <f t="shared" si="0"/>
        <v>0.85000000000000142</v>
      </c>
      <c r="AE6" s="148">
        <f t="shared" si="1"/>
        <v>-7.928642220019988E-3</v>
      </c>
    </row>
    <row r="7" spans="1:40" ht="15.75" x14ac:dyDescent="0.25">
      <c r="H7" s="81"/>
      <c r="O7" s="13" t="s">
        <v>65</v>
      </c>
      <c r="Q7" s="2">
        <f>IF(Q2=0, K11+M11-F11,Q5-Q6)</f>
        <v>169.31999999999994</v>
      </c>
      <c r="R7" s="207"/>
      <c r="T7" s="95"/>
      <c r="W7" s="104">
        <v>42480</v>
      </c>
      <c r="X7" s="12">
        <v>49.98</v>
      </c>
      <c r="Y7" s="12">
        <v>50.52</v>
      </c>
      <c r="Z7" s="12">
        <v>49.76</v>
      </c>
      <c r="AA7" s="12">
        <v>50.45</v>
      </c>
      <c r="AB7" s="105">
        <v>22431300</v>
      </c>
      <c r="AC7" s="12">
        <v>50.45</v>
      </c>
      <c r="AD7" s="2">
        <f t="shared" si="0"/>
        <v>0.76000000000000512</v>
      </c>
      <c r="AE7" s="148">
        <f t="shared" si="1"/>
        <v>1.1427425821972648E-2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9.1669012711956099E-2</v>
      </c>
      <c r="W8" s="104">
        <v>42479</v>
      </c>
      <c r="X8" s="12">
        <v>49.01</v>
      </c>
      <c r="Y8" s="12">
        <v>49.92</v>
      </c>
      <c r="Z8" s="12">
        <v>48.98</v>
      </c>
      <c r="AA8" s="12">
        <v>49.88</v>
      </c>
      <c r="AB8" s="105">
        <v>18614100</v>
      </c>
      <c r="AC8" s="12">
        <v>49.88</v>
      </c>
      <c r="AD8" s="2">
        <f t="shared" si="0"/>
        <v>0.94000000000000483</v>
      </c>
      <c r="AE8" s="148">
        <f t="shared" si="1"/>
        <v>2.1294021294021359E-2</v>
      </c>
    </row>
    <row r="9" spans="1:40" x14ac:dyDescent="0.25">
      <c r="H9" s="81"/>
      <c r="W9" s="104">
        <v>42478</v>
      </c>
      <c r="X9" s="12">
        <v>48.25</v>
      </c>
      <c r="Y9" s="12">
        <v>48.88</v>
      </c>
      <c r="Z9" s="12">
        <v>47.91</v>
      </c>
      <c r="AA9" s="12">
        <v>48.84</v>
      </c>
      <c r="AB9" s="105">
        <v>17638000</v>
      </c>
      <c r="AC9" s="12">
        <v>48.84</v>
      </c>
      <c r="AD9" s="2">
        <f t="shared" si="0"/>
        <v>0.97000000000000597</v>
      </c>
      <c r="AE9" s="148">
        <f t="shared" si="1"/>
        <v>1.2227979274611389E-2</v>
      </c>
      <c r="AK9" s="260"/>
      <c r="AN9" s="260"/>
    </row>
    <row r="10" spans="1:40" x14ac:dyDescent="0.25">
      <c r="H10" s="81"/>
      <c r="W10" s="104">
        <v>42475</v>
      </c>
      <c r="X10" s="12">
        <v>48.62</v>
      </c>
      <c r="Y10" s="12">
        <v>48.94</v>
      </c>
      <c r="Z10" s="12">
        <v>48.06</v>
      </c>
      <c r="AA10" s="12">
        <v>48.25</v>
      </c>
      <c r="AB10" s="105">
        <v>24816500</v>
      </c>
      <c r="AC10" s="12">
        <v>48.25</v>
      </c>
      <c r="AD10" s="2">
        <f t="shared" si="0"/>
        <v>0.87999999999999545</v>
      </c>
      <c r="AE10" s="148">
        <f t="shared" si="1"/>
        <v>-1.1067841770854625E-2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42474</v>
      </c>
      <c r="X11" s="12">
        <v>48.3</v>
      </c>
      <c r="Y11" s="12">
        <v>49.3</v>
      </c>
      <c r="Z11" s="12">
        <v>48.17</v>
      </c>
      <c r="AA11" s="12">
        <v>48.79</v>
      </c>
      <c r="AB11" s="105">
        <v>30006900</v>
      </c>
      <c r="AC11" s="12">
        <v>48.79</v>
      </c>
      <c r="AD11" s="2">
        <f t="shared" si="0"/>
        <v>1.1299999999999955</v>
      </c>
      <c r="AE11" s="148">
        <f t="shared" si="1"/>
        <v>-4.8949622679992366E-3</v>
      </c>
      <c r="AK11" s="260"/>
      <c r="AN11" s="260"/>
    </row>
    <row r="12" spans="1:40" x14ac:dyDescent="0.25">
      <c r="W12" s="104">
        <v>42473</v>
      </c>
      <c r="X12" s="12">
        <v>48.29</v>
      </c>
      <c r="Y12" s="12">
        <v>49.25</v>
      </c>
      <c r="Z12" s="12">
        <v>48.27</v>
      </c>
      <c r="AA12" s="12">
        <v>49.03</v>
      </c>
      <c r="AB12" s="105">
        <v>26267700</v>
      </c>
      <c r="AC12" s="12">
        <v>49.03</v>
      </c>
      <c r="AD12" s="2">
        <f t="shared" si="0"/>
        <v>0.97999999999999687</v>
      </c>
      <c r="AE12" s="148">
        <f t="shared" si="1"/>
        <v>2.6376386853673717E-2</v>
      </c>
    </row>
    <row r="13" spans="1:40" x14ac:dyDescent="0.25">
      <c r="W13" s="104">
        <v>42472</v>
      </c>
      <c r="X13" s="12">
        <v>47.14</v>
      </c>
      <c r="Y13" s="12">
        <v>47.83</v>
      </c>
      <c r="Z13" s="12">
        <v>46.95</v>
      </c>
      <c r="AA13" s="12">
        <v>47.77</v>
      </c>
      <c r="AB13" s="105">
        <v>18658500</v>
      </c>
      <c r="AC13" s="12">
        <v>47.77</v>
      </c>
      <c r="AD13" s="2">
        <f t="shared" si="0"/>
        <v>0.87999999999999545</v>
      </c>
      <c r="AE13" s="148">
        <f t="shared" si="1"/>
        <v>1.5734637465447676E-2</v>
      </c>
      <c r="AK13" s="260"/>
      <c r="AN13" s="260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0" t="s">
        <v>167</v>
      </c>
      <c r="H14" s="250" t="s">
        <v>90</v>
      </c>
      <c r="I14" s="250" t="s">
        <v>174</v>
      </c>
      <c r="T14" s="94"/>
      <c r="U14" s="13"/>
      <c r="W14" s="104">
        <v>42471</v>
      </c>
      <c r="X14" s="12">
        <v>47.11</v>
      </c>
      <c r="Y14" s="12">
        <v>47.71</v>
      </c>
      <c r="Z14" s="12">
        <v>47</v>
      </c>
      <c r="AA14" s="12">
        <v>47.03</v>
      </c>
      <c r="AB14" s="105">
        <v>15068000</v>
      </c>
      <c r="AC14" s="12">
        <v>47.03</v>
      </c>
      <c r="AD14" s="2">
        <f t="shared" si="0"/>
        <v>0.71000000000000085</v>
      </c>
      <c r="AE14" s="148">
        <f t="shared" si="1"/>
        <v>-8.4979817293395765E-4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6" si="2">C15*(E15-D15)</f>
        <v>-4.0000000000000568</v>
      </c>
      <c r="G15" s="43">
        <f t="shared" ref="G15:G26" si="3">D15*C15</f>
        <v>2020</v>
      </c>
      <c r="H15" s="257">
        <f t="shared" ref="H15:H26" si="4">(E15-D15)/D15</f>
        <v>-1.9801980198020084E-3</v>
      </c>
      <c r="I15" s="43"/>
      <c r="W15" s="104">
        <v>42468</v>
      </c>
      <c r="X15" s="12">
        <v>47.35</v>
      </c>
      <c r="Y15" s="12">
        <v>47.65</v>
      </c>
      <c r="Z15" s="12">
        <v>46.97</v>
      </c>
      <c r="AA15" s="12">
        <v>47.07</v>
      </c>
      <c r="AB15" s="105">
        <v>12221500</v>
      </c>
      <c r="AC15" s="12">
        <v>47.07</v>
      </c>
      <c r="AD15" s="2">
        <f t="shared" si="0"/>
        <v>0.67999999999999972</v>
      </c>
      <c r="AE15" s="148">
        <f t="shared" si="1"/>
        <v>2.983166418069505E-3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42467</v>
      </c>
      <c r="X16" s="12">
        <v>47.71</v>
      </c>
      <c r="Y16" s="12">
        <v>47.78</v>
      </c>
      <c r="Z16" s="12">
        <v>46.62</v>
      </c>
      <c r="AA16" s="12">
        <v>46.93</v>
      </c>
      <c r="AB16" s="105">
        <v>17533000</v>
      </c>
      <c r="AC16" s="12">
        <v>46.93</v>
      </c>
      <c r="AD16" s="2">
        <f t="shared" si="0"/>
        <v>1.1600000000000037</v>
      </c>
      <c r="AE16" s="148">
        <f t="shared" si="1"/>
        <v>-2.3918469217970029E-2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228</v>
      </c>
      <c r="W17" s="104">
        <v>42466</v>
      </c>
      <c r="X17" s="12">
        <v>47.39</v>
      </c>
      <c r="Y17" s="12">
        <v>48.13</v>
      </c>
      <c r="Z17" s="12">
        <v>47.22</v>
      </c>
      <c r="AA17" s="12">
        <v>48.08</v>
      </c>
      <c r="AB17" s="105">
        <v>17195200</v>
      </c>
      <c r="AC17" s="12">
        <v>48.08</v>
      </c>
      <c r="AD17" s="2">
        <f t="shared" si="0"/>
        <v>0.91000000000000369</v>
      </c>
      <c r="AE17" s="148">
        <f t="shared" si="1"/>
        <v>1.199747421595454E-2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42465</v>
      </c>
      <c r="X18" s="12">
        <v>48.08</v>
      </c>
      <c r="Y18" s="12">
        <v>48.09</v>
      </c>
      <c r="Z18" s="12">
        <v>47.46</v>
      </c>
      <c r="AA18" s="12">
        <v>47.51</v>
      </c>
      <c r="AB18" s="105">
        <v>18217200</v>
      </c>
      <c r="AC18" s="12">
        <v>47.51</v>
      </c>
      <c r="AD18" s="2">
        <f t="shared" si="0"/>
        <v>0.63000000000000256</v>
      </c>
      <c r="AE18" s="148">
        <f t="shared" si="1"/>
        <v>-2.0412371134020613E-2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42464</v>
      </c>
      <c r="X19" s="12">
        <v>48.42</v>
      </c>
      <c r="Y19" s="12">
        <v>48.67</v>
      </c>
      <c r="Z19" s="12">
        <v>48.2</v>
      </c>
      <c r="AA19" s="12">
        <v>48.5</v>
      </c>
      <c r="AB19" s="105">
        <v>12092300</v>
      </c>
      <c r="AC19" s="12">
        <v>48.5</v>
      </c>
      <c r="AD19" s="2">
        <f t="shared" si="0"/>
        <v>0.46999999999999886</v>
      </c>
      <c r="AE19" s="148">
        <f t="shared" si="1"/>
        <v>1.0319917440659854E-3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42461</v>
      </c>
      <c r="X20" s="12">
        <v>48.23</v>
      </c>
      <c r="Y20" s="12">
        <v>48.58</v>
      </c>
      <c r="Z20" s="12">
        <v>47.78</v>
      </c>
      <c r="AA20" s="12">
        <v>48.45</v>
      </c>
      <c r="AB20" s="105">
        <v>14269600</v>
      </c>
      <c r="AC20" s="12">
        <v>48.45</v>
      </c>
      <c r="AD20" s="2">
        <f t="shared" si="0"/>
        <v>0.79999999999999716</v>
      </c>
      <c r="AE20" s="148">
        <f t="shared" si="1"/>
        <v>1.8610421836229296E-3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42460</v>
      </c>
      <c r="X21" s="12">
        <v>48.6</v>
      </c>
      <c r="Y21" s="12">
        <v>48.84</v>
      </c>
      <c r="Z21" s="12">
        <v>48.27</v>
      </c>
      <c r="AA21" s="12">
        <v>48.36</v>
      </c>
      <c r="AB21" s="105">
        <v>16085900</v>
      </c>
      <c r="AC21" s="12">
        <v>48.36</v>
      </c>
      <c r="AD21" s="2">
        <f t="shared" si="0"/>
        <v>0.57000000000000028</v>
      </c>
      <c r="AE21" s="148">
        <f t="shared" si="1"/>
        <v>-5.9609455292908287E-3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42459</v>
      </c>
      <c r="X22" s="12">
        <v>48.4</v>
      </c>
      <c r="Y22" s="12">
        <v>49.16</v>
      </c>
      <c r="Z22" s="12">
        <v>48.15</v>
      </c>
      <c r="AA22" s="12">
        <v>48.65</v>
      </c>
      <c r="AB22" s="105">
        <v>16746700</v>
      </c>
      <c r="AC22" s="12">
        <v>48.65</v>
      </c>
      <c r="AD22" s="2">
        <f t="shared" si="0"/>
        <v>1.009999999999998</v>
      </c>
      <c r="AE22" s="148">
        <f t="shared" si="1"/>
        <v>1.2486992715921019E-2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42458</v>
      </c>
      <c r="X23" s="12">
        <v>48.62</v>
      </c>
      <c r="Y23" s="12">
        <v>48.65</v>
      </c>
      <c r="Z23" s="12">
        <v>47.84</v>
      </c>
      <c r="AA23" s="12">
        <v>48.05</v>
      </c>
      <c r="AB23" s="105">
        <v>24247700</v>
      </c>
      <c r="AC23" s="12">
        <v>48.05</v>
      </c>
      <c r="AD23" s="2">
        <f t="shared" si="0"/>
        <v>0.80999999999999517</v>
      </c>
      <c r="AE23" s="148">
        <f t="shared" si="1"/>
        <v>-1.3347022587269164E-2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42457</v>
      </c>
      <c r="X24" s="12">
        <v>49.04</v>
      </c>
      <c r="Y24" s="12">
        <v>49.04</v>
      </c>
      <c r="Z24" s="12">
        <v>48.55</v>
      </c>
      <c r="AA24" s="12">
        <v>48.7</v>
      </c>
      <c r="AB24" s="105">
        <v>18468000</v>
      </c>
      <c r="AC24" s="12">
        <v>48.7</v>
      </c>
      <c r="AD24" s="2">
        <f t="shared" si="0"/>
        <v>0.49000000000000199</v>
      </c>
      <c r="AE24" s="148">
        <f t="shared" si="1"/>
        <v>-4.0899795501021519E-3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42453</v>
      </c>
      <c r="X25" s="12">
        <v>49.02</v>
      </c>
      <c r="Y25" s="12">
        <v>49.08</v>
      </c>
      <c r="Z25" s="12">
        <v>48.52</v>
      </c>
      <c r="AA25" s="12">
        <v>48.9</v>
      </c>
      <c r="AB25" s="105">
        <v>20843800</v>
      </c>
      <c r="AC25" s="12">
        <v>48.9</v>
      </c>
      <c r="AD25" s="2">
        <f t="shared" si="0"/>
        <v>0.55999999999999517</v>
      </c>
      <c r="AE25" s="148">
        <f t="shared" si="1"/>
        <v>-1.7282958199356879E-2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42452</v>
      </c>
      <c r="X26" s="12">
        <v>50.18</v>
      </c>
      <c r="Y26" s="12">
        <v>50.33</v>
      </c>
      <c r="Z26" s="12">
        <v>49.7</v>
      </c>
      <c r="AA26" s="12">
        <v>49.76</v>
      </c>
      <c r="AB26" s="105">
        <v>13174400</v>
      </c>
      <c r="AC26" s="12">
        <v>49.76</v>
      </c>
      <c r="AD26" s="2">
        <f t="shared" si="0"/>
        <v>0.62999999999999545</v>
      </c>
      <c r="AE26" s="148">
        <f t="shared" si="1"/>
        <v>-1.2110383164582128E-2</v>
      </c>
    </row>
    <row r="27" spans="2:40" x14ac:dyDescent="0.25">
      <c r="B27" s="211"/>
      <c r="C27" s="12"/>
      <c r="D27" s="220"/>
      <c r="E27" s="43"/>
      <c r="F27" s="43"/>
      <c r="G27" s="43"/>
      <c r="H27" s="257"/>
      <c r="I27" s="43"/>
      <c r="W27" s="104">
        <v>42451</v>
      </c>
      <c r="X27" s="12">
        <v>50.21</v>
      </c>
      <c r="Y27" s="12">
        <v>50.58</v>
      </c>
      <c r="Z27" s="12">
        <v>50</v>
      </c>
      <c r="AA27" s="12">
        <v>50.37</v>
      </c>
      <c r="AB27" s="105">
        <v>13825900</v>
      </c>
      <c r="AC27" s="12">
        <v>50.37</v>
      </c>
      <c r="AD27" s="2">
        <f t="shared" si="0"/>
        <v>0.57999999999999829</v>
      </c>
      <c r="AE27" s="148">
        <f t="shared" si="1"/>
        <v>-5.9206631142688648E-3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42450</v>
      </c>
      <c r="X28" s="12">
        <v>50.5</v>
      </c>
      <c r="Y28" s="12">
        <v>50.75</v>
      </c>
      <c r="Z28" s="12">
        <v>50.17</v>
      </c>
      <c r="AA28" s="12">
        <v>50.67</v>
      </c>
      <c r="AB28" s="105">
        <v>13464200</v>
      </c>
      <c r="AC28" s="12">
        <v>50.67</v>
      </c>
      <c r="AD28" s="2">
        <f t="shared" si="0"/>
        <v>0.57999999999999829</v>
      </c>
      <c r="AE28" s="148">
        <f t="shared" si="1"/>
        <v>2.5722200237436876E-3</v>
      </c>
    </row>
    <row r="29" spans="2:40" x14ac:dyDescent="0.25">
      <c r="W29" s="104">
        <v>42447</v>
      </c>
      <c r="X29" s="12">
        <v>50.44</v>
      </c>
      <c r="Y29" s="12">
        <v>50.7</v>
      </c>
      <c r="Z29" s="12">
        <v>49.93</v>
      </c>
      <c r="AA29" s="12">
        <v>50.54</v>
      </c>
      <c r="AB29" s="105">
        <v>35221800</v>
      </c>
      <c r="AC29" s="12">
        <v>50.54</v>
      </c>
      <c r="AD29" s="2">
        <f t="shared" si="0"/>
        <v>0.77000000000000313</v>
      </c>
      <c r="AE29" s="148">
        <f t="shared" si="1"/>
        <v>1.6287954956766493E-2</v>
      </c>
    </row>
    <row r="30" spans="2:40" x14ac:dyDescent="0.25">
      <c r="W30" s="104">
        <v>42446</v>
      </c>
      <c r="X30" s="12">
        <v>49.43</v>
      </c>
      <c r="Y30" s="12">
        <v>49.93</v>
      </c>
      <c r="Z30" s="12">
        <v>48.84</v>
      </c>
      <c r="AA30" s="12">
        <v>49.73</v>
      </c>
      <c r="AB30" s="105">
        <v>15931300</v>
      </c>
      <c r="AC30" s="12">
        <v>49.73</v>
      </c>
      <c r="AD30" s="2">
        <f t="shared" si="0"/>
        <v>1.0899999999999963</v>
      </c>
      <c r="AE30" s="148">
        <f t="shared" si="1"/>
        <v>3.8352846184901423E-3</v>
      </c>
    </row>
    <row r="31" spans="2:40" x14ac:dyDescent="0.25">
      <c r="W31" s="104">
        <v>42445</v>
      </c>
      <c r="X31" s="12">
        <v>49.75</v>
      </c>
      <c r="Y31" s="12">
        <v>50.29</v>
      </c>
      <c r="Z31" s="12">
        <v>49.28</v>
      </c>
      <c r="AA31" s="12">
        <v>49.54</v>
      </c>
      <c r="AB31" s="105">
        <v>16421900</v>
      </c>
      <c r="AC31" s="12">
        <v>49.54</v>
      </c>
      <c r="AD31" s="2">
        <f t="shared" si="0"/>
        <v>1.009999999999998</v>
      </c>
      <c r="AE31" s="148">
        <f t="shared" si="1"/>
        <v>-8.8035214085633307E-3</v>
      </c>
    </row>
    <row r="32" spans="2:40" x14ac:dyDescent="0.25">
      <c r="W32" s="104">
        <v>42444</v>
      </c>
      <c r="X32" s="12">
        <v>49.3</v>
      </c>
      <c r="Y32" s="12">
        <v>49.99</v>
      </c>
      <c r="Z32" s="12">
        <v>49.2</v>
      </c>
      <c r="AA32" s="12">
        <v>49.98</v>
      </c>
      <c r="AB32" s="105">
        <v>12882200</v>
      </c>
      <c r="AC32" s="12">
        <v>49.98</v>
      </c>
      <c r="AD32" s="2">
        <f t="shared" si="0"/>
        <v>0.78999999999999915</v>
      </c>
      <c r="AE32" s="148">
        <f t="shared" si="1"/>
        <v>2.0048115477144801E-3</v>
      </c>
    </row>
    <row r="33" spans="15:31" x14ac:dyDescent="0.25">
      <c r="W33" s="104">
        <v>42443</v>
      </c>
      <c r="X33" s="12">
        <v>49.97</v>
      </c>
      <c r="Y33" s="12">
        <v>50.07</v>
      </c>
      <c r="Z33" s="12">
        <v>49.44</v>
      </c>
      <c r="AA33" s="12">
        <v>49.88</v>
      </c>
      <c r="AB33" s="105">
        <v>12750800</v>
      </c>
      <c r="AC33" s="12">
        <v>49.88</v>
      </c>
      <c r="AD33" s="2">
        <f t="shared" si="0"/>
        <v>0.63000000000000256</v>
      </c>
      <c r="AE33" s="148">
        <f t="shared" si="1"/>
        <v>-3.794687437587374E-3</v>
      </c>
    </row>
    <row r="34" spans="15:31" x14ac:dyDescent="0.25">
      <c r="W34" s="104">
        <v>42440</v>
      </c>
      <c r="X34" s="12">
        <v>49.12</v>
      </c>
      <c r="Y34" s="12">
        <v>50.13</v>
      </c>
      <c r="Z34" s="12">
        <v>48.88</v>
      </c>
      <c r="AA34" s="12">
        <v>50.07</v>
      </c>
      <c r="AB34" s="105">
        <v>18213100</v>
      </c>
      <c r="AC34" s="12">
        <v>50.07</v>
      </c>
      <c r="AD34" s="2">
        <f t="shared" si="0"/>
        <v>1.25</v>
      </c>
      <c r="AE34" s="148">
        <f t="shared" si="1"/>
        <v>3.2158317872603703E-2</v>
      </c>
    </row>
    <row r="35" spans="15:31" x14ac:dyDescent="0.25">
      <c r="W35" s="104">
        <v>42439</v>
      </c>
      <c r="X35" s="12">
        <v>48.94</v>
      </c>
      <c r="Y35" s="12">
        <v>49.13</v>
      </c>
      <c r="Z35" s="12">
        <v>47.96</v>
      </c>
      <c r="AA35" s="12">
        <v>48.51</v>
      </c>
      <c r="AB35" s="105">
        <v>18525300</v>
      </c>
      <c r="AC35" s="12">
        <v>48.51</v>
      </c>
      <c r="AD35" s="2">
        <f t="shared" si="0"/>
        <v>1.1700000000000017</v>
      </c>
      <c r="AE35" s="148">
        <f t="shared" si="1"/>
        <v>-5.7388809182209455E-3</v>
      </c>
    </row>
    <row r="36" spans="15:31" x14ac:dyDescent="0.25">
      <c r="W36" s="104">
        <v>42438</v>
      </c>
      <c r="X36" s="12">
        <v>49.38</v>
      </c>
      <c r="Y36" s="12">
        <v>49.5</v>
      </c>
      <c r="Z36" s="12">
        <v>48.51</v>
      </c>
      <c r="AA36" s="12">
        <v>48.79</v>
      </c>
      <c r="AB36" s="105">
        <v>17888700</v>
      </c>
      <c r="AC36" s="12">
        <v>48.79</v>
      </c>
      <c r="AD36" s="2">
        <f t="shared" si="0"/>
        <v>0.99000000000000199</v>
      </c>
      <c r="AE36" s="148">
        <f t="shared" si="1"/>
        <v>-5.3007135575942055E-3</v>
      </c>
    </row>
    <row r="37" spans="15:31" x14ac:dyDescent="0.25">
      <c r="W37" s="104">
        <v>42437</v>
      </c>
      <c r="X37" s="12">
        <v>49.61</v>
      </c>
      <c r="Y37" s="12">
        <v>49.66</v>
      </c>
      <c r="Z37" s="12">
        <v>48.92</v>
      </c>
      <c r="AA37" s="12">
        <v>49.05</v>
      </c>
      <c r="AB37" s="105">
        <v>17968000</v>
      </c>
      <c r="AC37" s="12">
        <v>49.05</v>
      </c>
      <c r="AD37" s="2">
        <f t="shared" si="0"/>
        <v>0.73999999999999488</v>
      </c>
      <c r="AE37" s="148">
        <f t="shared" si="1"/>
        <v>-2.0371479928100733E-2</v>
      </c>
    </row>
    <row r="38" spans="15:31" x14ac:dyDescent="0.25">
      <c r="W38" s="104">
        <v>42436</v>
      </c>
      <c r="X38" s="12">
        <v>49.77</v>
      </c>
      <c r="Y38" s="12">
        <v>50.16</v>
      </c>
      <c r="Z38" s="12">
        <v>49.44</v>
      </c>
      <c r="AA38" s="12">
        <v>50.07</v>
      </c>
      <c r="AB38" s="105">
        <v>14289200</v>
      </c>
      <c r="AC38" s="12">
        <v>50.07</v>
      </c>
      <c r="AD38" s="2">
        <f t="shared" si="0"/>
        <v>0.71999999999999886</v>
      </c>
      <c r="AE38" s="148">
        <f t="shared" si="1"/>
        <v>-7.9824386350024756E-4</v>
      </c>
    </row>
    <row r="39" spans="15:31" ht="20.25" thickBot="1" x14ac:dyDescent="0.35">
      <c r="O39" s="13"/>
      <c r="P39" s="424" t="s">
        <v>78</v>
      </c>
      <c r="Q39" s="424"/>
      <c r="R39" s="37"/>
      <c r="T39" s="101" t="s">
        <v>115</v>
      </c>
      <c r="W39" s="104">
        <v>42433</v>
      </c>
      <c r="X39" s="12">
        <v>50.01</v>
      </c>
      <c r="Y39" s="12">
        <v>50.49</v>
      </c>
      <c r="Z39" s="12">
        <v>49.68</v>
      </c>
      <c r="AA39" s="12">
        <v>50.11</v>
      </c>
      <c r="AB39" s="105">
        <v>18554200</v>
      </c>
      <c r="AC39" s="12">
        <v>50.11</v>
      </c>
      <c r="AD39" s="2">
        <f t="shared" si="0"/>
        <v>0.81000000000000227</v>
      </c>
      <c r="AE39" s="148">
        <f t="shared" si="1"/>
        <v>6.8314245529434992E-3</v>
      </c>
    </row>
    <row r="40" spans="15:31" ht="15.75" thickTop="1" x14ac:dyDescent="0.25">
      <c r="O40" s="2"/>
      <c r="P40" s="93">
        <v>1.1000000000000001</v>
      </c>
      <c r="Q40" s="93">
        <f>P40*$Q$4</f>
        <v>55.451000000000001</v>
      </c>
      <c r="R40" s="37"/>
      <c r="T40" s="107" t="s">
        <v>100</v>
      </c>
      <c r="U40" s="108">
        <v>50.92</v>
      </c>
      <c r="W40" s="104">
        <v>42432</v>
      </c>
      <c r="X40" s="12">
        <v>49.63</v>
      </c>
      <c r="Y40" s="12">
        <v>49.79</v>
      </c>
      <c r="Z40" s="12">
        <v>49.07</v>
      </c>
      <c r="AA40" s="12">
        <v>49.77</v>
      </c>
      <c r="AB40" s="105">
        <v>14207600</v>
      </c>
      <c r="AC40" s="12">
        <v>49.77</v>
      </c>
      <c r="AD40" s="2">
        <f t="shared" si="0"/>
        <v>0.71999999999999886</v>
      </c>
      <c r="AE40" s="148">
        <f t="shared" si="1"/>
        <v>4.0346984062942237E-3</v>
      </c>
    </row>
    <row r="41" spans="15:31" x14ac:dyDescent="0.25">
      <c r="O41" s="2"/>
      <c r="P41" s="93">
        <v>1.0900000000000001</v>
      </c>
      <c r="Q41" s="93">
        <f t="shared" ref="Q41:Q60" si="5">P41*$Q$4</f>
        <v>54.946899999999999</v>
      </c>
      <c r="R41" s="37"/>
      <c r="T41" s="97" t="s">
        <v>101</v>
      </c>
      <c r="U41" s="98">
        <v>50.87</v>
      </c>
      <c r="W41" s="104">
        <v>42431</v>
      </c>
      <c r="X41" s="12">
        <v>48.84</v>
      </c>
      <c r="Y41" s="12">
        <v>49.57</v>
      </c>
      <c r="Z41" s="12">
        <v>48.61</v>
      </c>
      <c r="AA41" s="12">
        <v>49.57</v>
      </c>
      <c r="AB41" s="105">
        <v>18519000</v>
      </c>
      <c r="AC41" s="12">
        <v>49.57</v>
      </c>
      <c r="AD41" s="2">
        <f t="shared" si="0"/>
        <v>0.96000000000000085</v>
      </c>
      <c r="AE41" s="148">
        <f t="shared" si="1"/>
        <v>1.7446633825944247E-2</v>
      </c>
    </row>
    <row r="42" spans="15:31" x14ac:dyDescent="0.25">
      <c r="O42" s="2"/>
      <c r="P42" s="93">
        <v>1.08</v>
      </c>
      <c r="Q42" s="93">
        <f t="shared" si="5"/>
        <v>54.442799999999998</v>
      </c>
      <c r="R42" s="37"/>
      <c r="T42" s="97" t="s">
        <v>102</v>
      </c>
      <c r="U42" s="98" t="s">
        <v>433</v>
      </c>
      <c r="W42" s="104">
        <v>42430</v>
      </c>
      <c r="X42" s="12">
        <v>47.14</v>
      </c>
      <c r="Y42" s="12">
        <v>48.72</v>
      </c>
      <c r="Z42" s="12">
        <v>47.14</v>
      </c>
      <c r="AA42" s="12">
        <v>48.72</v>
      </c>
      <c r="AB42" s="105">
        <v>24559200</v>
      </c>
      <c r="AC42" s="12">
        <v>48.72</v>
      </c>
      <c r="AD42" s="2">
        <f t="shared" si="0"/>
        <v>1.5799999999999983</v>
      </c>
      <c r="AE42" s="148">
        <f t="shared" si="1"/>
        <v>3.8363171355498604E-2</v>
      </c>
    </row>
    <row r="43" spans="15:31" x14ac:dyDescent="0.25">
      <c r="O43" s="2"/>
      <c r="P43" s="93">
        <v>1.07</v>
      </c>
      <c r="Q43" s="93">
        <f t="shared" si="5"/>
        <v>53.938699999999997</v>
      </c>
      <c r="R43" s="93"/>
      <c r="T43" s="97" t="s">
        <v>103</v>
      </c>
      <c r="U43" s="98" t="s">
        <v>434</v>
      </c>
      <c r="W43" s="104">
        <v>42429</v>
      </c>
      <c r="X43" s="12">
        <v>48.03</v>
      </c>
      <c r="Y43" s="12">
        <v>48.03</v>
      </c>
      <c r="Z43" s="12">
        <v>46.91</v>
      </c>
      <c r="AA43" s="12">
        <v>46.92</v>
      </c>
      <c r="AB43" s="105">
        <v>23284500</v>
      </c>
      <c r="AC43" s="12">
        <v>46.92</v>
      </c>
      <c r="AD43" s="2">
        <f t="shared" si="0"/>
        <v>1.1200000000000045</v>
      </c>
      <c r="AE43" s="148">
        <f t="shared" si="1"/>
        <v>-2.3923444976076569E-2</v>
      </c>
    </row>
    <row r="44" spans="15:31" x14ac:dyDescent="0.25">
      <c r="O44" s="2"/>
      <c r="P44" s="93">
        <v>1.06</v>
      </c>
      <c r="Q44" s="93">
        <f t="shared" si="5"/>
        <v>53.434599999999996</v>
      </c>
      <c r="R44" s="93"/>
      <c r="T44" s="97" t="s">
        <v>104</v>
      </c>
      <c r="U44" s="98">
        <v>55.03</v>
      </c>
      <c r="W44" s="104">
        <v>42426</v>
      </c>
      <c r="X44" s="12">
        <v>48.13</v>
      </c>
      <c r="Y44" s="12">
        <v>48.54</v>
      </c>
      <c r="Z44" s="12">
        <v>47.83</v>
      </c>
      <c r="AA44" s="12">
        <v>48.07</v>
      </c>
      <c r="AB44" s="105">
        <v>20238800</v>
      </c>
      <c r="AC44" s="12">
        <v>48.07</v>
      </c>
      <c r="AD44" s="2">
        <f t="shared" si="0"/>
        <v>0.71000000000000085</v>
      </c>
      <c r="AE44" s="148">
        <f t="shared" si="1"/>
        <v>6.701570680628377E-3</v>
      </c>
    </row>
    <row r="45" spans="15:31" x14ac:dyDescent="0.25">
      <c r="O45" s="2"/>
      <c r="P45" s="93">
        <v>1.05</v>
      </c>
      <c r="Q45" s="93">
        <f t="shared" si="5"/>
        <v>52.930500000000002</v>
      </c>
      <c r="R45" s="93"/>
      <c r="T45" s="97" t="s">
        <v>105</v>
      </c>
      <c r="U45" s="98">
        <v>0.91503999999999996</v>
      </c>
      <c r="W45" s="104">
        <v>42425</v>
      </c>
      <c r="X45" s="12">
        <v>47.71</v>
      </c>
      <c r="Y45" s="12">
        <v>48.16</v>
      </c>
      <c r="Z45" s="12">
        <v>47.71</v>
      </c>
      <c r="AA45" s="12">
        <v>47.75</v>
      </c>
      <c r="AB45" s="105">
        <v>16620200</v>
      </c>
      <c r="AC45" s="12">
        <v>47.75</v>
      </c>
      <c r="AD45" s="2">
        <f t="shared" si="0"/>
        <v>0.44999999999999574</v>
      </c>
      <c r="AE45" s="148">
        <f t="shared" si="1"/>
        <v>2.9405587061541727E-3</v>
      </c>
    </row>
    <row r="46" spans="15:31" x14ac:dyDescent="0.25">
      <c r="O46" s="2"/>
      <c r="P46" s="93">
        <v>1.04</v>
      </c>
      <c r="Q46" s="93">
        <f t="shared" si="5"/>
        <v>52.426400000000001</v>
      </c>
      <c r="R46" s="93"/>
      <c r="T46" s="97" t="s">
        <v>106</v>
      </c>
      <c r="U46" s="99" t="s">
        <v>301</v>
      </c>
      <c r="W46" s="104">
        <v>42424</v>
      </c>
      <c r="X46" s="12">
        <v>47.34</v>
      </c>
      <c r="Y46" s="12">
        <v>47.68</v>
      </c>
      <c r="Z46" s="12">
        <v>46.56</v>
      </c>
      <c r="AA46" s="12">
        <v>47.61</v>
      </c>
      <c r="AB46" s="105">
        <v>18459500</v>
      </c>
      <c r="AC46" s="12">
        <v>47.61</v>
      </c>
      <c r="AD46" s="2">
        <f t="shared" si="0"/>
        <v>1.1199999999999974</v>
      </c>
      <c r="AE46" s="148">
        <f t="shared" si="1"/>
        <v>-1.0187110187110271E-2</v>
      </c>
    </row>
    <row r="47" spans="15:31" x14ac:dyDescent="0.25">
      <c r="O47" s="2"/>
      <c r="P47" s="93">
        <v>1.03</v>
      </c>
      <c r="Q47" s="93">
        <f t="shared" si="5"/>
        <v>51.9223</v>
      </c>
      <c r="R47" s="93"/>
      <c r="T47" s="97"/>
      <c r="U47" s="98"/>
      <c r="W47" s="104">
        <v>42423</v>
      </c>
      <c r="X47" s="12">
        <v>48.87</v>
      </c>
      <c r="Y47" s="12">
        <v>48.92</v>
      </c>
      <c r="Z47" s="12">
        <v>47.98</v>
      </c>
      <c r="AA47" s="12">
        <v>48.1</v>
      </c>
      <c r="AB47" s="105">
        <v>14970500</v>
      </c>
      <c r="AC47" s="12">
        <v>48.1</v>
      </c>
      <c r="AD47" s="2">
        <f t="shared" si="0"/>
        <v>0.94000000000000483</v>
      </c>
      <c r="AE47" s="148">
        <f t="shared" si="1"/>
        <v>-2.2158975401504244E-2</v>
      </c>
    </row>
    <row r="48" spans="15:31" x14ac:dyDescent="0.25">
      <c r="O48" s="2"/>
      <c r="P48" s="93">
        <v>1.02</v>
      </c>
      <c r="Q48" s="93">
        <f t="shared" si="5"/>
        <v>51.418199999999999</v>
      </c>
      <c r="R48" s="93"/>
      <c r="T48" s="97" t="s">
        <v>107</v>
      </c>
      <c r="U48" s="98" t="s">
        <v>435</v>
      </c>
      <c r="W48" s="104">
        <v>42422</v>
      </c>
      <c r="X48" s="12">
        <v>48.09</v>
      </c>
      <c r="Y48" s="12">
        <v>49.34</v>
      </c>
      <c r="Z48" s="12">
        <v>48.09</v>
      </c>
      <c r="AA48" s="12">
        <v>49.19</v>
      </c>
      <c r="AB48" s="105">
        <v>17549100</v>
      </c>
      <c r="AC48" s="12">
        <v>49.19</v>
      </c>
      <c r="AD48" s="2">
        <f t="shared" si="0"/>
        <v>1.25</v>
      </c>
      <c r="AE48" s="148">
        <f t="shared" si="1"/>
        <v>2.2873778332293426E-2</v>
      </c>
    </row>
    <row r="49" spans="15:31" x14ac:dyDescent="0.25">
      <c r="O49" s="2"/>
      <c r="P49" s="93">
        <v>1.01</v>
      </c>
      <c r="Q49" s="93">
        <f t="shared" si="5"/>
        <v>50.914099999999998</v>
      </c>
      <c r="R49" s="93"/>
      <c r="T49" s="97" t="s">
        <v>108</v>
      </c>
      <c r="U49" s="98" t="s">
        <v>218</v>
      </c>
      <c r="W49" s="104">
        <v>42419</v>
      </c>
      <c r="X49" s="12">
        <v>47.4</v>
      </c>
      <c r="Y49" s="12">
        <v>48.17</v>
      </c>
      <c r="Z49" s="12">
        <v>47.34</v>
      </c>
      <c r="AA49" s="12">
        <v>48.09</v>
      </c>
      <c r="AB49" s="105">
        <v>18098100</v>
      </c>
      <c r="AC49" s="12">
        <v>48.09</v>
      </c>
      <c r="AD49" s="2">
        <f t="shared" si="0"/>
        <v>0.82999999999999829</v>
      </c>
      <c r="AE49" s="148">
        <f t="shared" si="1"/>
        <v>7.5424261470773413E-3</v>
      </c>
    </row>
    <row r="50" spans="15:31" x14ac:dyDescent="0.25">
      <c r="O50" s="2"/>
      <c r="P50" s="93">
        <v>1</v>
      </c>
      <c r="Q50" s="93">
        <f t="shared" si="5"/>
        <v>50.41</v>
      </c>
      <c r="R50" s="93"/>
      <c r="T50" s="97" t="s">
        <v>109</v>
      </c>
      <c r="U50" s="100">
        <v>15342829</v>
      </c>
      <c r="W50" s="104">
        <v>42418</v>
      </c>
      <c r="X50" s="12">
        <v>48.09</v>
      </c>
      <c r="Y50" s="12">
        <v>48.14</v>
      </c>
      <c r="Z50" s="12">
        <v>47.48</v>
      </c>
      <c r="AA50" s="12">
        <v>47.73</v>
      </c>
      <c r="AB50" s="105">
        <v>17026300</v>
      </c>
      <c r="AC50" s="12">
        <v>47.73</v>
      </c>
      <c r="AD50" s="2">
        <f t="shared" si="0"/>
        <v>0.66000000000000369</v>
      </c>
      <c r="AE50" s="148">
        <f t="shared" si="1"/>
        <v>-8.310824849366405E-3</v>
      </c>
    </row>
    <row r="51" spans="15:31" x14ac:dyDescent="0.25">
      <c r="O51" s="2"/>
      <c r="P51" s="93">
        <v>0.99</v>
      </c>
      <c r="Q51" s="93">
        <f t="shared" si="5"/>
        <v>49.905899999999995</v>
      </c>
      <c r="R51" s="93"/>
      <c r="T51" s="97" t="s">
        <v>112</v>
      </c>
      <c r="U51" s="100">
        <v>19984700</v>
      </c>
      <c r="W51" s="104">
        <v>42417</v>
      </c>
      <c r="X51" s="12">
        <v>48.65</v>
      </c>
      <c r="Y51" s="12">
        <v>48.96</v>
      </c>
      <c r="Z51" s="12">
        <v>47.99</v>
      </c>
      <c r="AA51" s="12">
        <v>48.13</v>
      </c>
      <c r="AB51" s="105">
        <v>17997500</v>
      </c>
      <c r="AC51" s="12">
        <v>48.13</v>
      </c>
      <c r="AD51" s="2">
        <f t="shared" si="0"/>
        <v>0.96999999999999886</v>
      </c>
      <c r="AE51" s="148">
        <f t="shared" si="1"/>
        <v>-2.280265339966836E-3</v>
      </c>
    </row>
    <row r="52" spans="15:31" x14ac:dyDescent="0.25">
      <c r="O52" s="2"/>
      <c r="P52" s="93">
        <v>0.98</v>
      </c>
      <c r="Q52" s="93">
        <f t="shared" si="5"/>
        <v>49.401799999999994</v>
      </c>
      <c r="R52" s="93"/>
      <c r="T52" s="97" t="s">
        <v>110</v>
      </c>
      <c r="U52" s="98" t="s">
        <v>436</v>
      </c>
      <c r="W52" s="104">
        <v>42416</v>
      </c>
      <c r="X52" s="12">
        <v>48.05</v>
      </c>
      <c r="Y52" s="12">
        <v>48.41</v>
      </c>
      <c r="Z52" s="12">
        <v>47.57</v>
      </c>
      <c r="AA52" s="12">
        <v>48.24</v>
      </c>
      <c r="AB52" s="105">
        <v>20110400</v>
      </c>
      <c r="AC52" s="12">
        <v>48.24</v>
      </c>
      <c r="AD52" s="2">
        <f t="shared" si="0"/>
        <v>0.83999999999999631</v>
      </c>
      <c r="AE52" s="148">
        <f t="shared" si="1"/>
        <v>1.9657577679137672E-2</v>
      </c>
    </row>
    <row r="53" spans="15:31" x14ac:dyDescent="0.25">
      <c r="O53" s="2"/>
      <c r="P53" s="93">
        <v>0.97</v>
      </c>
      <c r="Q53" s="93">
        <f t="shared" si="5"/>
        <v>48.897699999999993</v>
      </c>
      <c r="R53" s="93"/>
      <c r="T53" s="97" t="s">
        <v>113</v>
      </c>
      <c r="U53" s="98">
        <v>12.36</v>
      </c>
      <c r="W53" s="104">
        <v>42412</v>
      </c>
      <c r="X53" s="12">
        <v>45.96</v>
      </c>
      <c r="Y53" s="12">
        <v>47.39</v>
      </c>
      <c r="Z53" s="12">
        <v>45.93</v>
      </c>
      <c r="AA53" s="12">
        <v>47.31</v>
      </c>
      <c r="AB53" s="105">
        <v>28442100</v>
      </c>
      <c r="AC53" s="12">
        <v>47.31</v>
      </c>
      <c r="AD53" s="2">
        <f t="shared" si="0"/>
        <v>1.4600000000000009</v>
      </c>
      <c r="AE53" s="148">
        <f t="shared" si="1"/>
        <v>4.7608503100088795E-2</v>
      </c>
    </row>
    <row r="54" spans="15:31" x14ac:dyDescent="0.25">
      <c r="O54" s="2"/>
      <c r="P54" s="93">
        <v>0.96</v>
      </c>
      <c r="Q54" s="93">
        <f t="shared" si="5"/>
        <v>48.393599999999992</v>
      </c>
      <c r="R54" s="93"/>
      <c r="T54" s="97" t="s">
        <v>114</v>
      </c>
      <c r="U54" s="98">
        <v>4.12</v>
      </c>
      <c r="W54" s="104">
        <v>42411</v>
      </c>
      <c r="X54" s="12">
        <v>44.93</v>
      </c>
      <c r="Y54" s="12">
        <v>45.53</v>
      </c>
      <c r="Z54" s="12">
        <v>44.5</v>
      </c>
      <c r="AA54" s="12">
        <v>45.16</v>
      </c>
      <c r="AB54" s="105">
        <v>32356700</v>
      </c>
      <c r="AC54" s="12">
        <v>45.16</v>
      </c>
      <c r="AD54" s="2">
        <f t="shared" si="0"/>
        <v>1.0300000000000011</v>
      </c>
      <c r="AE54" s="148">
        <f t="shared" si="1"/>
        <v>-2.1875676846437209E-2</v>
      </c>
    </row>
    <row r="55" spans="15:31" x14ac:dyDescent="0.25">
      <c r="O55" s="2"/>
      <c r="P55" s="93">
        <v>0.95</v>
      </c>
      <c r="Q55" s="93">
        <f t="shared" si="5"/>
        <v>47.889499999999991</v>
      </c>
      <c r="R55" s="93"/>
      <c r="T55" s="97" t="s">
        <v>111</v>
      </c>
      <c r="U55" s="98" t="s">
        <v>302</v>
      </c>
      <c r="W55" s="104">
        <v>42410</v>
      </c>
      <c r="X55" s="12">
        <v>46.88</v>
      </c>
      <c r="Y55" s="12">
        <v>47.22</v>
      </c>
      <c r="Z55" s="12">
        <v>46.11</v>
      </c>
      <c r="AA55" s="12">
        <v>46.17</v>
      </c>
      <c r="AB55" s="105">
        <v>19865200</v>
      </c>
      <c r="AC55" s="12">
        <v>46.17</v>
      </c>
      <c r="AD55" s="2">
        <f t="shared" si="0"/>
        <v>1.1099999999999994</v>
      </c>
      <c r="AE55" s="148">
        <f>AC55/AC56-1</f>
        <v>-6.0279870828848781E-3</v>
      </c>
    </row>
    <row r="56" spans="15:31" x14ac:dyDescent="0.25">
      <c r="O56" s="2"/>
      <c r="P56" s="93">
        <v>0.94</v>
      </c>
      <c r="Q56" s="93">
        <f t="shared" si="5"/>
        <v>47.385399999999997</v>
      </c>
      <c r="R56" s="93"/>
      <c r="W56" s="104">
        <v>42409</v>
      </c>
      <c r="X56" s="12">
        <v>45.61</v>
      </c>
      <c r="Y56" s="12">
        <v>46.76</v>
      </c>
      <c r="Z56" s="12">
        <v>45.36</v>
      </c>
      <c r="AA56" s="12">
        <v>46.45</v>
      </c>
      <c r="AB56" s="105">
        <v>29580100</v>
      </c>
      <c r="AC56" s="12">
        <v>46.45</v>
      </c>
      <c r="AD56" s="2">
        <f t="shared" si="0"/>
        <v>1.3999999999999986</v>
      </c>
      <c r="AE56" s="148">
        <f t="shared" si="1"/>
        <v>-1.0752688172042113E-3</v>
      </c>
    </row>
    <row r="57" spans="15:31" x14ac:dyDescent="0.25">
      <c r="O57" s="2"/>
      <c r="P57" s="93">
        <v>0.93</v>
      </c>
      <c r="Q57" s="93">
        <f t="shared" si="5"/>
        <v>46.881299999999996</v>
      </c>
      <c r="R57" s="93"/>
      <c r="W57" s="104">
        <v>42408</v>
      </c>
      <c r="X57" s="12">
        <v>47.11</v>
      </c>
      <c r="Y57" s="12">
        <v>47.34</v>
      </c>
      <c r="Z57" s="12">
        <v>46.06</v>
      </c>
      <c r="AA57" s="12">
        <v>46.5</v>
      </c>
      <c r="AB57" s="105">
        <v>30727900</v>
      </c>
      <c r="AC57" s="12">
        <v>46.5</v>
      </c>
      <c r="AD57" s="2">
        <f t="shared" si="0"/>
        <v>1.2800000000000011</v>
      </c>
      <c r="AE57" s="148">
        <f t="shared" si="1"/>
        <v>-2.8416213957375702E-2</v>
      </c>
    </row>
    <row r="58" spans="15:31" x14ac:dyDescent="0.25">
      <c r="O58" s="2"/>
      <c r="P58" s="93">
        <v>0.92</v>
      </c>
      <c r="Q58" s="93">
        <f t="shared" si="5"/>
        <v>46.377200000000002</v>
      </c>
      <c r="R58" s="93"/>
      <c r="W58" s="104">
        <v>42405</v>
      </c>
      <c r="X58" s="12">
        <v>48.35</v>
      </c>
      <c r="Y58" s="12">
        <v>48.66</v>
      </c>
      <c r="Z58" s="12">
        <v>47.6</v>
      </c>
      <c r="AA58" s="12">
        <v>47.86</v>
      </c>
      <c r="AB58" s="105">
        <v>23613300</v>
      </c>
      <c r="AC58" s="12">
        <v>47.86</v>
      </c>
      <c r="AD58" s="2">
        <f t="shared" si="0"/>
        <v>1.0599999999999952</v>
      </c>
      <c r="AE58" s="148">
        <f t="shared" si="1"/>
        <v>-8.0829015544041649E-3</v>
      </c>
    </row>
    <row r="59" spans="15:31" x14ac:dyDescent="0.25">
      <c r="O59" s="2"/>
      <c r="P59" s="93">
        <v>0.91</v>
      </c>
      <c r="Q59" s="93">
        <f t="shared" si="5"/>
        <v>45.873100000000001</v>
      </c>
      <c r="R59" s="93"/>
      <c r="W59" s="104">
        <v>42404</v>
      </c>
      <c r="X59" s="12">
        <v>47.4</v>
      </c>
      <c r="Y59" s="12">
        <v>48.61</v>
      </c>
      <c r="Z59" s="12">
        <v>47.37</v>
      </c>
      <c r="AA59" s="12">
        <v>48.25</v>
      </c>
      <c r="AB59" s="105">
        <v>30603700</v>
      </c>
      <c r="AC59" s="12">
        <v>48.25</v>
      </c>
      <c r="AD59" s="2">
        <f t="shared" si="0"/>
        <v>1.240000000000002</v>
      </c>
      <c r="AE59" s="148">
        <f t="shared" si="1"/>
        <v>1.3655462184873901E-2</v>
      </c>
    </row>
    <row r="60" spans="15:31" x14ac:dyDescent="0.25">
      <c r="O60" s="2"/>
      <c r="P60" s="93">
        <v>0.9</v>
      </c>
      <c r="Q60" s="93">
        <f t="shared" si="5"/>
        <v>45.369</v>
      </c>
      <c r="R60" s="93"/>
      <c r="W60" s="104">
        <v>42403</v>
      </c>
      <c r="X60" s="12">
        <v>48.45</v>
      </c>
      <c r="Y60" s="12">
        <v>48.51</v>
      </c>
      <c r="Z60" s="12">
        <v>46.51</v>
      </c>
      <c r="AA60" s="12">
        <v>47.6</v>
      </c>
      <c r="AB60" s="105">
        <v>47107800</v>
      </c>
      <c r="AC60" s="12">
        <v>47.6</v>
      </c>
      <c r="AD60" s="2">
        <f t="shared" si="0"/>
        <v>2</v>
      </c>
      <c r="AE60" s="148" t="e">
        <f t="shared" si="1"/>
        <v>#DIV/0!</v>
      </c>
    </row>
    <row r="61" spans="15:31" x14ac:dyDescent="0.25">
      <c r="W61" s="104">
        <v>42403</v>
      </c>
      <c r="X61" s="12" t="s">
        <v>217</v>
      </c>
      <c r="Y61" s="12"/>
      <c r="Z61" s="12"/>
      <c r="AA61" s="12"/>
      <c r="AB61" s="105"/>
      <c r="AC61" s="12"/>
      <c r="AD61" s="2">
        <f t="shared" si="0"/>
        <v>0</v>
      </c>
      <c r="AE61" s="148">
        <f t="shared" si="1"/>
        <v>-1</v>
      </c>
    </row>
    <row r="62" spans="15:31" x14ac:dyDescent="0.25">
      <c r="W62" s="104">
        <v>42402</v>
      </c>
      <c r="X62" s="12">
        <v>49.26</v>
      </c>
      <c r="Y62" s="12">
        <v>49.32</v>
      </c>
      <c r="Z62" s="12">
        <v>48.78</v>
      </c>
      <c r="AA62" s="12">
        <v>48.83</v>
      </c>
      <c r="AB62" s="105">
        <v>25593200</v>
      </c>
      <c r="AC62" s="12">
        <v>48.46</v>
      </c>
      <c r="AD62" s="2">
        <f t="shared" si="0"/>
        <v>0.53999999999999915</v>
      </c>
      <c r="AE62" s="148">
        <f t="shared" si="1"/>
        <v>-2.2195318805488307E-2</v>
      </c>
    </row>
    <row r="63" spans="15:31" x14ac:dyDescent="0.25">
      <c r="W63" s="104">
        <v>42401</v>
      </c>
      <c r="X63" s="12">
        <v>50.12</v>
      </c>
      <c r="Y63" s="12">
        <v>50.18</v>
      </c>
      <c r="Z63" s="12">
        <v>49.56</v>
      </c>
      <c r="AA63" s="12">
        <v>49.94</v>
      </c>
      <c r="AB63" s="105">
        <v>17385400</v>
      </c>
      <c r="AC63" s="12">
        <v>49.56</v>
      </c>
      <c r="AD63" s="2">
        <f t="shared" si="0"/>
        <v>0.61999999999999744</v>
      </c>
      <c r="AE63" s="148">
        <f t="shared" si="1"/>
        <v>-5.6179775280899014E-3</v>
      </c>
    </row>
    <row r="64" spans="15:31" x14ac:dyDescent="0.25">
      <c r="W64" s="104">
        <v>42398</v>
      </c>
      <c r="X64" s="12">
        <v>49.29</v>
      </c>
      <c r="Y64" s="12">
        <v>50.25</v>
      </c>
      <c r="Z64" s="12">
        <v>49.17</v>
      </c>
      <c r="AA64" s="12">
        <v>50.23</v>
      </c>
      <c r="AB64" s="105">
        <v>25358300</v>
      </c>
      <c r="AC64" s="12">
        <v>49.84</v>
      </c>
      <c r="AD64" s="2">
        <f t="shared" si="0"/>
        <v>1.0799999999999983</v>
      </c>
      <c r="AE64" s="148">
        <f t="shared" si="1"/>
        <v>2.6782035434693041E-2</v>
      </c>
    </row>
    <row r="65" spans="23:31" x14ac:dyDescent="0.25">
      <c r="W65" s="104">
        <v>42397</v>
      </c>
      <c r="X65" s="12">
        <v>49.1</v>
      </c>
      <c r="Y65" s="12">
        <v>49.4</v>
      </c>
      <c r="Z65" s="12">
        <v>48.6</v>
      </c>
      <c r="AA65" s="12">
        <v>48.92</v>
      </c>
      <c r="AB65" s="105">
        <v>21306600</v>
      </c>
      <c r="AC65" s="12">
        <v>48.54</v>
      </c>
      <c r="AD65" s="2">
        <f t="shared" si="0"/>
        <v>0.79999999999999716</v>
      </c>
      <c r="AE65" s="148">
        <f t="shared" si="1"/>
        <v>7.0539419087136679E-3</v>
      </c>
    </row>
    <row r="66" spans="23:31" x14ac:dyDescent="0.25">
      <c r="W66" s="104">
        <v>42396</v>
      </c>
      <c r="X66" s="12">
        <v>48.3</v>
      </c>
      <c r="Y66" s="12">
        <v>49.3</v>
      </c>
      <c r="Z66" s="12">
        <v>48.13</v>
      </c>
      <c r="AA66" s="12">
        <v>48.57</v>
      </c>
      <c r="AB66" s="105">
        <v>20441500</v>
      </c>
      <c r="AC66" s="12">
        <v>48.2</v>
      </c>
      <c r="AD66" s="2">
        <f t="shared" si="0"/>
        <v>1.1699999999999946</v>
      </c>
      <c r="AE66" s="148">
        <f t="shared" si="1"/>
        <v>6.4731676759239853E-3</v>
      </c>
    </row>
    <row r="67" spans="23:31" x14ac:dyDescent="0.25">
      <c r="W67" s="104">
        <v>42395</v>
      </c>
      <c r="X67" s="12">
        <v>47.75</v>
      </c>
      <c r="Y67" s="12">
        <v>48.56</v>
      </c>
      <c r="Z67" s="12">
        <v>47.66</v>
      </c>
      <c r="AA67" s="12">
        <v>48.26</v>
      </c>
      <c r="AB67" s="105">
        <v>18895100</v>
      </c>
      <c r="AC67" s="12">
        <v>47.89</v>
      </c>
      <c r="AD67" s="2">
        <f t="shared" si="0"/>
        <v>0.90000000000000568</v>
      </c>
      <c r="AE67" s="148">
        <f t="shared" si="1"/>
        <v>1.2687671812222412E-2</v>
      </c>
    </row>
    <row r="68" spans="23:31" x14ac:dyDescent="0.25">
      <c r="W68" s="104">
        <v>42394</v>
      </c>
      <c r="X68" s="12">
        <v>48.91</v>
      </c>
      <c r="Y68" s="12">
        <v>48.98</v>
      </c>
      <c r="Z68" s="12">
        <v>47.62</v>
      </c>
      <c r="AA68" s="12">
        <v>47.66</v>
      </c>
      <c r="AB68" s="105">
        <v>23440800</v>
      </c>
      <c r="AC68" s="12">
        <v>47.29</v>
      </c>
      <c r="AD68" s="2">
        <f>Y68-Z68</f>
        <v>1.3599999999999994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331" priority="27">
      <formula>F7&gt;0</formula>
    </cfRule>
    <cfRule type="expression" dxfId="33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329" priority="19">
      <formula>F22&gt;0</formula>
    </cfRule>
    <cfRule type="expression" dxfId="328" priority="20">
      <formula>F22&lt;0</formula>
    </cfRule>
  </conditionalFormatting>
  <conditionalFormatting sqref="F22:F28">
    <cfRule type="expression" dxfId="327" priority="21">
      <formula>F22&gt;0</formula>
    </cfRule>
    <cfRule type="expression" dxfId="326" priority="22">
      <formula>F22&lt;0</formula>
    </cfRule>
  </conditionalFormatting>
  <conditionalFormatting sqref="H19:H28">
    <cfRule type="expression" dxfId="325" priority="17">
      <formula>H19&gt;0</formula>
    </cfRule>
    <cfRule type="expression" dxfId="324" priority="18">
      <formula>H19&lt;0</formula>
    </cfRule>
  </conditionalFormatting>
  <conditionalFormatting sqref="F15:F18">
    <cfRule type="expression" dxfId="323" priority="3">
      <formula>F15&gt;0</formula>
    </cfRule>
    <cfRule type="expression" dxfId="322" priority="4">
      <formula>F15&lt;0</formula>
    </cfRule>
  </conditionalFormatting>
  <conditionalFormatting sqref="H15:H18">
    <cfRule type="expression" dxfId="321" priority="1">
      <formula>H15&gt;0</formula>
    </cfRule>
    <cfRule type="expression" dxfId="3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42487</v>
      </c>
      <c r="X2" s="12">
        <v>10.66</v>
      </c>
      <c r="Y2" s="12">
        <v>11.36</v>
      </c>
      <c r="Z2" s="12">
        <v>10.66</v>
      </c>
      <c r="AA2" s="12">
        <v>11.31</v>
      </c>
      <c r="AB2" s="105">
        <v>46235900</v>
      </c>
      <c r="AC2" s="12">
        <v>11.31</v>
      </c>
      <c r="AD2" s="2">
        <f>Y2-Z2</f>
        <v>0.69999999999999929</v>
      </c>
      <c r="AE2" s="148">
        <f>AC2/AC3-1</f>
        <v>6.0975609756097615E-2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11.15</v>
      </c>
      <c r="T3" s="131"/>
      <c r="W3" s="104">
        <v>42486</v>
      </c>
      <c r="X3" s="12">
        <v>10.28</v>
      </c>
      <c r="Y3" s="12">
        <v>10.67</v>
      </c>
      <c r="Z3" s="12">
        <v>10.18</v>
      </c>
      <c r="AA3" s="12">
        <v>10.66</v>
      </c>
      <c r="AB3" s="105">
        <v>27053300</v>
      </c>
      <c r="AC3" s="12">
        <v>10.66</v>
      </c>
      <c r="AD3" s="2">
        <f>Y3-Z3</f>
        <v>0.49000000000000021</v>
      </c>
      <c r="AE3" s="148">
        <f>AC3/AC4-1</f>
        <v>4.9212598425196763E-2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11.15</v>
      </c>
      <c r="T4" s="131"/>
      <c r="W4" s="104">
        <v>42485</v>
      </c>
      <c r="X4" s="12">
        <v>10.31</v>
      </c>
      <c r="Y4" s="12">
        <v>10.35</v>
      </c>
      <c r="Z4" s="12">
        <v>10.1</v>
      </c>
      <c r="AA4" s="12">
        <v>10.16</v>
      </c>
      <c r="AB4" s="105">
        <v>19370300</v>
      </c>
      <c r="AC4" s="12">
        <v>10.16</v>
      </c>
      <c r="AD4" s="2">
        <f t="shared" ref="AD4:AD67" si="0">Y4-Z4</f>
        <v>0.25</v>
      </c>
      <c r="AE4" s="148">
        <f t="shared" ref="AE4:AE67" si="1">AC4/AC5-1</f>
        <v>-2.3076923076923106E-2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42482</v>
      </c>
      <c r="X5" s="12">
        <v>10.45</v>
      </c>
      <c r="Y5" s="12">
        <v>10.64</v>
      </c>
      <c r="Z5" s="12">
        <v>10.32</v>
      </c>
      <c r="AA5" s="12">
        <v>10.4</v>
      </c>
      <c r="AB5" s="105">
        <v>20124000</v>
      </c>
      <c r="AC5" s="12">
        <v>10.4</v>
      </c>
      <c r="AD5" s="2">
        <f t="shared" si="0"/>
        <v>0.32000000000000028</v>
      </c>
      <c r="AE5" s="148">
        <f t="shared" si="1"/>
        <v>-1.9193857965450478E-3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42481</v>
      </c>
      <c r="X6" s="12">
        <v>10.68</v>
      </c>
      <c r="Y6" s="12">
        <v>10.71</v>
      </c>
      <c r="Z6" s="12">
        <v>10.35</v>
      </c>
      <c r="AA6" s="12">
        <v>10.42</v>
      </c>
      <c r="AB6" s="105">
        <v>23528900</v>
      </c>
      <c r="AC6" s="12">
        <v>10.42</v>
      </c>
      <c r="AD6" s="2">
        <f t="shared" si="0"/>
        <v>0.36000000000000121</v>
      </c>
      <c r="AE6" s="148">
        <f t="shared" si="1"/>
        <v>-1.6052880075542952E-2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219</v>
      </c>
      <c r="Q7" s="2">
        <f>IF(Q2=0, K10+M10-F10,Q5-Q6)+M21</f>
        <v>816.43000000000143</v>
      </c>
      <c r="R7" s="207"/>
      <c r="T7" s="95"/>
      <c r="W7" s="104">
        <v>42480</v>
      </c>
      <c r="X7" s="12">
        <v>10.5</v>
      </c>
      <c r="Y7" s="12">
        <v>10.74</v>
      </c>
      <c r="Z7" s="12">
        <v>10.27</v>
      </c>
      <c r="AA7" s="12">
        <v>10.59</v>
      </c>
      <c r="AB7" s="105">
        <v>30319500</v>
      </c>
      <c r="AC7" s="12">
        <v>10.59</v>
      </c>
      <c r="AD7" s="2">
        <f t="shared" si="0"/>
        <v>0.47000000000000064</v>
      </c>
      <c r="AE7" s="148">
        <f t="shared" si="1"/>
        <v>5.6980056980058258E-3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42479</v>
      </c>
      <c r="X8" s="12">
        <v>10.18</v>
      </c>
      <c r="Y8" s="12">
        <v>10.53</v>
      </c>
      <c r="Z8" s="12">
        <v>10.16</v>
      </c>
      <c r="AA8" s="12">
        <v>10.53</v>
      </c>
      <c r="AB8" s="105">
        <v>25939100</v>
      </c>
      <c r="AC8" s="12">
        <v>10.53</v>
      </c>
      <c r="AD8" s="2">
        <f t="shared" si="0"/>
        <v>0.36999999999999922</v>
      </c>
      <c r="AE8" s="148">
        <f t="shared" si="1"/>
        <v>4.3607532210109046E-2</v>
      </c>
    </row>
    <row r="9" spans="1:40" x14ac:dyDescent="0.25">
      <c r="O9" s="13" t="s">
        <v>208</v>
      </c>
      <c r="Q9" s="148">
        <f>VALUE(TRIM(CLEAN(MID(U55, FIND("(", U55)+1, 5))))</f>
        <v>1.15E-2</v>
      </c>
      <c r="W9" s="104">
        <v>42478</v>
      </c>
      <c r="X9" s="12">
        <v>9.81</v>
      </c>
      <c r="Y9" s="12">
        <v>10.130000000000001</v>
      </c>
      <c r="Z9" s="12">
        <v>9.7799999999999994</v>
      </c>
      <c r="AA9" s="12">
        <v>10.09</v>
      </c>
      <c r="AB9" s="105">
        <v>20994200</v>
      </c>
      <c r="AC9" s="12">
        <v>10.09</v>
      </c>
      <c r="AD9" s="2">
        <f t="shared" si="0"/>
        <v>0.35000000000000142</v>
      </c>
      <c r="AE9" s="148">
        <f t="shared" si="1"/>
        <v>7.9920079920079434E-3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42475</v>
      </c>
      <c r="X10" s="12">
        <v>9.98</v>
      </c>
      <c r="Y10" s="12">
        <v>10.15</v>
      </c>
      <c r="Z10" s="12">
        <v>9.94</v>
      </c>
      <c r="AA10" s="12">
        <v>10.01</v>
      </c>
      <c r="AB10" s="105">
        <v>26926400</v>
      </c>
      <c r="AC10" s="12">
        <v>10.01</v>
      </c>
      <c r="AD10" s="2">
        <f t="shared" si="0"/>
        <v>0.21000000000000085</v>
      </c>
      <c r="AE10" s="148">
        <f t="shared" si="1"/>
        <v>0</v>
      </c>
    </row>
    <row r="11" spans="1:40" x14ac:dyDescent="0.25">
      <c r="O11" s="13" t="s">
        <v>224</v>
      </c>
      <c r="Q11" s="2">
        <f>K10+M10-F10</f>
        <v>7.9600000000002638</v>
      </c>
      <c r="W11" s="104">
        <v>42474</v>
      </c>
      <c r="X11" s="12">
        <v>9.89</v>
      </c>
      <c r="Y11" s="12">
        <v>10.14</v>
      </c>
      <c r="Z11" s="12">
        <v>9.76</v>
      </c>
      <c r="AA11" s="12">
        <v>10.01</v>
      </c>
      <c r="AB11" s="105">
        <v>31364000</v>
      </c>
      <c r="AC11" s="12">
        <v>10.01</v>
      </c>
      <c r="AD11" s="2">
        <f t="shared" si="0"/>
        <v>0.38000000000000078</v>
      </c>
      <c r="AE11" s="148">
        <f t="shared" si="1"/>
        <v>2.2471910112359605E-2</v>
      </c>
      <c r="AK11" s="260"/>
      <c r="AN11" s="260"/>
    </row>
    <row r="12" spans="1:40" x14ac:dyDescent="0.25">
      <c r="W12" s="104">
        <v>42473</v>
      </c>
      <c r="X12" s="12">
        <v>9.59</v>
      </c>
      <c r="Y12" s="12">
        <v>10.07</v>
      </c>
      <c r="Z12" s="12">
        <v>9.52</v>
      </c>
      <c r="AA12" s="12">
        <v>9.7899999999999991</v>
      </c>
      <c r="AB12" s="105">
        <v>48707600</v>
      </c>
      <c r="AC12" s="12">
        <v>9.7899999999999991</v>
      </c>
      <c r="AD12" s="2">
        <f t="shared" si="0"/>
        <v>0.55000000000000071</v>
      </c>
      <c r="AE12" s="148">
        <f t="shared" si="1"/>
        <v>3.2700421940928148E-2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0" t="s">
        <v>167</v>
      </c>
      <c r="H13" s="250" t="s">
        <v>90</v>
      </c>
      <c r="I13" s="250" t="s">
        <v>174</v>
      </c>
      <c r="W13" s="104">
        <v>42472</v>
      </c>
      <c r="X13" s="12">
        <v>9.34</v>
      </c>
      <c r="Y13" s="12">
        <v>9.5</v>
      </c>
      <c r="Z13" s="12">
        <v>9.16</v>
      </c>
      <c r="AA13" s="12">
        <v>9.48</v>
      </c>
      <c r="AB13" s="105">
        <v>66752600</v>
      </c>
      <c r="AC13" s="12">
        <v>9.48</v>
      </c>
      <c r="AD13" s="2">
        <f t="shared" si="0"/>
        <v>0.33999999999999986</v>
      </c>
      <c r="AE13" s="148">
        <f t="shared" si="1"/>
        <v>-2.6694045174537995E-2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42471</v>
      </c>
      <c r="X14" s="12">
        <v>9.5299999999999994</v>
      </c>
      <c r="Y14" s="12">
        <v>9.85</v>
      </c>
      <c r="Z14" s="12">
        <v>9.43</v>
      </c>
      <c r="AA14" s="12">
        <v>9.74</v>
      </c>
      <c r="AB14" s="105">
        <v>43130200</v>
      </c>
      <c r="AC14" s="12">
        <v>9.74</v>
      </c>
      <c r="AD14" s="2">
        <f t="shared" si="0"/>
        <v>0.41999999999999993</v>
      </c>
      <c r="AE14" s="148">
        <f t="shared" si="1"/>
        <v>3.9487726787620137E-2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42468</v>
      </c>
      <c r="X15" s="12">
        <v>9.6999999999999993</v>
      </c>
      <c r="Y15" s="12">
        <v>9.73</v>
      </c>
      <c r="Z15" s="12">
        <v>9.35</v>
      </c>
      <c r="AA15" s="12">
        <v>9.3699999999999992</v>
      </c>
      <c r="AB15" s="105">
        <v>35069500</v>
      </c>
      <c r="AC15" s="12">
        <v>9.3699999999999992</v>
      </c>
      <c r="AD15" s="2">
        <f t="shared" si="0"/>
        <v>0.38000000000000078</v>
      </c>
      <c r="AE15" s="148">
        <f t="shared" si="1"/>
        <v>-1.1603375527426296E-2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42467</v>
      </c>
      <c r="X16" s="12">
        <v>9.43</v>
      </c>
      <c r="Y16" s="12">
        <v>9.8000000000000007</v>
      </c>
      <c r="Z16" s="12">
        <v>9.43</v>
      </c>
      <c r="AA16" s="12">
        <v>9.48</v>
      </c>
      <c r="AB16" s="105">
        <v>30507600</v>
      </c>
      <c r="AC16" s="12">
        <v>9.48</v>
      </c>
      <c r="AD16" s="2">
        <f t="shared" si="0"/>
        <v>0.37000000000000099</v>
      </c>
      <c r="AE16" s="148">
        <f t="shared" si="1"/>
        <v>-2.1052631578947212E-3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42466</v>
      </c>
      <c r="X17" s="12">
        <v>9.42</v>
      </c>
      <c r="Y17" s="12">
        <v>9.5399999999999991</v>
      </c>
      <c r="Z17" s="12">
        <v>9.26</v>
      </c>
      <c r="AA17" s="12">
        <v>9.5</v>
      </c>
      <c r="AB17" s="105">
        <v>16807800</v>
      </c>
      <c r="AC17" s="12">
        <v>9.5</v>
      </c>
      <c r="AD17" s="2">
        <f t="shared" si="0"/>
        <v>0.27999999999999936</v>
      </c>
      <c r="AE17" s="148">
        <f t="shared" si="1"/>
        <v>9.5642933049946421E-3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42465</v>
      </c>
      <c r="X18" s="12">
        <v>9.2899999999999991</v>
      </c>
      <c r="Y18" s="12">
        <v>9.5500000000000007</v>
      </c>
      <c r="Z18" s="12">
        <v>9.26</v>
      </c>
      <c r="AA18" s="12">
        <v>9.41</v>
      </c>
      <c r="AB18" s="105">
        <v>14662900</v>
      </c>
      <c r="AC18" s="12">
        <v>9.41</v>
      </c>
      <c r="AD18" s="2">
        <f t="shared" si="0"/>
        <v>0.29000000000000092</v>
      </c>
      <c r="AE18" s="148">
        <f t="shared" si="1"/>
        <v>1.0638297872340718E-3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42464</v>
      </c>
      <c r="X19" s="12">
        <v>9.58</v>
      </c>
      <c r="Y19" s="12">
        <v>9.77</v>
      </c>
      <c r="Z19" s="12">
        <v>9.3699999999999992</v>
      </c>
      <c r="AA19" s="12">
        <v>9.4</v>
      </c>
      <c r="AB19" s="105">
        <v>19943900</v>
      </c>
      <c r="AC19" s="12">
        <v>9.4</v>
      </c>
      <c r="AD19" s="2">
        <f t="shared" si="0"/>
        <v>0.40000000000000036</v>
      </c>
      <c r="AE19" s="148">
        <f t="shared" si="1"/>
        <v>-2.3883696780893082E-2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42461</v>
      </c>
      <c r="X20" s="12">
        <v>9.44</v>
      </c>
      <c r="Y20" s="12">
        <v>9.64</v>
      </c>
      <c r="Z20" s="12">
        <v>9.35</v>
      </c>
      <c r="AA20" s="12">
        <v>9.6300000000000008</v>
      </c>
      <c r="AB20" s="105">
        <v>17540800</v>
      </c>
      <c r="AC20" s="12">
        <v>9.6300000000000008</v>
      </c>
      <c r="AD20" s="2">
        <f t="shared" si="0"/>
        <v>0.29000000000000092</v>
      </c>
      <c r="AE20" s="148">
        <f t="shared" si="1"/>
        <v>5.2192066805847315E-3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42460</v>
      </c>
      <c r="X21" s="12">
        <v>9.6999999999999993</v>
      </c>
      <c r="Y21" s="12">
        <v>9.86</v>
      </c>
      <c r="Z21" s="12">
        <v>9.5299999999999994</v>
      </c>
      <c r="AA21" s="12">
        <v>9.58</v>
      </c>
      <c r="AB21" s="105">
        <v>19912100</v>
      </c>
      <c r="AC21" s="12">
        <v>9.58</v>
      </c>
      <c r="AD21" s="2">
        <f t="shared" si="0"/>
        <v>0.33000000000000007</v>
      </c>
      <c r="AE21" s="148">
        <f t="shared" si="1"/>
        <v>-1.0330578512396604E-2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42459</v>
      </c>
      <c r="X22" s="12">
        <v>9.83</v>
      </c>
      <c r="Y22" s="12">
        <v>9.8699999999999992</v>
      </c>
      <c r="Z22" s="12">
        <v>9.6300000000000008</v>
      </c>
      <c r="AA22" s="12">
        <v>9.68</v>
      </c>
      <c r="AB22" s="105">
        <v>18448800</v>
      </c>
      <c r="AC22" s="12">
        <v>9.68</v>
      </c>
      <c r="AD22" s="2">
        <f t="shared" si="0"/>
        <v>0.23999999999999844</v>
      </c>
      <c r="AE22" s="148">
        <f t="shared" si="1"/>
        <v>-4.115226337448652E-3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42458</v>
      </c>
      <c r="X23" s="12">
        <v>9.5500000000000007</v>
      </c>
      <c r="Y23" s="12">
        <v>9.75</v>
      </c>
      <c r="Z23" s="12">
        <v>9.3699999999999992</v>
      </c>
      <c r="AA23" s="12">
        <v>9.7200000000000006</v>
      </c>
      <c r="AB23" s="105">
        <v>24581600</v>
      </c>
      <c r="AC23" s="12">
        <v>9.7200000000000006</v>
      </c>
      <c r="AD23" s="2">
        <f t="shared" si="0"/>
        <v>0.38000000000000078</v>
      </c>
      <c r="AE23" s="148">
        <f t="shared" si="1"/>
        <v>2.0618556701033075E-3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42457</v>
      </c>
      <c r="X24" s="12">
        <v>9.67</v>
      </c>
      <c r="Y24" s="12">
        <v>9.84</v>
      </c>
      <c r="Z24" s="12">
        <v>9.4700000000000006</v>
      </c>
      <c r="AA24" s="12">
        <v>9.6999999999999993</v>
      </c>
      <c r="AB24" s="105">
        <v>16042900</v>
      </c>
      <c r="AC24" s="12">
        <v>9.6999999999999993</v>
      </c>
      <c r="AD24" s="2">
        <f t="shared" si="0"/>
        <v>0.36999999999999922</v>
      </c>
      <c r="AE24" s="148">
        <f t="shared" si="1"/>
        <v>1.3584117032392706E-2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42453</v>
      </c>
      <c r="X25" s="12">
        <v>9.18</v>
      </c>
      <c r="Y25" s="12">
        <v>9.61</v>
      </c>
      <c r="Z25" s="12">
        <v>9.0399999999999991</v>
      </c>
      <c r="AA25" s="12">
        <v>9.57</v>
      </c>
      <c r="AB25" s="105">
        <v>20720100</v>
      </c>
      <c r="AC25" s="12">
        <v>9.57</v>
      </c>
      <c r="AD25" s="2">
        <f t="shared" si="0"/>
        <v>0.57000000000000028</v>
      </c>
      <c r="AE25" s="148">
        <f t="shared" si="1"/>
        <v>2.682403433476388E-2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42452</v>
      </c>
      <c r="X26" s="12">
        <v>9.69</v>
      </c>
      <c r="Y26" s="12">
        <v>9.8000000000000007</v>
      </c>
      <c r="Z26" s="12">
        <v>9.25</v>
      </c>
      <c r="AA26" s="12">
        <v>9.32</v>
      </c>
      <c r="AB26" s="105">
        <v>25371400</v>
      </c>
      <c r="AC26" s="12">
        <v>9.32</v>
      </c>
      <c r="AD26" s="2">
        <f t="shared" si="0"/>
        <v>0.55000000000000071</v>
      </c>
      <c r="AE26" s="148">
        <f t="shared" si="1"/>
        <v>-5.3807106598984689E-2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42451</v>
      </c>
      <c r="X27" s="12">
        <v>9.76</v>
      </c>
      <c r="Y27" s="12">
        <v>9.9600000000000009</v>
      </c>
      <c r="Z27" s="12">
        <v>9.68</v>
      </c>
      <c r="AA27" s="12">
        <v>9.85</v>
      </c>
      <c r="AB27" s="105">
        <v>19823600</v>
      </c>
      <c r="AC27" s="12">
        <v>9.85</v>
      </c>
      <c r="AD27" s="2">
        <f t="shared" si="0"/>
        <v>0.28000000000000114</v>
      </c>
      <c r="AE27" s="148">
        <f t="shared" si="1"/>
        <v>-4.0444893832154438E-3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42450</v>
      </c>
      <c r="X28" s="12">
        <v>9.94</v>
      </c>
      <c r="Y28" s="12">
        <v>10.039999999999999</v>
      </c>
      <c r="Z28" s="12">
        <v>9.7100000000000009</v>
      </c>
      <c r="AA28" s="12">
        <v>9.89</v>
      </c>
      <c r="AB28" s="105">
        <v>19085000</v>
      </c>
      <c r="AC28" s="12">
        <v>9.89</v>
      </c>
      <c r="AD28" s="2">
        <f t="shared" si="0"/>
        <v>0.32999999999999829</v>
      </c>
      <c r="AE28" s="148">
        <f t="shared" si="1"/>
        <v>-1.395812562313048E-2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42447</v>
      </c>
      <c r="X29" s="12">
        <v>10</v>
      </c>
      <c r="Y29" s="12">
        <v>10.220000000000001</v>
      </c>
      <c r="Z29" s="12">
        <v>9.8000000000000007</v>
      </c>
      <c r="AA29" s="12">
        <v>10.029999999999999</v>
      </c>
      <c r="AB29" s="105">
        <v>33522400</v>
      </c>
      <c r="AC29" s="12">
        <v>10.029999999999999</v>
      </c>
      <c r="AD29" s="2">
        <f t="shared" si="0"/>
        <v>0.41999999999999993</v>
      </c>
      <c r="AE29" s="148">
        <f t="shared" si="1"/>
        <v>9.0543259557342992E-3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42446</v>
      </c>
      <c r="X30" s="12">
        <v>9.86</v>
      </c>
      <c r="Y30" s="12">
        <v>10</v>
      </c>
      <c r="Z30" s="12">
        <v>9.73</v>
      </c>
      <c r="AA30" s="12">
        <v>9.94</v>
      </c>
      <c r="AB30" s="105">
        <v>39227200</v>
      </c>
      <c r="AC30" s="12">
        <v>9.94</v>
      </c>
      <c r="AD30" s="2">
        <f t="shared" si="0"/>
        <v>0.26999999999999957</v>
      </c>
      <c r="AE30" s="148">
        <f t="shared" si="1"/>
        <v>2.0533880903490731E-2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42445</v>
      </c>
      <c r="X31" s="12">
        <v>9.19</v>
      </c>
      <c r="Y31" s="12">
        <v>9.77</v>
      </c>
      <c r="Z31" s="12">
        <v>9.1</v>
      </c>
      <c r="AA31" s="12">
        <v>9.74</v>
      </c>
      <c r="AB31" s="105">
        <v>33941400</v>
      </c>
      <c r="AC31" s="12">
        <v>9.74</v>
      </c>
      <c r="AD31" s="2">
        <f t="shared" si="0"/>
        <v>0.66999999999999993</v>
      </c>
      <c r="AE31" s="148">
        <f t="shared" si="1"/>
        <v>6.3318777292576511E-2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42444</v>
      </c>
      <c r="X32" s="12">
        <v>9.5</v>
      </c>
      <c r="Y32" s="12">
        <v>9.52</v>
      </c>
      <c r="Z32" s="12">
        <v>9.11</v>
      </c>
      <c r="AA32" s="12">
        <v>9.16</v>
      </c>
      <c r="AB32" s="105">
        <v>31413700</v>
      </c>
      <c r="AC32" s="12">
        <v>9.16</v>
      </c>
      <c r="AD32" s="2">
        <f t="shared" si="0"/>
        <v>0.41000000000000014</v>
      </c>
      <c r="AE32" s="148">
        <f t="shared" si="1"/>
        <v>-5.2740434332988584E-2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42443</v>
      </c>
      <c r="X33" s="12">
        <v>9.41</v>
      </c>
      <c r="Y33" s="12">
        <v>9.8000000000000007</v>
      </c>
      <c r="Z33" s="12">
        <v>9.36</v>
      </c>
      <c r="AA33" s="12">
        <v>9.67</v>
      </c>
      <c r="AB33" s="105">
        <v>21664200</v>
      </c>
      <c r="AC33" s="12">
        <v>9.67</v>
      </c>
      <c r="AD33" s="2">
        <f t="shared" si="0"/>
        <v>0.44000000000000128</v>
      </c>
      <c r="AE33" s="148">
        <f t="shared" si="1"/>
        <v>1.5756302521008347E-2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42440</v>
      </c>
      <c r="X34" s="12">
        <v>9.7100000000000009</v>
      </c>
      <c r="Y34" s="12">
        <v>9.85</v>
      </c>
      <c r="Z34" s="12">
        <v>9.4499999999999993</v>
      </c>
      <c r="AA34" s="12">
        <v>9.52</v>
      </c>
      <c r="AB34" s="105">
        <v>23346400</v>
      </c>
      <c r="AC34" s="12">
        <v>9.52</v>
      </c>
      <c r="AD34" s="2">
        <f t="shared" si="0"/>
        <v>0.40000000000000036</v>
      </c>
      <c r="AE34" s="148">
        <f t="shared" si="1"/>
        <v>-7.2992700729926918E-3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42439</v>
      </c>
      <c r="X35" s="12">
        <v>9.3800000000000008</v>
      </c>
      <c r="Y35" s="12">
        <v>9.6300000000000008</v>
      </c>
      <c r="Z35" s="12">
        <v>9.2200000000000006</v>
      </c>
      <c r="AA35" s="12">
        <v>9.59</v>
      </c>
      <c r="AB35" s="105">
        <v>24924300</v>
      </c>
      <c r="AC35" s="12">
        <v>9.59</v>
      </c>
      <c r="AD35" s="2">
        <f t="shared" si="0"/>
        <v>0.41000000000000014</v>
      </c>
      <c r="AE35" s="148">
        <f t="shared" si="1"/>
        <v>1.8046709129511562E-2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42438</v>
      </c>
      <c r="X36" s="12">
        <v>9.43</v>
      </c>
      <c r="Y36" s="12">
        <v>9.52</v>
      </c>
      <c r="Z36" s="12">
        <v>9.1199999999999992</v>
      </c>
      <c r="AA36" s="12">
        <v>9.42</v>
      </c>
      <c r="AB36" s="105">
        <v>21765900</v>
      </c>
      <c r="AC36" s="12">
        <v>9.42</v>
      </c>
      <c r="AD36" s="2">
        <f t="shared" si="0"/>
        <v>0.40000000000000036</v>
      </c>
      <c r="AE36" s="148">
        <f t="shared" si="1"/>
        <v>9.6463022508037621E-3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42437</v>
      </c>
      <c r="X37" s="12">
        <v>9.77</v>
      </c>
      <c r="Y37" s="12">
        <v>9.9</v>
      </c>
      <c r="Z37" s="12">
        <v>9.2899999999999991</v>
      </c>
      <c r="AA37" s="12">
        <v>9.33</v>
      </c>
      <c r="AB37" s="105">
        <v>37791000</v>
      </c>
      <c r="AC37" s="12">
        <v>9.33</v>
      </c>
      <c r="AD37" s="2">
        <f t="shared" si="0"/>
        <v>0.61000000000000121</v>
      </c>
      <c r="AE37" s="148">
        <f t="shared" si="1"/>
        <v>-7.0717131474103523E-2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42436</v>
      </c>
      <c r="X38" s="12">
        <v>9.66</v>
      </c>
      <c r="Y38" s="12">
        <v>10.07</v>
      </c>
      <c r="Z38" s="12">
        <v>9.61</v>
      </c>
      <c r="AA38" s="12">
        <v>10.039999999999999</v>
      </c>
      <c r="AB38" s="105">
        <v>41542400</v>
      </c>
      <c r="AC38" s="12">
        <v>10.039999999999999</v>
      </c>
      <c r="AD38" s="2">
        <f t="shared" si="0"/>
        <v>0.46000000000000085</v>
      </c>
      <c r="AE38" s="148">
        <f t="shared" si="1"/>
        <v>4.9111807732497237E-2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24" t="s">
        <v>78</v>
      </c>
      <c r="Q39" s="424"/>
      <c r="R39" s="37"/>
      <c r="T39" s="101" t="s">
        <v>115</v>
      </c>
      <c r="W39" s="104">
        <v>42433</v>
      </c>
      <c r="X39" s="12">
        <v>9.59</v>
      </c>
      <c r="Y39" s="12">
        <v>10.039999999999999</v>
      </c>
      <c r="Z39" s="12">
        <v>9.42</v>
      </c>
      <c r="AA39" s="12">
        <v>9.57</v>
      </c>
      <c r="AB39" s="105">
        <v>40736700</v>
      </c>
      <c r="AC39" s="12">
        <v>9.57</v>
      </c>
      <c r="AD39" s="2">
        <f t="shared" si="0"/>
        <v>0.61999999999999922</v>
      </c>
      <c r="AE39" s="148">
        <f t="shared" si="1"/>
        <v>1.0559662090813049E-2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12.265000000000001</v>
      </c>
      <c r="R40" s="37"/>
      <c r="T40" s="97" t="s">
        <v>100</v>
      </c>
      <c r="U40" s="98">
        <v>10.66</v>
      </c>
      <c r="W40" s="104">
        <v>42432</v>
      </c>
      <c r="X40" s="12">
        <v>9.4</v>
      </c>
      <c r="Y40" s="12">
        <v>9.6999999999999993</v>
      </c>
      <c r="Z40" s="12">
        <v>9.17</v>
      </c>
      <c r="AA40" s="12">
        <v>9.4700000000000006</v>
      </c>
      <c r="AB40" s="105">
        <v>35492900</v>
      </c>
      <c r="AC40" s="12">
        <v>9.4700000000000006</v>
      </c>
      <c r="AD40" s="2">
        <f t="shared" si="0"/>
        <v>0.52999999999999936</v>
      </c>
      <c r="AE40" s="148">
        <f t="shared" si="1"/>
        <v>-1.5592515592515399E-2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12.153500000000001</v>
      </c>
      <c r="R41" s="37"/>
      <c r="T41" s="97" t="s">
        <v>101</v>
      </c>
      <c r="U41" s="98">
        <v>10.76</v>
      </c>
      <c r="W41" s="104">
        <v>42431</v>
      </c>
      <c r="X41" s="12">
        <v>9.15</v>
      </c>
      <c r="Y41" s="12">
        <v>9.6999999999999993</v>
      </c>
      <c r="Z41" s="12">
        <v>9.1</v>
      </c>
      <c r="AA41" s="12">
        <v>9.6199999999999992</v>
      </c>
      <c r="AB41" s="105">
        <v>48764600</v>
      </c>
      <c r="AC41" s="12">
        <v>9.6199999999999992</v>
      </c>
      <c r="AD41" s="2">
        <f t="shared" si="0"/>
        <v>0.59999999999999964</v>
      </c>
      <c r="AE41" s="148">
        <f t="shared" si="1"/>
        <v>5.598243688254656E-2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12.042000000000002</v>
      </c>
      <c r="R42" s="37"/>
      <c r="T42" s="97" t="s">
        <v>102</v>
      </c>
      <c r="U42" s="98" t="s">
        <v>348</v>
      </c>
      <c r="W42" s="104">
        <v>42430</v>
      </c>
      <c r="X42" s="12">
        <v>9.1199999999999992</v>
      </c>
      <c r="Y42" s="12">
        <v>9.1999999999999993</v>
      </c>
      <c r="Z42" s="12">
        <v>8.92</v>
      </c>
      <c r="AA42" s="12">
        <v>9.11</v>
      </c>
      <c r="AB42" s="105">
        <v>16203300</v>
      </c>
      <c r="AC42" s="12">
        <v>9.11</v>
      </c>
      <c r="AD42" s="2">
        <f t="shared" si="0"/>
        <v>0.27999999999999936</v>
      </c>
      <c r="AE42" s="148">
        <f t="shared" si="1"/>
        <v>2.015677491601342E-2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11.9305</v>
      </c>
      <c r="R43" s="93"/>
      <c r="T43" s="97" t="s">
        <v>103</v>
      </c>
      <c r="U43" s="98" t="s">
        <v>349</v>
      </c>
      <c r="W43" s="104">
        <v>42429</v>
      </c>
      <c r="X43" s="12">
        <v>8.9499999999999993</v>
      </c>
      <c r="Y43" s="12">
        <v>9.11</v>
      </c>
      <c r="Z43" s="12">
        <v>8.85</v>
      </c>
      <c r="AA43" s="12">
        <v>8.93</v>
      </c>
      <c r="AB43" s="105">
        <v>20952100</v>
      </c>
      <c r="AC43" s="12">
        <v>8.93</v>
      </c>
      <c r="AD43" s="2">
        <f t="shared" si="0"/>
        <v>0.25999999999999979</v>
      </c>
      <c r="AE43" s="148">
        <f t="shared" si="1"/>
        <v>6.7643742953777952E-3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11.819000000000001</v>
      </c>
      <c r="R44" s="93"/>
      <c r="T44" s="97" t="s">
        <v>104</v>
      </c>
      <c r="U44" s="98">
        <v>11.02</v>
      </c>
      <c r="W44" s="104">
        <v>42426</v>
      </c>
      <c r="X44" s="12">
        <v>9.1199999999999992</v>
      </c>
      <c r="Y44" s="12">
        <v>9.2100000000000009</v>
      </c>
      <c r="Z44" s="12">
        <v>8.82</v>
      </c>
      <c r="AA44" s="12">
        <v>8.8699999999999992</v>
      </c>
      <c r="AB44" s="105">
        <v>22360200</v>
      </c>
      <c r="AC44" s="12">
        <v>8.8699999999999992</v>
      </c>
      <c r="AD44" s="2">
        <f t="shared" si="0"/>
        <v>0.39000000000000057</v>
      </c>
      <c r="AE44" s="148">
        <f t="shared" si="1"/>
        <v>0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11.707500000000001</v>
      </c>
      <c r="R45" s="93"/>
      <c r="T45" s="97" t="s">
        <v>105</v>
      </c>
      <c r="U45" s="98">
        <v>0.691029</v>
      </c>
      <c r="W45" s="104">
        <v>42425</v>
      </c>
      <c r="X45" s="12">
        <v>8.7899999999999991</v>
      </c>
      <c r="Y45" s="12">
        <v>8.92</v>
      </c>
      <c r="Z45" s="12">
        <v>8.5500000000000007</v>
      </c>
      <c r="AA45" s="12">
        <v>8.8699999999999992</v>
      </c>
      <c r="AB45" s="105">
        <v>27645400</v>
      </c>
      <c r="AC45" s="12">
        <v>8.8699999999999992</v>
      </c>
      <c r="AD45" s="2">
        <f t="shared" si="0"/>
        <v>0.36999999999999922</v>
      </c>
      <c r="AE45" s="148">
        <f t="shared" si="1"/>
        <v>1.2557077625570789E-2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11.596</v>
      </c>
      <c r="R46" s="93"/>
      <c r="T46" s="97" t="s">
        <v>106</v>
      </c>
      <c r="U46" s="99" t="s">
        <v>258</v>
      </c>
      <c r="W46" s="104">
        <v>42424</v>
      </c>
      <c r="X46" s="12">
        <v>8.26</v>
      </c>
      <c r="Y46" s="12">
        <v>8.7899999999999991</v>
      </c>
      <c r="Z46" s="12">
        <v>8.25</v>
      </c>
      <c r="AA46" s="12">
        <v>8.76</v>
      </c>
      <c r="AB46" s="105">
        <v>30995200</v>
      </c>
      <c r="AC46" s="12">
        <v>8.76</v>
      </c>
      <c r="AD46" s="2">
        <f t="shared" si="0"/>
        <v>0.53999999999999915</v>
      </c>
      <c r="AE46" s="148">
        <f t="shared" si="1"/>
        <v>2.6963657678780839E-2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11.484500000000001</v>
      </c>
      <c r="R47" s="93"/>
      <c r="T47" s="97"/>
      <c r="U47" s="98"/>
      <c r="W47" s="104">
        <v>42423</v>
      </c>
      <c r="X47" s="12">
        <v>8.75</v>
      </c>
      <c r="Y47" s="12">
        <v>8.77</v>
      </c>
      <c r="Z47" s="12">
        <v>8.51</v>
      </c>
      <c r="AA47" s="12">
        <v>8.5299999999999994</v>
      </c>
      <c r="AB47" s="105">
        <v>26334700</v>
      </c>
      <c r="AC47" s="12">
        <v>8.5299999999999994</v>
      </c>
      <c r="AD47" s="2">
        <f t="shared" si="0"/>
        <v>0.25999999999999979</v>
      </c>
      <c r="AE47" s="148">
        <f t="shared" si="1"/>
        <v>-4.2648709315376121E-2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11.373000000000001</v>
      </c>
      <c r="R48" s="93"/>
      <c r="T48" s="97" t="s">
        <v>107</v>
      </c>
      <c r="U48" s="98" t="s">
        <v>350</v>
      </c>
      <c r="W48" s="104">
        <v>42422</v>
      </c>
      <c r="X48" s="12">
        <v>8.0399999999999991</v>
      </c>
      <c r="Y48" s="12">
        <v>8.93</v>
      </c>
      <c r="Z48" s="12">
        <v>8.0399999999999991</v>
      </c>
      <c r="AA48" s="12">
        <v>8.91</v>
      </c>
      <c r="AB48" s="105">
        <v>54926400</v>
      </c>
      <c r="AC48" s="12">
        <v>8.91</v>
      </c>
      <c r="AD48" s="2">
        <f t="shared" si="0"/>
        <v>0.89000000000000057</v>
      </c>
      <c r="AE48" s="148">
        <f t="shared" si="1"/>
        <v>0.13214739517153751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11.2615</v>
      </c>
      <c r="R49" s="93"/>
      <c r="T49" s="97" t="s">
        <v>108</v>
      </c>
      <c r="U49" s="98" t="s">
        <v>230</v>
      </c>
      <c r="W49" s="104">
        <v>42419</v>
      </c>
      <c r="X49" s="12">
        <v>8.0299999999999994</v>
      </c>
      <c r="Y49" s="12">
        <v>8.09</v>
      </c>
      <c r="Z49" s="12">
        <v>7.84</v>
      </c>
      <c r="AA49" s="12">
        <v>7.87</v>
      </c>
      <c r="AB49" s="105">
        <v>30882200</v>
      </c>
      <c r="AC49" s="12">
        <v>7.87</v>
      </c>
      <c r="AD49" s="2">
        <f t="shared" si="0"/>
        <v>0.25</v>
      </c>
      <c r="AE49" s="148">
        <f t="shared" si="1"/>
        <v>-3.0788177339901357E-2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11.15</v>
      </c>
      <c r="R50" s="93"/>
      <c r="T50" s="97" t="s">
        <v>109</v>
      </c>
      <c r="U50" s="100">
        <v>46595188</v>
      </c>
      <c r="W50" s="104">
        <v>42418</v>
      </c>
      <c r="X50" s="12">
        <v>8.5399999999999991</v>
      </c>
      <c r="Y50" s="12">
        <v>8.56</v>
      </c>
      <c r="Z50" s="12">
        <v>8.08</v>
      </c>
      <c r="AA50" s="12">
        <v>8.1199999999999992</v>
      </c>
      <c r="AB50" s="105">
        <v>29248700</v>
      </c>
      <c r="AC50" s="12">
        <v>8.1199999999999992</v>
      </c>
      <c r="AD50" s="2">
        <f t="shared" si="0"/>
        <v>0.48000000000000043</v>
      </c>
      <c r="AE50" s="148">
        <f t="shared" si="1"/>
        <v>-4.6948356807511749E-2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11.038500000000001</v>
      </c>
      <c r="R51" s="93"/>
      <c r="T51" s="97" t="s">
        <v>112</v>
      </c>
      <c r="U51" s="100">
        <v>29780300</v>
      </c>
      <c r="W51" s="104">
        <v>42417</v>
      </c>
      <c r="X51" s="12">
        <v>8.23</v>
      </c>
      <c r="Y51" s="12">
        <v>8.6</v>
      </c>
      <c r="Z51" s="12">
        <v>8.1999999999999993</v>
      </c>
      <c r="AA51" s="12">
        <v>8.52</v>
      </c>
      <c r="AB51" s="105">
        <v>29017100</v>
      </c>
      <c r="AC51" s="12">
        <v>8.52</v>
      </c>
      <c r="AD51" s="2">
        <f t="shared" si="0"/>
        <v>0.40000000000000036</v>
      </c>
      <c r="AE51" s="148">
        <f t="shared" si="1"/>
        <v>4.9261083743842304E-2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10.927</v>
      </c>
      <c r="R52" s="93"/>
      <c r="T52" s="97" t="s">
        <v>110</v>
      </c>
      <c r="U52" s="98" t="s">
        <v>351</v>
      </c>
      <c r="W52" s="104">
        <v>42416</v>
      </c>
      <c r="X52" s="12">
        <v>7.8</v>
      </c>
      <c r="Y52" s="12">
        <v>8.1300000000000008</v>
      </c>
      <c r="Z52" s="12">
        <v>7.68</v>
      </c>
      <c r="AA52" s="12">
        <v>8.1199999999999992</v>
      </c>
      <c r="AB52" s="105">
        <v>21811000</v>
      </c>
      <c r="AC52" s="12">
        <v>8.1199999999999992</v>
      </c>
      <c r="AD52" s="2">
        <f t="shared" si="0"/>
        <v>0.45000000000000107</v>
      </c>
      <c r="AE52" s="148">
        <f t="shared" si="1"/>
        <v>5.591677503250958E-2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10.8155</v>
      </c>
      <c r="R53" s="93"/>
      <c r="T53" s="97" t="s">
        <v>113</v>
      </c>
      <c r="U53" s="98" t="s">
        <v>132</v>
      </c>
      <c r="W53" s="104">
        <v>42412</v>
      </c>
      <c r="X53" s="12">
        <v>7.53</v>
      </c>
      <c r="Y53" s="12">
        <v>7.78</v>
      </c>
      <c r="Z53" s="12">
        <v>7.36</v>
      </c>
      <c r="AA53" s="12">
        <v>7.69</v>
      </c>
      <c r="AB53" s="105">
        <v>25980400</v>
      </c>
      <c r="AC53" s="12">
        <v>7.69</v>
      </c>
      <c r="AD53" s="2">
        <f t="shared" si="0"/>
        <v>0.41999999999999993</v>
      </c>
      <c r="AE53" s="148">
        <f t="shared" si="1"/>
        <v>4.9113233287858105E-2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10.704000000000001</v>
      </c>
      <c r="R54" s="93"/>
      <c r="T54" s="97" t="s">
        <v>114</v>
      </c>
      <c r="U54" s="98">
        <v>-0.31</v>
      </c>
      <c r="W54" s="104">
        <v>42411</v>
      </c>
      <c r="X54" s="12">
        <v>7.36</v>
      </c>
      <c r="Y54" s="12">
        <v>7.55</v>
      </c>
      <c r="Z54" s="12">
        <v>7.11</v>
      </c>
      <c r="AA54" s="12">
        <v>7.33</v>
      </c>
      <c r="AB54" s="105">
        <v>31846300</v>
      </c>
      <c r="AC54" s="12">
        <v>7.33</v>
      </c>
      <c r="AD54" s="2">
        <f t="shared" si="0"/>
        <v>0.4399999999999995</v>
      </c>
      <c r="AE54" s="148">
        <f t="shared" si="1"/>
        <v>-2.7851458885941649E-2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10.592499999999999</v>
      </c>
      <c r="R55" s="93"/>
      <c r="T55" s="97" t="s">
        <v>111</v>
      </c>
      <c r="U55" s="98" t="s">
        <v>283</v>
      </c>
      <c r="W55" s="104">
        <v>42410</v>
      </c>
      <c r="X55" s="12">
        <v>7.9</v>
      </c>
      <c r="Y55" s="12">
        <v>7.91</v>
      </c>
      <c r="Z55" s="12">
        <v>7.45</v>
      </c>
      <c r="AA55" s="12">
        <v>7.54</v>
      </c>
      <c r="AB55" s="105">
        <v>27036000</v>
      </c>
      <c r="AC55" s="12">
        <v>7.54</v>
      </c>
      <c r="AD55" s="2">
        <f t="shared" si="0"/>
        <v>0.45999999999999996</v>
      </c>
      <c r="AE55" s="148">
        <f t="shared" si="1"/>
        <v>-3.4571062740076819E-2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10.481</v>
      </c>
      <c r="R56" s="93"/>
      <c r="W56" s="104">
        <v>42409</v>
      </c>
      <c r="X56" s="12">
        <v>7.72</v>
      </c>
      <c r="Y56" s="12">
        <v>7.95</v>
      </c>
      <c r="Z56" s="12">
        <v>7.58</v>
      </c>
      <c r="AA56" s="12">
        <v>7.81</v>
      </c>
      <c r="AB56" s="105">
        <v>26451500</v>
      </c>
      <c r="AC56" s="12">
        <v>7.81</v>
      </c>
      <c r="AD56" s="2">
        <f t="shared" si="0"/>
        <v>0.37000000000000011</v>
      </c>
      <c r="AE56" s="148">
        <f t="shared" si="1"/>
        <v>-1.13924050632912E-2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10.3695</v>
      </c>
      <c r="R57" s="93"/>
      <c r="W57" s="104">
        <v>42408</v>
      </c>
      <c r="X57" s="12">
        <v>7.73</v>
      </c>
      <c r="Y57" s="12">
        <v>8.42</v>
      </c>
      <c r="Z57" s="12">
        <v>7.71</v>
      </c>
      <c r="AA57" s="12">
        <v>7.9</v>
      </c>
      <c r="AB57" s="105">
        <v>39502400</v>
      </c>
      <c r="AC57" s="12">
        <v>7.9</v>
      </c>
      <c r="AD57" s="2">
        <f t="shared" si="0"/>
        <v>0.71</v>
      </c>
      <c r="AE57" s="148">
        <f t="shared" si="1"/>
        <v>-2.7093596059113212E-2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10.258000000000001</v>
      </c>
      <c r="R58" s="93"/>
      <c r="W58" s="104">
        <v>42405</v>
      </c>
      <c r="X58" s="12">
        <v>8.14</v>
      </c>
      <c r="Y58" s="12">
        <v>8.5</v>
      </c>
      <c r="Z58" s="12">
        <v>7.88</v>
      </c>
      <c r="AA58" s="12">
        <v>8.1199999999999992</v>
      </c>
      <c r="AB58" s="105">
        <v>42783400</v>
      </c>
      <c r="AC58" s="12">
        <v>8.1199999999999992</v>
      </c>
      <c r="AD58" s="2">
        <f t="shared" si="0"/>
        <v>0.62000000000000011</v>
      </c>
      <c r="AE58" s="148">
        <f t="shared" si="1"/>
        <v>-2.2864019253911128E-2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10.146500000000001</v>
      </c>
      <c r="R59" s="93"/>
      <c r="W59" s="104">
        <v>42404</v>
      </c>
      <c r="X59" s="12">
        <v>7.64</v>
      </c>
      <c r="Y59" s="12">
        <v>8.4499999999999993</v>
      </c>
      <c r="Z59" s="12">
        <v>7.63</v>
      </c>
      <c r="AA59" s="12">
        <v>8.31</v>
      </c>
      <c r="AB59" s="105">
        <v>53494500</v>
      </c>
      <c r="AC59" s="12">
        <v>8.31</v>
      </c>
      <c r="AD59" s="2">
        <f t="shared" si="0"/>
        <v>0.8199999999999994</v>
      </c>
      <c r="AE59" s="148">
        <f t="shared" si="1"/>
        <v>0.10066225165562925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10.035</v>
      </c>
      <c r="R60" s="93"/>
      <c r="W60" s="104">
        <v>42403</v>
      </c>
      <c r="X60" s="12">
        <v>7.06</v>
      </c>
      <c r="Y60" s="12">
        <v>7.57</v>
      </c>
      <c r="Z60" s="12">
        <v>6.85</v>
      </c>
      <c r="AA60" s="12">
        <v>7.55</v>
      </c>
      <c r="AB60" s="105">
        <v>33790000</v>
      </c>
      <c r="AC60" s="12">
        <v>7.55</v>
      </c>
      <c r="AD60" s="2">
        <f t="shared" si="0"/>
        <v>0.72000000000000064</v>
      </c>
      <c r="AE60" s="148" t="e">
        <f t="shared" si="1"/>
        <v>#DIV/0!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42403</v>
      </c>
      <c r="X61" s="12" t="s">
        <v>123</v>
      </c>
      <c r="Y61" s="12"/>
      <c r="Z61" s="12"/>
      <c r="AA61" s="12"/>
      <c r="AB61" s="105"/>
      <c r="AC61" s="12"/>
      <c r="AD61" s="2">
        <f t="shared" si="0"/>
        <v>0</v>
      </c>
      <c r="AE61" s="148">
        <f t="shared" si="1"/>
        <v>-1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42402</v>
      </c>
      <c r="X62" s="12">
        <v>7.02</v>
      </c>
      <c r="Y62" s="12">
        <v>7.07</v>
      </c>
      <c r="Z62" s="12">
        <v>6.91</v>
      </c>
      <c r="AA62" s="12">
        <v>6.97</v>
      </c>
      <c r="AB62" s="105">
        <v>22162900</v>
      </c>
      <c r="AC62" s="12">
        <v>6.94</v>
      </c>
      <c r="AD62" s="2">
        <f t="shared" si="0"/>
        <v>0.16000000000000014</v>
      </c>
      <c r="AE62" s="148">
        <f t="shared" si="1"/>
        <v>-3.3426183844011081E-2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42401</v>
      </c>
      <c r="X63" s="12">
        <v>7.38</v>
      </c>
      <c r="Y63" s="12">
        <v>7.38</v>
      </c>
      <c r="Z63" s="12">
        <v>7.11</v>
      </c>
      <c r="AA63" s="12">
        <v>7.21</v>
      </c>
      <c r="AB63" s="105">
        <v>26539500</v>
      </c>
      <c r="AC63" s="12">
        <v>7.18</v>
      </c>
      <c r="AD63" s="2">
        <f t="shared" si="0"/>
        <v>0.26999999999999957</v>
      </c>
      <c r="AE63" s="148">
        <f t="shared" si="1"/>
        <v>-1.1019283746556474E-2</v>
      </c>
    </row>
    <row r="64" spans="1:31" x14ac:dyDescent="0.25">
      <c r="A64" s="293"/>
      <c r="B64" s="301" t="s">
        <v>116</v>
      </c>
      <c r="C64" s="301" t="s">
        <v>162</v>
      </c>
      <c r="D64" s="302" t="s">
        <v>161</v>
      </c>
      <c r="E64" s="303" t="s">
        <v>163</v>
      </c>
      <c r="F64" s="303" t="s">
        <v>65</v>
      </c>
      <c r="G64" s="305" t="s">
        <v>167</v>
      </c>
      <c r="H64" s="305" t="s">
        <v>90</v>
      </c>
      <c r="I64" s="305" t="s">
        <v>174</v>
      </c>
      <c r="J64" s="294"/>
      <c r="K64" s="294"/>
      <c r="L64" s="293"/>
      <c r="M64" s="293"/>
      <c r="N64" s="293"/>
      <c r="W64" s="104">
        <v>42398</v>
      </c>
      <c r="X64" s="12">
        <v>6.98</v>
      </c>
      <c r="Y64" s="12">
        <v>7.29</v>
      </c>
      <c r="Z64" s="12">
        <v>6.98</v>
      </c>
      <c r="AA64" s="12">
        <v>7.29</v>
      </c>
      <c r="AB64" s="105">
        <v>35772400</v>
      </c>
      <c r="AC64" s="12">
        <v>7.26</v>
      </c>
      <c r="AD64" s="2">
        <f t="shared" si="0"/>
        <v>0.30999999999999961</v>
      </c>
      <c r="AE64" s="148">
        <f t="shared" si="1"/>
        <v>4.1606886657101771E-2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42397</v>
      </c>
      <c r="X65" s="12">
        <v>7.17</v>
      </c>
      <c r="Y65" s="12">
        <v>7.19</v>
      </c>
      <c r="Z65" s="12">
        <v>6.82</v>
      </c>
      <c r="AA65" s="12">
        <v>7</v>
      </c>
      <c r="AB65" s="105">
        <v>26887400</v>
      </c>
      <c r="AC65" s="12">
        <v>6.97</v>
      </c>
      <c r="AD65" s="2">
        <f t="shared" si="0"/>
        <v>0.37000000000000011</v>
      </c>
      <c r="AE65" s="148">
        <f t="shared" si="1"/>
        <v>5.7720057720058726E-3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42396</v>
      </c>
      <c r="X66" s="12">
        <v>7.06</v>
      </c>
      <c r="Y66" s="12">
        <v>7.28</v>
      </c>
      <c r="Z66" s="12">
        <v>6.92</v>
      </c>
      <c r="AA66" s="12">
        <v>6.96</v>
      </c>
      <c r="AB66" s="105">
        <v>34547400</v>
      </c>
      <c r="AC66" s="12">
        <v>6.93</v>
      </c>
      <c r="AD66" s="2">
        <f t="shared" si="0"/>
        <v>0.36000000000000032</v>
      </c>
      <c r="AE66" s="148">
        <f t="shared" si="1"/>
        <v>-2.5316455696202667E-2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42395</v>
      </c>
      <c r="X67" s="12">
        <v>6.89</v>
      </c>
      <c r="Y67" s="12">
        <v>7.18</v>
      </c>
      <c r="Z67" s="12">
        <v>6.77</v>
      </c>
      <c r="AA67" s="12">
        <v>7.14</v>
      </c>
      <c r="AB67" s="105">
        <v>36559900</v>
      </c>
      <c r="AC67" s="12">
        <v>7.11</v>
      </c>
      <c r="AD67" s="2">
        <f t="shared" si="0"/>
        <v>0.41000000000000014</v>
      </c>
      <c r="AE67" s="148">
        <f t="shared" si="1"/>
        <v>5.0221565731167095E-2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42394</v>
      </c>
      <c r="X68" s="12">
        <v>6.81</v>
      </c>
      <c r="Y68" s="12">
        <v>7</v>
      </c>
      <c r="Z68" s="12">
        <v>6.76</v>
      </c>
      <c r="AA68" s="12">
        <v>6.8</v>
      </c>
      <c r="AB68" s="105">
        <v>34030400</v>
      </c>
      <c r="AC68" s="12">
        <v>6.77</v>
      </c>
      <c r="AD68" s="2">
        <f>Y68-Z68</f>
        <v>0.24000000000000021</v>
      </c>
      <c r="AE68" s="148" t="e">
        <f>AC68/AC69-1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319" priority="56">
      <formula>F7&gt;0</formula>
    </cfRule>
    <cfRule type="expression" dxfId="318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317" priority="43">
      <formula>F20&gt;0</formula>
    </cfRule>
    <cfRule type="expression" dxfId="316" priority="44">
      <formula>F20&lt;0</formula>
    </cfRule>
  </conditionalFormatting>
  <conditionalFormatting sqref="F20">
    <cfRule type="expression" dxfId="315" priority="47">
      <formula>F20&gt;0</formula>
    </cfRule>
    <cfRule type="expression" dxfId="314" priority="48">
      <formula>F20&lt;0</formula>
    </cfRule>
  </conditionalFormatting>
  <conditionalFormatting sqref="H20">
    <cfRule type="expression" dxfId="313" priority="25">
      <formula>H20&gt;0</formula>
    </cfRule>
    <cfRule type="expression" dxfId="312" priority="26">
      <formula>H20&lt;0</formula>
    </cfRule>
  </conditionalFormatting>
  <conditionalFormatting sqref="F65:F71">
    <cfRule type="expression" dxfId="311" priority="19">
      <formula>F65&gt;0</formula>
    </cfRule>
    <cfRule type="expression" dxfId="310" priority="20">
      <formula>F65&lt;0</formula>
    </cfRule>
  </conditionalFormatting>
  <conditionalFormatting sqref="F72:F86">
    <cfRule type="expression" dxfId="309" priority="15">
      <formula>F72&gt;0</formula>
    </cfRule>
    <cfRule type="expression" dxfId="308" priority="16">
      <formula>F72&lt;0</formula>
    </cfRule>
  </conditionalFormatting>
  <conditionalFormatting sqref="F72:F86">
    <cfRule type="expression" dxfId="307" priority="17">
      <formula>F72&gt;0</formula>
    </cfRule>
    <cfRule type="expression" dxfId="306" priority="18">
      <formula>F72&lt;0</formula>
    </cfRule>
  </conditionalFormatting>
  <conditionalFormatting sqref="H65:H76">
    <cfRule type="expression" dxfId="305" priority="13">
      <formula>H65&gt;0</formula>
    </cfRule>
    <cfRule type="expression" dxfId="304" priority="14">
      <formula>H65&lt;0</formula>
    </cfRule>
  </conditionalFormatting>
  <conditionalFormatting sqref="H77">
    <cfRule type="expression" dxfId="303" priority="11">
      <formula>H77&gt;0</formula>
    </cfRule>
    <cfRule type="expression" dxfId="302" priority="12">
      <formula>H77&lt;0</formula>
    </cfRule>
  </conditionalFormatting>
  <conditionalFormatting sqref="F87:F92">
    <cfRule type="expression" dxfId="301" priority="9">
      <formula>F87&gt;0</formula>
    </cfRule>
    <cfRule type="expression" dxfId="300" priority="10">
      <formula>F87&lt;0</formula>
    </cfRule>
  </conditionalFormatting>
  <conditionalFormatting sqref="H79:H92">
    <cfRule type="expression" dxfId="299" priority="7">
      <formula>H79&gt;0</formula>
    </cfRule>
    <cfRule type="expression" dxfId="298" priority="8">
      <formula>H79&lt;0</formula>
    </cfRule>
  </conditionalFormatting>
  <conditionalFormatting sqref="H78">
    <cfRule type="expression" dxfId="297" priority="5">
      <formula>H78&gt;0</formula>
    </cfRule>
    <cfRule type="expression" dxfId="296" priority="6">
      <formula>H78&lt;0</formula>
    </cfRule>
  </conditionalFormatting>
  <conditionalFormatting sqref="M21">
    <cfRule type="expression" dxfId="295" priority="3">
      <formula>M21&gt;0</formula>
    </cfRule>
    <cfRule type="expression" dxfId="294" priority="4">
      <formula>M21&lt;0</formula>
    </cfRule>
  </conditionalFormatting>
  <conditionalFormatting sqref="Q11">
    <cfRule type="expression" dxfId="293" priority="1">
      <formula>Q11&gt;0</formula>
    </cfRule>
    <cfRule type="expression" dxfId="292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42487</v>
      </c>
      <c r="X2" s="12">
        <v>25.5</v>
      </c>
      <c r="Y2" s="12">
        <v>26.25</v>
      </c>
      <c r="Z2" s="12">
        <v>25.33</v>
      </c>
      <c r="AA2" s="12">
        <v>26.14</v>
      </c>
      <c r="AB2" s="105">
        <v>2462600</v>
      </c>
      <c r="AC2" s="12">
        <v>26.14</v>
      </c>
      <c r="AD2" s="2">
        <f>Y2-Z2</f>
        <v>0.92000000000000171</v>
      </c>
      <c r="AE2" s="148">
        <f>AC2/AC3-1</f>
        <v>2.5500196155355148E-2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25.81</v>
      </c>
      <c r="W3" s="143">
        <v>42486</v>
      </c>
      <c r="X3" s="12">
        <v>24.97</v>
      </c>
      <c r="Y3" s="12">
        <v>25.58</v>
      </c>
      <c r="Z3" s="12">
        <v>24.93</v>
      </c>
      <c r="AA3" s="12">
        <v>25.49</v>
      </c>
      <c r="AB3" s="105">
        <v>1744900</v>
      </c>
      <c r="AC3" s="12">
        <v>25.49</v>
      </c>
      <c r="AD3" s="2">
        <f t="shared" ref="AD3:AD66" si="2">Y3-Z3</f>
        <v>0.64999999999999858</v>
      </c>
      <c r="AE3" s="148">
        <f t="shared" ref="AE3:AE66" si="3">AC3/AC4-1</f>
        <v>2.4106066693451167E-2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25.81</v>
      </c>
      <c r="W4" s="143">
        <v>42485</v>
      </c>
      <c r="X4" s="12">
        <v>25.02</v>
      </c>
      <c r="Y4" s="12">
        <v>25.25</v>
      </c>
      <c r="Z4" s="12">
        <v>24.74</v>
      </c>
      <c r="AA4" s="12">
        <v>24.89</v>
      </c>
      <c r="AB4" s="105">
        <v>1352200</v>
      </c>
      <c r="AC4" s="12">
        <v>24.89</v>
      </c>
      <c r="AD4" s="2">
        <f t="shared" si="2"/>
        <v>0.51000000000000156</v>
      </c>
      <c r="AE4" s="148">
        <f t="shared" si="3"/>
        <v>-8.7614496216645854E-3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42482</v>
      </c>
      <c r="X5" s="12">
        <v>24.81</v>
      </c>
      <c r="Y5" s="12">
        <v>25.31</v>
      </c>
      <c r="Z5" s="12">
        <v>24.81</v>
      </c>
      <c r="AA5" s="12">
        <v>25.11</v>
      </c>
      <c r="AB5" s="105">
        <v>1327400</v>
      </c>
      <c r="AC5" s="12">
        <v>25.11</v>
      </c>
      <c r="AD5" s="2">
        <f t="shared" si="2"/>
        <v>0.5</v>
      </c>
      <c r="AE5" s="148">
        <f t="shared" si="3"/>
        <v>1.7423014586709806E-2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42481</v>
      </c>
      <c r="X6" s="12">
        <v>25.47</v>
      </c>
      <c r="Y6" s="12">
        <v>25.48</v>
      </c>
      <c r="Z6" s="12">
        <v>24.5</v>
      </c>
      <c r="AA6" s="12">
        <v>24.68</v>
      </c>
      <c r="AB6" s="105">
        <v>2149000</v>
      </c>
      <c r="AC6" s="12">
        <v>24.68</v>
      </c>
      <c r="AD6" s="2">
        <f t="shared" si="2"/>
        <v>0.98000000000000043</v>
      </c>
      <c r="AE6" s="148">
        <f t="shared" si="3"/>
        <v>-2.7963765261914131E-2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42480</v>
      </c>
      <c r="X7" s="12">
        <v>24.99</v>
      </c>
      <c r="Y7" s="12">
        <v>25.65</v>
      </c>
      <c r="Z7" s="12">
        <v>24.81</v>
      </c>
      <c r="AA7" s="12">
        <v>25.39</v>
      </c>
      <c r="AB7" s="105">
        <v>1427800</v>
      </c>
      <c r="AC7" s="12">
        <v>25.39</v>
      </c>
      <c r="AD7" s="2">
        <f t="shared" si="2"/>
        <v>0.83999999999999986</v>
      </c>
      <c r="AE7" s="148">
        <f t="shared" si="3"/>
        <v>1.600640256102448E-2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42479</v>
      </c>
      <c r="X8" s="12">
        <v>24.76</v>
      </c>
      <c r="Y8" s="12">
        <v>25.24</v>
      </c>
      <c r="Z8" s="12">
        <v>24.73</v>
      </c>
      <c r="AA8" s="12">
        <v>24.99</v>
      </c>
      <c r="AB8" s="105">
        <v>2446800</v>
      </c>
      <c r="AC8" s="12">
        <v>24.99</v>
      </c>
      <c r="AD8" s="2">
        <f t="shared" si="2"/>
        <v>0.50999999999999801</v>
      </c>
      <c r="AE8" s="148">
        <f t="shared" si="3"/>
        <v>1.297122010539109E-2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42478</v>
      </c>
      <c r="X9" s="12">
        <v>24.29</v>
      </c>
      <c r="Y9" s="12">
        <v>24.67</v>
      </c>
      <c r="Z9" s="12">
        <v>24.19</v>
      </c>
      <c r="AA9" s="12">
        <v>24.67</v>
      </c>
      <c r="AB9" s="105">
        <v>1573200</v>
      </c>
      <c r="AC9" s="12">
        <v>24.67</v>
      </c>
      <c r="AD9" s="2">
        <f t="shared" si="2"/>
        <v>0.48000000000000043</v>
      </c>
      <c r="AE9" s="148">
        <f t="shared" si="3"/>
        <v>6.9387755102041648E-3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42475</v>
      </c>
      <c r="X10" s="12">
        <v>24.34</v>
      </c>
      <c r="Y10" s="12">
        <v>24.68</v>
      </c>
      <c r="Z10" s="12">
        <v>24.13</v>
      </c>
      <c r="AA10" s="12">
        <v>24.5</v>
      </c>
      <c r="AB10" s="105">
        <v>1793300</v>
      </c>
      <c r="AC10" s="12">
        <v>24.5</v>
      </c>
      <c r="AD10" s="2">
        <f t="shared" si="2"/>
        <v>0.55000000000000071</v>
      </c>
      <c r="AE10" s="148">
        <f t="shared" si="3"/>
        <v>6.5735414954806171E-3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42474</v>
      </c>
      <c r="X11" s="12">
        <v>25.5</v>
      </c>
      <c r="Y11" s="12">
        <v>25.67</v>
      </c>
      <c r="Z11" s="12">
        <v>24.19</v>
      </c>
      <c r="AA11" s="12">
        <v>24.34</v>
      </c>
      <c r="AB11" s="105">
        <v>3758300</v>
      </c>
      <c r="AC11" s="12">
        <v>24.34</v>
      </c>
      <c r="AD11" s="2">
        <f t="shared" si="2"/>
        <v>1.4800000000000004</v>
      </c>
      <c r="AE11" s="148">
        <f t="shared" si="3"/>
        <v>-2.1310816244471287E-2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42473</v>
      </c>
      <c r="X12" s="12">
        <v>24</v>
      </c>
      <c r="Y12" s="12">
        <v>24.95</v>
      </c>
      <c r="Z12" s="12">
        <v>23.97</v>
      </c>
      <c r="AA12" s="12">
        <v>24.87</v>
      </c>
      <c r="AB12" s="105">
        <v>2224100</v>
      </c>
      <c r="AC12" s="12">
        <v>24.87</v>
      </c>
      <c r="AD12" s="2">
        <f t="shared" si="2"/>
        <v>0.98000000000000043</v>
      </c>
      <c r="AE12" s="148">
        <f t="shared" si="3"/>
        <v>5.1585623678646941E-2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42472</v>
      </c>
      <c r="X13" s="12">
        <v>23.55</v>
      </c>
      <c r="Y13" s="12">
        <v>23.94</v>
      </c>
      <c r="Z13" s="12">
        <v>23.15</v>
      </c>
      <c r="AA13" s="12">
        <v>23.65</v>
      </c>
      <c r="AB13" s="105">
        <v>2351100</v>
      </c>
      <c r="AC13" s="12">
        <v>23.65</v>
      </c>
      <c r="AD13" s="2">
        <f t="shared" si="2"/>
        <v>0.7900000000000027</v>
      </c>
      <c r="AE13" s="148">
        <f t="shared" si="3"/>
        <v>4.2462845010615702E-3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42471</v>
      </c>
      <c r="X14" s="12">
        <v>23.87</v>
      </c>
      <c r="Y14" s="12">
        <v>24.37</v>
      </c>
      <c r="Z14" s="12">
        <v>23.54</v>
      </c>
      <c r="AA14" s="12">
        <v>23.55</v>
      </c>
      <c r="AB14" s="105">
        <v>2615600</v>
      </c>
      <c r="AC14" s="12">
        <v>23.55</v>
      </c>
      <c r="AD14" s="2">
        <f t="shared" si="2"/>
        <v>0.83000000000000185</v>
      </c>
      <c r="AE14" s="148">
        <f t="shared" si="3"/>
        <v>-7.5853350189633018E-3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42468</v>
      </c>
      <c r="X15" s="12">
        <v>24.52</v>
      </c>
      <c r="Y15" s="12">
        <v>24.6</v>
      </c>
      <c r="Z15" s="12">
        <v>23.55</v>
      </c>
      <c r="AA15" s="12">
        <v>23.73</v>
      </c>
      <c r="AB15" s="105">
        <v>1879400</v>
      </c>
      <c r="AC15" s="12">
        <v>23.73</v>
      </c>
      <c r="AD15" s="2">
        <f t="shared" si="2"/>
        <v>1.0500000000000007</v>
      </c>
      <c r="AE15" s="148">
        <f t="shared" si="3"/>
        <v>-2.8653295128939771E-2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42467</v>
      </c>
      <c r="X16" s="12">
        <v>24.78</v>
      </c>
      <c r="Y16" s="12">
        <v>24.91</v>
      </c>
      <c r="Z16" s="12">
        <v>24.16</v>
      </c>
      <c r="AA16" s="12">
        <v>24.43</v>
      </c>
      <c r="AB16" s="105">
        <v>2677500</v>
      </c>
      <c r="AC16" s="12">
        <v>24.43</v>
      </c>
      <c r="AD16" s="2">
        <f t="shared" si="2"/>
        <v>0.75</v>
      </c>
      <c r="AE16" s="148">
        <f t="shared" si="3"/>
        <v>-2.1625951141369559E-2</v>
      </c>
    </row>
    <row r="17" spans="1:31" x14ac:dyDescent="0.25">
      <c r="W17" s="143">
        <v>42466</v>
      </c>
      <c r="X17" s="12">
        <v>24.77</v>
      </c>
      <c r="Y17" s="12">
        <v>25.07</v>
      </c>
      <c r="Z17" s="12">
        <v>24.58</v>
      </c>
      <c r="AA17" s="12">
        <v>24.97</v>
      </c>
      <c r="AB17" s="105">
        <v>1384300</v>
      </c>
      <c r="AC17" s="12">
        <v>24.97</v>
      </c>
      <c r="AD17" s="2">
        <f t="shared" si="2"/>
        <v>0.49000000000000199</v>
      </c>
      <c r="AE17" s="148">
        <f t="shared" si="3"/>
        <v>1.2570965125709543E-2</v>
      </c>
    </row>
    <row r="18" spans="1:31" x14ac:dyDescent="0.25">
      <c r="W18" s="143">
        <v>42465</v>
      </c>
      <c r="X18" s="12">
        <v>24.86</v>
      </c>
      <c r="Y18" s="12">
        <v>25.06</v>
      </c>
      <c r="Z18" s="12">
        <v>24.61</v>
      </c>
      <c r="AA18" s="12">
        <v>24.66</v>
      </c>
      <c r="AB18" s="105">
        <v>3789200</v>
      </c>
      <c r="AC18" s="12">
        <v>24.66</v>
      </c>
      <c r="AD18" s="2">
        <f t="shared" si="2"/>
        <v>0.44999999999999929</v>
      </c>
      <c r="AE18" s="148">
        <f t="shared" si="3"/>
        <v>-1.0433386837881309E-2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42464</v>
      </c>
      <c r="X19" s="12">
        <v>25.75</v>
      </c>
      <c r="Y19" s="12">
        <v>25.75</v>
      </c>
      <c r="Z19" s="12">
        <v>24.77</v>
      </c>
      <c r="AA19" s="12">
        <v>24.92</v>
      </c>
      <c r="AB19" s="105">
        <v>3786900</v>
      </c>
      <c r="AC19" s="12">
        <v>24.92</v>
      </c>
      <c r="AD19" s="2">
        <f t="shared" si="2"/>
        <v>0.98000000000000043</v>
      </c>
      <c r="AE19" s="148">
        <f t="shared" si="3"/>
        <v>-3.3359193173002288E-2</v>
      </c>
    </row>
    <row r="20" spans="1:31" x14ac:dyDescent="0.25">
      <c r="W20" s="143">
        <v>42461</v>
      </c>
      <c r="X20" s="12">
        <v>25.29</v>
      </c>
      <c r="Y20" s="12">
        <v>25.87</v>
      </c>
      <c r="Z20" s="12">
        <v>25.1</v>
      </c>
      <c r="AA20" s="12">
        <v>25.78</v>
      </c>
      <c r="AB20" s="105">
        <v>2721800</v>
      </c>
      <c r="AC20" s="12">
        <v>25.78</v>
      </c>
      <c r="AD20" s="2">
        <f t="shared" si="2"/>
        <v>0.76999999999999957</v>
      </c>
      <c r="AE20" s="148">
        <f t="shared" si="3"/>
        <v>1.0188087774294807E-2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0" t="s">
        <v>167</v>
      </c>
      <c r="H21" s="250" t="s">
        <v>90</v>
      </c>
      <c r="I21" s="250" t="s">
        <v>174</v>
      </c>
      <c r="W21" s="143">
        <v>42460</v>
      </c>
      <c r="X21" s="12">
        <v>25.24</v>
      </c>
      <c r="Y21" s="12">
        <v>25.83</v>
      </c>
      <c r="Z21" s="12">
        <v>25.23</v>
      </c>
      <c r="AA21" s="12">
        <v>25.52</v>
      </c>
      <c r="AB21" s="105">
        <v>2471500</v>
      </c>
      <c r="AC21" s="12">
        <v>25.52</v>
      </c>
      <c r="AD21" s="2">
        <f t="shared" si="2"/>
        <v>0.59999999999999787</v>
      </c>
      <c r="AE21" s="148">
        <f t="shared" si="3"/>
        <v>9.4936708860757779E-3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42459</v>
      </c>
      <c r="X22" s="12">
        <v>25.63</v>
      </c>
      <c r="Y22" s="12">
        <v>25.8</v>
      </c>
      <c r="Z22" s="12">
        <v>24.99</v>
      </c>
      <c r="AA22" s="12">
        <v>25.28</v>
      </c>
      <c r="AB22" s="105">
        <v>3140300</v>
      </c>
      <c r="AC22" s="12">
        <v>25.28</v>
      </c>
      <c r="AD22" s="2">
        <f t="shared" si="2"/>
        <v>0.81000000000000227</v>
      </c>
      <c r="AE22" s="148">
        <f t="shared" si="3"/>
        <v>-9.7924010967489483E-3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42458</v>
      </c>
      <c r="X23" s="12">
        <v>24.49</v>
      </c>
      <c r="Y23" s="12">
        <v>25.56</v>
      </c>
      <c r="Z23" s="12">
        <v>24.36</v>
      </c>
      <c r="AA23" s="12">
        <v>25.53</v>
      </c>
      <c r="AB23" s="105">
        <v>4120900</v>
      </c>
      <c r="AC23" s="12">
        <v>25.53</v>
      </c>
      <c r="AD23" s="2">
        <f t="shared" si="2"/>
        <v>1.1999999999999993</v>
      </c>
      <c r="AE23" s="148">
        <f t="shared" si="3"/>
        <v>4.1190864600326282E-2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42457</v>
      </c>
      <c r="X24" s="12">
        <v>24.03</v>
      </c>
      <c r="Y24" s="12">
        <v>24.75</v>
      </c>
      <c r="Z24" s="12">
        <v>23.85</v>
      </c>
      <c r="AA24" s="12">
        <v>24.52</v>
      </c>
      <c r="AB24" s="105">
        <v>3010200</v>
      </c>
      <c r="AC24" s="12">
        <v>24.52</v>
      </c>
      <c r="AD24" s="2">
        <f t="shared" si="2"/>
        <v>0.89999999999999858</v>
      </c>
      <c r="AE24" s="148">
        <f t="shared" si="3"/>
        <v>1.869547154133766E-2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42453</v>
      </c>
      <c r="X25" s="12">
        <v>24.25</v>
      </c>
      <c r="Y25" s="12">
        <v>24.26</v>
      </c>
      <c r="Z25" s="12">
        <v>23.62</v>
      </c>
      <c r="AA25" s="12">
        <v>24.07</v>
      </c>
      <c r="AB25" s="105">
        <v>1899800</v>
      </c>
      <c r="AC25" s="12">
        <v>24.07</v>
      </c>
      <c r="AD25" s="2">
        <f t="shared" si="2"/>
        <v>0.64000000000000057</v>
      </c>
      <c r="AE25" s="148">
        <f t="shared" si="3"/>
        <v>-1.1904761904761862E-2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42452</v>
      </c>
      <c r="X26" s="12">
        <v>24.52</v>
      </c>
      <c r="Y26" s="12">
        <v>24.67</v>
      </c>
      <c r="Z26" s="12">
        <v>24.28</v>
      </c>
      <c r="AA26" s="12">
        <v>24.36</v>
      </c>
      <c r="AB26" s="105">
        <v>1329600</v>
      </c>
      <c r="AC26" s="12">
        <v>24.36</v>
      </c>
      <c r="AD26" s="2">
        <f t="shared" si="2"/>
        <v>0.39000000000000057</v>
      </c>
      <c r="AE26" s="148">
        <f t="shared" si="3"/>
        <v>-1.4563106796116498E-2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42451</v>
      </c>
      <c r="X27" s="12">
        <v>24.67</v>
      </c>
      <c r="Y27" s="12">
        <v>24.89</v>
      </c>
      <c r="Z27" s="12">
        <v>24.38</v>
      </c>
      <c r="AA27" s="12">
        <v>24.72</v>
      </c>
      <c r="AB27" s="105">
        <v>1134100</v>
      </c>
      <c r="AC27" s="12">
        <v>24.72</v>
      </c>
      <c r="AD27" s="2">
        <f t="shared" si="2"/>
        <v>0.51000000000000156</v>
      </c>
      <c r="AE27" s="148">
        <f t="shared" si="3"/>
        <v>-4.4301248489729828E-3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42450</v>
      </c>
      <c r="X28" s="12">
        <v>24.88</v>
      </c>
      <c r="Y28" s="12">
        <v>25.02</v>
      </c>
      <c r="Z28" s="12">
        <v>24.55</v>
      </c>
      <c r="AA28" s="12">
        <v>24.83</v>
      </c>
      <c r="AB28" s="105">
        <v>1254300</v>
      </c>
      <c r="AC28" s="12">
        <v>24.83</v>
      </c>
      <c r="AD28" s="2">
        <f t="shared" si="2"/>
        <v>0.46999999999999886</v>
      </c>
      <c r="AE28" s="148">
        <f t="shared" si="3"/>
        <v>-6.4025610244097253E-3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42447</v>
      </c>
      <c r="X29" s="12">
        <v>24.98</v>
      </c>
      <c r="Y29" s="12">
        <v>25.27</v>
      </c>
      <c r="Z29" s="12">
        <v>24.86</v>
      </c>
      <c r="AA29" s="12">
        <v>24.99</v>
      </c>
      <c r="AB29" s="105">
        <v>2348600</v>
      </c>
      <c r="AC29" s="12">
        <v>24.99</v>
      </c>
      <c r="AD29" s="2">
        <f t="shared" si="2"/>
        <v>0.41000000000000014</v>
      </c>
      <c r="AE29" s="148">
        <f t="shared" si="3"/>
        <v>5.2292839903458344E-3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42446</v>
      </c>
      <c r="X30" s="12">
        <v>24.39</v>
      </c>
      <c r="Y30" s="12">
        <v>25.19</v>
      </c>
      <c r="Z30" s="12">
        <v>24.1</v>
      </c>
      <c r="AA30" s="12">
        <v>24.86</v>
      </c>
      <c r="AB30" s="105">
        <v>3314200</v>
      </c>
      <c r="AC30" s="12">
        <v>24.86</v>
      </c>
      <c r="AD30" s="2">
        <f t="shared" si="2"/>
        <v>1.0899999999999999</v>
      </c>
      <c r="AE30" s="148">
        <f t="shared" si="3"/>
        <v>2.9399585921325189E-2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42445</v>
      </c>
      <c r="X31" s="12">
        <v>24.06</v>
      </c>
      <c r="Y31" s="12">
        <v>24.28</v>
      </c>
      <c r="Z31" s="12">
        <v>23.67</v>
      </c>
      <c r="AA31" s="12">
        <v>24.15</v>
      </c>
      <c r="AB31" s="105">
        <v>1921300</v>
      </c>
      <c r="AC31" s="12">
        <v>24.15</v>
      </c>
      <c r="AD31" s="2">
        <f t="shared" si="2"/>
        <v>0.60999999999999943</v>
      </c>
      <c r="AE31" s="148">
        <f t="shared" si="3"/>
        <v>-2.0661157024793875E-3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42444</v>
      </c>
      <c r="X32" s="12">
        <v>23.97</v>
      </c>
      <c r="Y32" s="12">
        <v>24.27</v>
      </c>
      <c r="Z32" s="12">
        <v>23.78</v>
      </c>
      <c r="AA32" s="12">
        <v>24.2</v>
      </c>
      <c r="AB32" s="105">
        <v>2376000</v>
      </c>
      <c r="AC32" s="12">
        <v>24.2</v>
      </c>
      <c r="AD32" s="2">
        <f t="shared" si="2"/>
        <v>0.48999999999999844</v>
      </c>
      <c r="AE32" s="148">
        <f t="shared" si="3"/>
        <v>5.4009140008308698E-3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42443</v>
      </c>
      <c r="X33" s="12">
        <v>23.9</v>
      </c>
      <c r="Y33" s="12">
        <v>24.12</v>
      </c>
      <c r="Z33" s="12">
        <v>23.68</v>
      </c>
      <c r="AA33" s="12">
        <v>24.07</v>
      </c>
      <c r="AB33" s="105">
        <v>1602600</v>
      </c>
      <c r="AC33" s="12">
        <v>24.07</v>
      </c>
      <c r="AD33" s="2">
        <f t="shared" si="2"/>
        <v>0.44000000000000128</v>
      </c>
      <c r="AE33" s="148">
        <f t="shared" si="3"/>
        <v>1.6645859342487856E-3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42440</v>
      </c>
      <c r="X34" s="12">
        <v>23.29</v>
      </c>
      <c r="Y34" s="12">
        <v>24.18</v>
      </c>
      <c r="Z34" s="12">
        <v>23.16</v>
      </c>
      <c r="AA34" s="12">
        <v>24.03</v>
      </c>
      <c r="AB34" s="105">
        <v>1800700</v>
      </c>
      <c r="AC34" s="12">
        <v>24.03</v>
      </c>
      <c r="AD34" s="2">
        <f t="shared" si="2"/>
        <v>1.0199999999999996</v>
      </c>
      <c r="AE34" s="148">
        <f t="shared" si="3"/>
        <v>3.8461538461538547E-2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42439</v>
      </c>
      <c r="X35" s="12">
        <v>23.43</v>
      </c>
      <c r="Y35" s="12">
        <v>23.7</v>
      </c>
      <c r="Z35" s="12">
        <v>22.83</v>
      </c>
      <c r="AA35" s="12">
        <v>23.14</v>
      </c>
      <c r="AB35" s="105">
        <v>1983700</v>
      </c>
      <c r="AC35" s="12">
        <v>23.14</v>
      </c>
      <c r="AD35" s="2">
        <f t="shared" si="2"/>
        <v>0.87000000000000099</v>
      </c>
      <c r="AE35" s="148">
        <f t="shared" si="3"/>
        <v>-6.8669527896996208E-3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42438</v>
      </c>
      <c r="X36" s="12">
        <v>23.46</v>
      </c>
      <c r="Y36" s="12">
        <v>23.54</v>
      </c>
      <c r="Z36" s="12">
        <v>22.89</v>
      </c>
      <c r="AA36" s="12">
        <v>23.3</v>
      </c>
      <c r="AB36" s="105">
        <v>1949100</v>
      </c>
      <c r="AC36" s="12">
        <v>23.3</v>
      </c>
      <c r="AD36" s="2">
        <f t="shared" si="2"/>
        <v>0.64999999999999858</v>
      </c>
      <c r="AE36" s="148">
        <f t="shared" si="3"/>
        <v>1.7196904557179593E-3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42437</v>
      </c>
      <c r="X37" s="12">
        <v>23.38</v>
      </c>
      <c r="Y37" s="12">
        <v>23.65</v>
      </c>
      <c r="Z37" s="12">
        <v>23.09</v>
      </c>
      <c r="AA37" s="12">
        <v>23.26</v>
      </c>
      <c r="AB37" s="105">
        <v>1359100</v>
      </c>
      <c r="AC37" s="12">
        <v>23.26</v>
      </c>
      <c r="AD37" s="2">
        <f t="shared" si="2"/>
        <v>0.55999999999999872</v>
      </c>
      <c r="AE37" s="148">
        <f t="shared" si="3"/>
        <v>-1.2733446519524461E-2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42436</v>
      </c>
      <c r="X38" s="12">
        <v>23.21</v>
      </c>
      <c r="Y38" s="12">
        <v>23.67</v>
      </c>
      <c r="Z38" s="12">
        <v>23.13</v>
      </c>
      <c r="AA38" s="12">
        <v>23.56</v>
      </c>
      <c r="AB38" s="105">
        <v>1784200</v>
      </c>
      <c r="AC38" s="12">
        <v>23.56</v>
      </c>
      <c r="AD38" s="2">
        <f t="shared" si="2"/>
        <v>0.5400000000000027</v>
      </c>
      <c r="AE38" s="148">
        <f t="shared" si="3"/>
        <v>1.2027491408934665E-2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42433</v>
      </c>
      <c r="X39" s="12">
        <v>23.03</v>
      </c>
      <c r="Y39" s="12">
        <v>23.91</v>
      </c>
      <c r="Z39" s="12">
        <v>22.86</v>
      </c>
      <c r="AA39" s="12">
        <v>23.28</v>
      </c>
      <c r="AB39" s="105">
        <v>3518500</v>
      </c>
      <c r="AC39" s="12">
        <v>23.28</v>
      </c>
      <c r="AD39" s="2">
        <f t="shared" si="2"/>
        <v>1.0500000000000007</v>
      </c>
      <c r="AE39" s="148">
        <f t="shared" si="3"/>
        <v>9.1027308192457301E-3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42432</v>
      </c>
      <c r="X40" s="12">
        <v>22.57</v>
      </c>
      <c r="Y40" s="12">
        <v>23.22</v>
      </c>
      <c r="Z40" s="12">
        <v>22.48</v>
      </c>
      <c r="AA40" s="12">
        <v>23.07</v>
      </c>
      <c r="AB40" s="105">
        <v>4064100</v>
      </c>
      <c r="AC40" s="12">
        <v>23.07</v>
      </c>
      <c r="AD40" s="2">
        <f t="shared" si="2"/>
        <v>0.73999999999999844</v>
      </c>
      <c r="AE40" s="148">
        <f t="shared" si="3"/>
        <v>2.2606382978723527E-2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42431</v>
      </c>
      <c r="X41" s="12">
        <v>22.03</v>
      </c>
      <c r="Y41" s="12">
        <v>22.68</v>
      </c>
      <c r="Z41" s="12">
        <v>21.68</v>
      </c>
      <c r="AA41" s="12">
        <v>22.56</v>
      </c>
      <c r="AB41" s="105">
        <v>6998000</v>
      </c>
      <c r="AC41" s="12">
        <v>22.56</v>
      </c>
      <c r="AD41" s="2">
        <f t="shared" si="2"/>
        <v>1</v>
      </c>
      <c r="AE41" s="148">
        <f t="shared" si="3"/>
        <v>2.592087312414737E-2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42430</v>
      </c>
      <c r="X42" s="12">
        <v>20.92</v>
      </c>
      <c r="Y42" s="12">
        <v>22.25</v>
      </c>
      <c r="Z42" s="12">
        <v>20.36</v>
      </c>
      <c r="AA42" s="12">
        <v>21.99</v>
      </c>
      <c r="AB42" s="105">
        <v>13156500</v>
      </c>
      <c r="AC42" s="12">
        <v>21.99</v>
      </c>
      <c r="AD42" s="2">
        <f t="shared" si="2"/>
        <v>1.8900000000000006</v>
      </c>
      <c r="AE42" s="148">
        <f t="shared" si="3"/>
        <v>0.10948536831483335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42429</v>
      </c>
      <c r="X43" s="12">
        <v>19.59</v>
      </c>
      <c r="Y43" s="12">
        <v>20.36</v>
      </c>
      <c r="Z43" s="12">
        <v>19.329999999999998</v>
      </c>
      <c r="AA43" s="12">
        <v>19.82</v>
      </c>
      <c r="AB43" s="105">
        <v>5853100</v>
      </c>
      <c r="AC43" s="12">
        <v>19.82</v>
      </c>
      <c r="AD43" s="2">
        <f t="shared" si="2"/>
        <v>1.0300000000000011</v>
      </c>
      <c r="AE43" s="148">
        <f t="shared" si="3"/>
        <v>1.3292433537832382E-2</v>
      </c>
    </row>
    <row r="44" spans="2:31" ht="20.25" thickBot="1" x14ac:dyDescent="0.35">
      <c r="O44" s="424" t="s">
        <v>78</v>
      </c>
      <c r="P44" s="424"/>
      <c r="T44" s="101" t="s">
        <v>115</v>
      </c>
      <c r="W44" s="143">
        <v>42426</v>
      </c>
      <c r="X44" s="12">
        <v>19.61</v>
      </c>
      <c r="Y44" s="12">
        <v>19.75</v>
      </c>
      <c r="Z44" s="12">
        <v>19.239999999999998</v>
      </c>
      <c r="AA44" s="12">
        <v>19.559999999999999</v>
      </c>
      <c r="AB44" s="105">
        <v>2594400</v>
      </c>
      <c r="AC44" s="12">
        <v>19.559999999999999</v>
      </c>
      <c r="AD44" s="2">
        <f t="shared" si="2"/>
        <v>0.51000000000000156</v>
      </c>
      <c r="AE44" s="148">
        <f t="shared" si="3"/>
        <v>4.6224961479197635E-3</v>
      </c>
    </row>
    <row r="45" spans="2:31" ht="15.75" thickTop="1" x14ac:dyDescent="0.25">
      <c r="O45" s="93">
        <v>1.1000000000000001</v>
      </c>
      <c r="P45" s="93">
        <f>O45*$Q$4</f>
        <v>28.391000000000002</v>
      </c>
      <c r="Q45" s="2"/>
      <c r="T45" s="138" t="s">
        <v>100</v>
      </c>
      <c r="U45" s="108">
        <v>25.49</v>
      </c>
      <c r="W45" s="143">
        <v>42425</v>
      </c>
      <c r="X45" s="12">
        <v>18.98</v>
      </c>
      <c r="Y45" s="12">
        <v>19.52</v>
      </c>
      <c r="Z45" s="12">
        <v>18.600000000000001</v>
      </c>
      <c r="AA45" s="12">
        <v>19.47</v>
      </c>
      <c r="AB45" s="105">
        <v>1938600</v>
      </c>
      <c r="AC45" s="12">
        <v>19.47</v>
      </c>
      <c r="AD45" s="2">
        <f t="shared" si="2"/>
        <v>0.91999999999999815</v>
      </c>
      <c r="AE45" s="148">
        <f t="shared" si="3"/>
        <v>2.4736842105263168E-2</v>
      </c>
    </row>
    <row r="46" spans="2:31" x14ac:dyDescent="0.25">
      <c r="O46" s="93">
        <v>1.0900000000000001</v>
      </c>
      <c r="P46" s="93">
        <f t="shared" ref="P46:P65" si="7">O46*$Q$4</f>
        <v>28.132899999999999</v>
      </c>
      <c r="Q46" s="2"/>
      <c r="T46" s="103" t="s">
        <v>101</v>
      </c>
      <c r="U46" s="98">
        <v>25.5</v>
      </c>
      <c r="W46" s="143">
        <v>42424</v>
      </c>
      <c r="X46" s="12">
        <v>18</v>
      </c>
      <c r="Y46" s="12">
        <v>19.149999999999999</v>
      </c>
      <c r="Z46" s="12">
        <v>17.829999999999998</v>
      </c>
      <c r="AA46" s="12">
        <v>19</v>
      </c>
      <c r="AB46" s="105">
        <v>3358900</v>
      </c>
      <c r="AC46" s="12">
        <v>19</v>
      </c>
      <c r="AD46" s="2">
        <f t="shared" si="2"/>
        <v>1.3200000000000003</v>
      </c>
      <c r="AE46" s="148">
        <f t="shared" si="3"/>
        <v>4.1095890410958846E-2</v>
      </c>
    </row>
    <row r="47" spans="2:31" x14ac:dyDescent="0.25">
      <c r="O47" s="93">
        <v>1.08</v>
      </c>
      <c r="P47" s="93">
        <f t="shared" si="7"/>
        <v>27.8748</v>
      </c>
      <c r="Q47" s="2"/>
      <c r="T47" s="103" t="s">
        <v>102</v>
      </c>
      <c r="U47" s="98" t="s">
        <v>352</v>
      </c>
      <c r="W47" s="143">
        <v>42423</v>
      </c>
      <c r="X47" s="12">
        <v>17.8</v>
      </c>
      <c r="Y47" s="12">
        <v>18.73</v>
      </c>
      <c r="Z47" s="12">
        <v>17.600000000000001</v>
      </c>
      <c r="AA47" s="12">
        <v>18.25</v>
      </c>
      <c r="AB47" s="105">
        <v>3344200</v>
      </c>
      <c r="AC47" s="12">
        <v>18.25</v>
      </c>
      <c r="AD47" s="2">
        <f t="shared" si="2"/>
        <v>1.129999999999999</v>
      </c>
      <c r="AE47" s="148">
        <f t="shared" si="3"/>
        <v>3.1656302996042829E-2</v>
      </c>
    </row>
    <row r="48" spans="2:31" x14ac:dyDescent="0.25">
      <c r="O48" s="93">
        <v>1.07</v>
      </c>
      <c r="P48" s="93">
        <f t="shared" si="7"/>
        <v>27.616700000000002</v>
      </c>
      <c r="Q48" s="2"/>
      <c r="T48" s="103" t="s">
        <v>103</v>
      </c>
      <c r="U48" s="98" t="s">
        <v>353</v>
      </c>
      <c r="W48" s="143">
        <v>42422</v>
      </c>
      <c r="X48" s="12">
        <v>17.190000000000001</v>
      </c>
      <c r="Y48" s="12">
        <v>17.899999999999999</v>
      </c>
      <c r="Z48" s="12">
        <v>17.190000000000001</v>
      </c>
      <c r="AA48" s="12">
        <v>17.690000000000001</v>
      </c>
      <c r="AB48" s="105">
        <v>2137500</v>
      </c>
      <c r="AC48" s="12">
        <v>17.690000000000001</v>
      </c>
      <c r="AD48" s="2">
        <f t="shared" si="2"/>
        <v>0.7099999999999973</v>
      </c>
      <c r="AE48" s="148">
        <f t="shared" si="3"/>
        <v>3.9976484420928937E-2</v>
      </c>
    </row>
    <row r="49" spans="15:31" x14ac:dyDescent="0.25">
      <c r="O49" s="93">
        <v>1.06</v>
      </c>
      <c r="P49" s="93">
        <f t="shared" si="7"/>
        <v>27.358599999999999</v>
      </c>
      <c r="Q49" s="2"/>
      <c r="T49" s="103" t="s">
        <v>104</v>
      </c>
      <c r="U49" s="98">
        <v>27.94</v>
      </c>
      <c r="W49" s="143">
        <v>42419</v>
      </c>
      <c r="X49" s="12">
        <v>16.79</v>
      </c>
      <c r="Y49" s="12">
        <v>17.04</v>
      </c>
      <c r="Z49" s="12">
        <v>16.41</v>
      </c>
      <c r="AA49" s="12">
        <v>17.010000000000002</v>
      </c>
      <c r="AB49" s="105">
        <v>1766600</v>
      </c>
      <c r="AC49" s="12">
        <v>17.010000000000002</v>
      </c>
      <c r="AD49" s="2">
        <f t="shared" si="2"/>
        <v>0.62999999999999901</v>
      </c>
      <c r="AE49" s="148">
        <f t="shared" si="3"/>
        <v>-5.8754406580485696E-4</v>
      </c>
    </row>
    <row r="50" spans="15:31" x14ac:dyDescent="0.25">
      <c r="O50" s="93">
        <v>1.05</v>
      </c>
      <c r="P50" s="93">
        <f t="shared" si="7"/>
        <v>27.1005</v>
      </c>
      <c r="Q50" s="2"/>
      <c r="T50" s="103" t="s">
        <v>105</v>
      </c>
      <c r="U50" s="98">
        <v>1.3846799999999999</v>
      </c>
      <c r="W50" s="143">
        <v>42418</v>
      </c>
      <c r="X50" s="12">
        <v>17.260000000000002</v>
      </c>
      <c r="Y50" s="12">
        <v>17.329999999999998</v>
      </c>
      <c r="Z50" s="12">
        <v>16.809999999999999</v>
      </c>
      <c r="AA50" s="12">
        <v>17.02</v>
      </c>
      <c r="AB50" s="105">
        <v>1577000</v>
      </c>
      <c r="AC50" s="12">
        <v>17.02</v>
      </c>
      <c r="AD50" s="2">
        <f t="shared" si="2"/>
        <v>0.51999999999999957</v>
      </c>
      <c r="AE50" s="148">
        <f t="shared" si="3"/>
        <v>-2.5200458190148933E-2</v>
      </c>
    </row>
    <row r="51" spans="15:31" x14ac:dyDescent="0.25">
      <c r="O51" s="93">
        <v>1.04</v>
      </c>
      <c r="P51" s="93">
        <f t="shared" si="7"/>
        <v>26.842399999999998</v>
      </c>
      <c r="Q51" s="2"/>
      <c r="T51" s="103" t="s">
        <v>106</v>
      </c>
      <c r="U51" s="98" t="s">
        <v>262</v>
      </c>
      <c r="W51" s="143">
        <v>42417</v>
      </c>
      <c r="X51" s="12">
        <v>16.98</v>
      </c>
      <c r="Y51" s="12">
        <v>17.46</v>
      </c>
      <c r="Z51" s="12">
        <v>16.87</v>
      </c>
      <c r="AA51" s="12">
        <v>17.46</v>
      </c>
      <c r="AB51" s="105">
        <v>2373000</v>
      </c>
      <c r="AC51" s="12">
        <v>17.46</v>
      </c>
      <c r="AD51" s="2">
        <f t="shared" si="2"/>
        <v>0.58999999999999986</v>
      </c>
      <c r="AE51" s="148">
        <f t="shared" si="3"/>
        <v>4.3634190077704638E-2</v>
      </c>
    </row>
    <row r="52" spans="15:31" x14ac:dyDescent="0.25">
      <c r="O52" s="93">
        <v>1.03</v>
      </c>
      <c r="P52" s="93">
        <f t="shared" si="7"/>
        <v>26.584299999999999</v>
      </c>
      <c r="Q52" s="2"/>
      <c r="T52" s="103"/>
      <c r="U52" s="98"/>
      <c r="W52" s="143">
        <v>42416</v>
      </c>
      <c r="X52" s="12">
        <v>16.39</v>
      </c>
      <c r="Y52" s="12">
        <v>16.84</v>
      </c>
      <c r="Z52" s="12">
        <v>16.149999999999999</v>
      </c>
      <c r="AA52" s="12">
        <v>16.73</v>
      </c>
      <c r="AB52" s="105">
        <v>1301100</v>
      </c>
      <c r="AC52" s="12">
        <v>16.73</v>
      </c>
      <c r="AD52" s="2">
        <f t="shared" si="2"/>
        <v>0.69000000000000128</v>
      </c>
      <c r="AE52" s="148">
        <f t="shared" si="3"/>
        <v>4.0422885572139355E-2</v>
      </c>
    </row>
    <row r="53" spans="15:31" x14ac:dyDescent="0.25">
      <c r="O53" s="93">
        <v>1.02</v>
      </c>
      <c r="P53" s="93">
        <f t="shared" si="7"/>
        <v>26.3262</v>
      </c>
      <c r="Q53" s="2"/>
      <c r="T53" s="103" t="s">
        <v>107</v>
      </c>
      <c r="U53" s="98" t="s">
        <v>354</v>
      </c>
      <c r="W53" s="143">
        <v>42412</v>
      </c>
      <c r="X53" s="12">
        <v>15.73</v>
      </c>
      <c r="Y53" s="12">
        <v>16.16</v>
      </c>
      <c r="Z53" s="12">
        <v>15.41</v>
      </c>
      <c r="AA53" s="12">
        <v>16.079999999999998</v>
      </c>
      <c r="AB53" s="105">
        <v>1019400</v>
      </c>
      <c r="AC53" s="12">
        <v>16.079999999999998</v>
      </c>
      <c r="AD53" s="2">
        <f t="shared" si="2"/>
        <v>0.75</v>
      </c>
      <c r="AE53" s="148">
        <f t="shared" si="3"/>
        <v>3.7419354838709618E-2</v>
      </c>
    </row>
    <row r="54" spans="15:31" x14ac:dyDescent="0.25">
      <c r="O54" s="93">
        <v>1.01</v>
      </c>
      <c r="P54" s="93">
        <f t="shared" si="7"/>
        <v>26.068099999999998</v>
      </c>
      <c r="Q54" s="2"/>
      <c r="T54" s="103" t="s">
        <v>108</v>
      </c>
      <c r="U54" s="98" t="s">
        <v>355</v>
      </c>
      <c r="W54" s="143">
        <v>42411</v>
      </c>
      <c r="X54" s="12">
        <v>15.77</v>
      </c>
      <c r="Y54" s="12">
        <v>15.99</v>
      </c>
      <c r="Z54" s="12">
        <v>15.21</v>
      </c>
      <c r="AA54" s="12">
        <v>15.5</v>
      </c>
      <c r="AB54" s="105">
        <v>1553300</v>
      </c>
      <c r="AC54" s="12">
        <v>15.5</v>
      </c>
      <c r="AD54" s="2">
        <f t="shared" si="2"/>
        <v>0.77999999999999936</v>
      </c>
      <c r="AE54" s="148">
        <f t="shared" si="3"/>
        <v>-2.3929471032745675E-2</v>
      </c>
    </row>
    <row r="55" spans="15:31" x14ac:dyDescent="0.25">
      <c r="O55" s="93">
        <v>1</v>
      </c>
      <c r="P55" s="93">
        <f t="shared" si="7"/>
        <v>25.81</v>
      </c>
      <c r="Q55" s="2"/>
      <c r="T55" s="103" t="s">
        <v>109</v>
      </c>
      <c r="U55" s="100">
        <v>2472053</v>
      </c>
      <c r="W55" s="143">
        <v>42410</v>
      </c>
      <c r="X55" s="12">
        <v>15.66</v>
      </c>
      <c r="Y55" s="12">
        <v>16.760000000000002</v>
      </c>
      <c r="Z55" s="12">
        <v>15.51</v>
      </c>
      <c r="AA55" s="12">
        <v>15.88</v>
      </c>
      <c r="AB55" s="105">
        <v>2688100</v>
      </c>
      <c r="AC55" s="12">
        <v>15.88</v>
      </c>
      <c r="AD55" s="2">
        <f t="shared" si="2"/>
        <v>1.2500000000000018</v>
      </c>
      <c r="AE55" s="148">
        <f t="shared" si="3"/>
        <v>1.5345268542199531E-2</v>
      </c>
    </row>
    <row r="56" spans="15:31" x14ac:dyDescent="0.25">
      <c r="O56" s="93">
        <v>0.99</v>
      </c>
      <c r="P56" s="93">
        <f t="shared" si="7"/>
        <v>25.5519</v>
      </c>
      <c r="Q56" s="2"/>
      <c r="T56" s="103" t="s">
        <v>112</v>
      </c>
      <c r="U56" s="100">
        <v>2605160</v>
      </c>
      <c r="W56" s="143">
        <v>42409</v>
      </c>
      <c r="X56" s="12">
        <v>16.04</v>
      </c>
      <c r="Y56" s="12">
        <v>16.36</v>
      </c>
      <c r="Z56" s="12">
        <v>15.26</v>
      </c>
      <c r="AA56" s="12">
        <v>15.64</v>
      </c>
      <c r="AB56" s="105">
        <v>2569200</v>
      </c>
      <c r="AC56" s="12">
        <v>15.64</v>
      </c>
      <c r="AD56" s="2">
        <f t="shared" si="2"/>
        <v>1.0999999999999996</v>
      </c>
      <c r="AE56" s="148">
        <f t="shared" si="3"/>
        <v>-3.5163479333744641E-2</v>
      </c>
    </row>
    <row r="57" spans="15:31" x14ac:dyDescent="0.25">
      <c r="O57" s="93">
        <v>0.98</v>
      </c>
      <c r="P57" s="93">
        <f t="shared" si="7"/>
        <v>25.293799999999997</v>
      </c>
      <c r="Q57" s="2"/>
      <c r="T57" s="103" t="s">
        <v>110</v>
      </c>
      <c r="U57" s="98" t="s">
        <v>356</v>
      </c>
      <c r="W57" s="143">
        <v>42408</v>
      </c>
      <c r="X57" s="12">
        <v>17.170000000000002</v>
      </c>
      <c r="Y57" s="12">
        <v>17.25</v>
      </c>
      <c r="Z57" s="12">
        <v>15.75</v>
      </c>
      <c r="AA57" s="12">
        <v>16.21</v>
      </c>
      <c r="AB57" s="105">
        <v>3227500</v>
      </c>
      <c r="AC57" s="12">
        <v>16.21</v>
      </c>
      <c r="AD57" s="2">
        <f t="shared" si="2"/>
        <v>1.5</v>
      </c>
      <c r="AE57" s="148">
        <f t="shared" si="3"/>
        <v>-6.9460390355912782E-2</v>
      </c>
    </row>
    <row r="58" spans="15:31" x14ac:dyDescent="0.25">
      <c r="O58" s="93">
        <v>0.97</v>
      </c>
      <c r="P58" s="93">
        <f t="shared" si="7"/>
        <v>25.035699999999999</v>
      </c>
      <c r="T58" s="103" t="s">
        <v>113</v>
      </c>
      <c r="U58" s="98">
        <v>40.65</v>
      </c>
      <c r="W58" s="143">
        <v>42405</v>
      </c>
      <c r="X58" s="12">
        <v>18.36</v>
      </c>
      <c r="Y58" s="12">
        <v>18.36</v>
      </c>
      <c r="Z58" s="12">
        <v>17.41</v>
      </c>
      <c r="AA58" s="12">
        <v>17.420000000000002</v>
      </c>
      <c r="AB58" s="105">
        <v>2180200</v>
      </c>
      <c r="AC58" s="12">
        <v>17.420000000000002</v>
      </c>
      <c r="AD58" s="2">
        <f t="shared" si="2"/>
        <v>0.94999999999999929</v>
      </c>
      <c r="AE58" s="148">
        <f t="shared" si="3"/>
        <v>-5.8887088060507797E-2</v>
      </c>
    </row>
    <row r="59" spans="15:31" x14ac:dyDescent="0.25">
      <c r="O59" s="93">
        <v>0.96</v>
      </c>
      <c r="P59" s="93">
        <f t="shared" si="7"/>
        <v>24.7776</v>
      </c>
      <c r="T59" s="103" t="s">
        <v>114</v>
      </c>
      <c r="U59" s="98">
        <v>0.64</v>
      </c>
      <c r="W59" s="143">
        <v>42404</v>
      </c>
      <c r="X59" s="12">
        <v>18.25</v>
      </c>
      <c r="Y59" s="12">
        <v>19.170000000000002</v>
      </c>
      <c r="Z59" s="12">
        <v>18.079999999999998</v>
      </c>
      <c r="AA59" s="12">
        <v>18.510000000000002</v>
      </c>
      <c r="AB59" s="105">
        <v>1483600</v>
      </c>
      <c r="AC59" s="12">
        <v>18.510000000000002</v>
      </c>
      <c r="AD59" s="2">
        <f t="shared" si="2"/>
        <v>1.0900000000000034</v>
      </c>
      <c r="AE59" s="148">
        <f t="shared" si="3"/>
        <v>-3.2310177705976439E-3</v>
      </c>
    </row>
    <row r="60" spans="15:31" x14ac:dyDescent="0.25">
      <c r="O60" s="93">
        <v>0.95</v>
      </c>
      <c r="P60" s="93">
        <f t="shared" si="7"/>
        <v>24.519499999999997</v>
      </c>
      <c r="T60" s="103" t="s">
        <v>111</v>
      </c>
      <c r="U60" s="98" t="s">
        <v>126</v>
      </c>
      <c r="W60" s="143">
        <v>42403</v>
      </c>
      <c r="X60" s="12">
        <v>18.399999999999999</v>
      </c>
      <c r="Y60" s="12">
        <v>18.75</v>
      </c>
      <c r="Z60" s="12">
        <v>17.760000000000002</v>
      </c>
      <c r="AA60" s="12">
        <v>18.57</v>
      </c>
      <c r="AB60" s="105">
        <v>2737700</v>
      </c>
      <c r="AC60" s="12">
        <v>18.57</v>
      </c>
      <c r="AD60" s="2">
        <f t="shared" si="2"/>
        <v>0.98999999999999844</v>
      </c>
      <c r="AE60" s="148">
        <f t="shared" si="3"/>
        <v>1.1437908496731986E-2</v>
      </c>
    </row>
    <row r="61" spans="15:31" x14ac:dyDescent="0.25">
      <c r="O61" s="93">
        <v>0.94</v>
      </c>
      <c r="P61" s="93">
        <f t="shared" si="7"/>
        <v>24.261399999999998</v>
      </c>
      <c r="W61" s="143">
        <v>42402</v>
      </c>
      <c r="X61" s="12">
        <v>18.649999999999999</v>
      </c>
      <c r="Y61" s="12">
        <v>18.95</v>
      </c>
      <c r="Z61" s="12">
        <v>18</v>
      </c>
      <c r="AA61" s="12">
        <v>18.36</v>
      </c>
      <c r="AB61" s="105">
        <v>4078900</v>
      </c>
      <c r="AC61" s="12">
        <v>18.36</v>
      </c>
      <c r="AD61" s="2">
        <f t="shared" si="2"/>
        <v>0.94999999999999929</v>
      </c>
      <c r="AE61" s="148">
        <f t="shared" si="3"/>
        <v>2.857142857142847E-2</v>
      </c>
    </row>
    <row r="62" spans="15:31" x14ac:dyDescent="0.25">
      <c r="O62" s="93">
        <v>0.93</v>
      </c>
      <c r="P62" s="93">
        <f t="shared" si="7"/>
        <v>24.003299999999999</v>
      </c>
      <c r="W62" s="143">
        <v>42401</v>
      </c>
      <c r="X62" s="12">
        <v>17.63</v>
      </c>
      <c r="Y62" s="12">
        <v>18.04</v>
      </c>
      <c r="Z62" s="12">
        <v>17.350000000000001</v>
      </c>
      <c r="AA62" s="12">
        <v>17.850000000000001</v>
      </c>
      <c r="AB62" s="105">
        <v>2516800</v>
      </c>
      <c r="AC62" s="12">
        <v>17.850000000000001</v>
      </c>
      <c r="AD62" s="2">
        <f t="shared" si="2"/>
        <v>0.68999999999999773</v>
      </c>
      <c r="AE62" s="148">
        <f t="shared" si="3"/>
        <v>2.2459292532286401E-3</v>
      </c>
    </row>
    <row r="63" spans="15:31" x14ac:dyDescent="0.25">
      <c r="O63" s="93">
        <v>0.92</v>
      </c>
      <c r="P63" s="93">
        <f t="shared" si="7"/>
        <v>23.745200000000001</v>
      </c>
      <c r="W63" s="143">
        <v>42398</v>
      </c>
      <c r="X63" s="12">
        <v>17.13</v>
      </c>
      <c r="Y63" s="12">
        <v>17.82</v>
      </c>
      <c r="Z63" s="12">
        <v>17.09</v>
      </c>
      <c r="AA63" s="12">
        <v>17.809999999999999</v>
      </c>
      <c r="AB63" s="105">
        <v>2127400</v>
      </c>
      <c r="AC63" s="12">
        <v>17.809999999999999</v>
      </c>
      <c r="AD63" s="2">
        <f t="shared" si="2"/>
        <v>0.73000000000000043</v>
      </c>
      <c r="AE63" s="148">
        <f t="shared" si="3"/>
        <v>4.2129900526623798E-2</v>
      </c>
    </row>
    <row r="64" spans="15:31" x14ac:dyDescent="0.25">
      <c r="O64" s="93">
        <v>0.91</v>
      </c>
      <c r="P64" s="93">
        <f t="shared" si="7"/>
        <v>23.487099999999998</v>
      </c>
      <c r="W64" s="143">
        <v>42397</v>
      </c>
      <c r="X64" s="12">
        <v>17.239999999999998</v>
      </c>
      <c r="Y64" s="12">
        <v>17.29</v>
      </c>
      <c r="Z64" s="12">
        <v>16.84</v>
      </c>
      <c r="AA64" s="12">
        <v>17.09</v>
      </c>
      <c r="AB64" s="105">
        <v>1283600</v>
      </c>
      <c r="AC64" s="12">
        <v>17.09</v>
      </c>
      <c r="AD64" s="2">
        <f t="shared" si="2"/>
        <v>0.44999999999999929</v>
      </c>
      <c r="AE64" s="148">
        <f t="shared" si="3"/>
        <v>5.2941176470588935E-3</v>
      </c>
    </row>
    <row r="65" spans="15:31" x14ac:dyDescent="0.25">
      <c r="O65" s="93">
        <v>0.9</v>
      </c>
      <c r="P65" s="93">
        <f t="shared" si="7"/>
        <v>23.228999999999999</v>
      </c>
      <c r="W65" s="143">
        <v>42396</v>
      </c>
      <c r="X65" s="12">
        <v>16.850000000000001</v>
      </c>
      <c r="Y65" s="12">
        <v>17.559999999999999</v>
      </c>
      <c r="Z65" s="12">
        <v>16.61</v>
      </c>
      <c r="AA65" s="12">
        <v>17</v>
      </c>
      <c r="AB65" s="105">
        <v>1625400</v>
      </c>
      <c r="AC65" s="12">
        <v>17</v>
      </c>
      <c r="AD65" s="2">
        <f t="shared" si="2"/>
        <v>0.94999999999999929</v>
      </c>
      <c r="AE65" s="148">
        <f t="shared" si="3"/>
        <v>-2.3474178403755097E-3</v>
      </c>
    </row>
    <row r="66" spans="15:31" x14ac:dyDescent="0.25">
      <c r="O66" s="37"/>
      <c r="W66" s="143">
        <v>42395</v>
      </c>
      <c r="X66" s="12">
        <v>16.84</v>
      </c>
      <c r="Y66" s="12">
        <v>17.239999999999998</v>
      </c>
      <c r="Z66" s="12">
        <v>16.37</v>
      </c>
      <c r="AA66" s="12">
        <v>17.04</v>
      </c>
      <c r="AB66" s="105">
        <v>2470900</v>
      </c>
      <c r="AC66" s="12">
        <v>17.04</v>
      </c>
      <c r="AD66" s="2">
        <f t="shared" si="2"/>
        <v>0.86999999999999744</v>
      </c>
      <c r="AE66" s="148">
        <f t="shared" si="3"/>
        <v>2.5270758122743597E-2</v>
      </c>
    </row>
    <row r="67" spans="15:31" x14ac:dyDescent="0.25">
      <c r="W67" s="143">
        <v>42394</v>
      </c>
      <c r="X67" s="12">
        <v>16.2</v>
      </c>
      <c r="Y67" s="12">
        <v>16.93</v>
      </c>
      <c r="Z67" s="12">
        <v>15.97</v>
      </c>
      <c r="AA67" s="12">
        <v>16.62</v>
      </c>
      <c r="AB67" s="105">
        <v>3229800</v>
      </c>
      <c r="AC67" s="12">
        <v>16.62</v>
      </c>
      <c r="AD67" s="2">
        <f t="shared" ref="AD67:AD68" si="8">Y67-Z67</f>
        <v>0.95999999999999908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91" priority="30">
      <formula>Q7&gt;0</formula>
    </cfRule>
    <cfRule type="expression" dxfId="29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9" priority="23">
      <formula>F27&gt;0</formula>
    </cfRule>
    <cfRule type="expression" dxfId="288" priority="24">
      <formula>F27&lt;0</formula>
    </cfRule>
  </conditionalFormatting>
  <conditionalFormatting sqref="F29:F33">
    <cfRule type="expression" dxfId="287" priority="19">
      <formula>F29&gt;0</formula>
    </cfRule>
    <cfRule type="expression" dxfId="286" priority="20">
      <formula>F29&lt;0</formula>
    </cfRule>
  </conditionalFormatting>
  <conditionalFormatting sqref="F29:F32">
    <cfRule type="expression" dxfId="285" priority="21">
      <formula>F29&gt;0</formula>
    </cfRule>
    <cfRule type="expression" dxfId="284" priority="22">
      <formula>F29&lt;0</formula>
    </cfRule>
  </conditionalFormatting>
  <conditionalFormatting sqref="H27:H33">
    <cfRule type="expression" dxfId="283" priority="17">
      <formula>H27&gt;0</formula>
    </cfRule>
    <cfRule type="expression" dxfId="282" priority="18">
      <formula>H27&lt;0</formula>
    </cfRule>
  </conditionalFormatting>
  <conditionalFormatting sqref="F34">
    <cfRule type="expression" dxfId="281" priority="15">
      <formula>F34&gt;0</formula>
    </cfRule>
    <cfRule type="expression" dxfId="280" priority="16">
      <formula>F34&lt;0</formula>
    </cfRule>
  </conditionalFormatting>
  <conditionalFormatting sqref="H34">
    <cfRule type="expression" dxfId="279" priority="13">
      <formula>H34&gt;0</formula>
    </cfRule>
    <cfRule type="expression" dxfId="278" priority="14">
      <formula>H34&lt;0</formula>
    </cfRule>
  </conditionalFormatting>
  <conditionalFormatting sqref="F36:F43">
    <cfRule type="expression" dxfId="277" priority="11">
      <formula>F36&gt;0</formula>
    </cfRule>
    <cfRule type="expression" dxfId="276" priority="12">
      <formula>F36&lt;0</formula>
    </cfRule>
  </conditionalFormatting>
  <conditionalFormatting sqref="H36:H43">
    <cfRule type="expression" dxfId="275" priority="9">
      <formula>H36&gt;0</formula>
    </cfRule>
    <cfRule type="expression" dxfId="274" priority="10">
      <formula>H36&lt;0</formula>
    </cfRule>
  </conditionalFormatting>
  <conditionalFormatting sqref="F35">
    <cfRule type="expression" dxfId="273" priority="7">
      <formula>F35&gt;0</formula>
    </cfRule>
    <cfRule type="expression" dxfId="272" priority="8">
      <formula>F35&lt;0</formula>
    </cfRule>
  </conditionalFormatting>
  <conditionalFormatting sqref="H35">
    <cfRule type="expression" dxfId="271" priority="5">
      <formula>H35&gt;0</formula>
    </cfRule>
    <cfRule type="expression" dxfId="270" priority="6">
      <formula>H35&lt;0</formula>
    </cfRule>
  </conditionalFormatting>
  <conditionalFormatting sqref="F22:F26">
    <cfRule type="expression" dxfId="269" priority="3">
      <formula>F22&gt;0</formula>
    </cfRule>
    <cfRule type="expression" dxfId="268" priority="4">
      <formula>F22&lt;0</formula>
    </cfRule>
  </conditionalFormatting>
  <conditionalFormatting sqref="H22:H26">
    <cfRule type="expression" dxfId="267" priority="1">
      <formula>H22&gt;0</formula>
    </cfRule>
    <cfRule type="expression" dxfId="2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2">
        <v>60</v>
      </c>
      <c r="D2" s="381">
        <v>41.01</v>
      </c>
      <c r="E2" s="381">
        <v>0</v>
      </c>
      <c r="F2" s="381">
        <f>C2*D2</f>
        <v>2460.6</v>
      </c>
      <c r="G2" s="84">
        <v>42426</v>
      </c>
      <c r="H2" s="318">
        <v>20</v>
      </c>
      <c r="I2" s="319">
        <v>38.450000000000003</v>
      </c>
      <c r="J2" s="319">
        <v>0.02</v>
      </c>
      <c r="K2" s="319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42487</v>
      </c>
      <c r="X2" s="12">
        <v>44.46</v>
      </c>
      <c r="Y2" s="12">
        <v>44.72</v>
      </c>
      <c r="Z2" s="12">
        <v>44.11</v>
      </c>
      <c r="AA2" s="12">
        <v>44.57</v>
      </c>
      <c r="AB2" s="105">
        <v>5448200</v>
      </c>
      <c r="AC2" s="12">
        <v>44.57</v>
      </c>
      <c r="AD2" s="2">
        <f>Y2-Z2</f>
        <v>0.60999999999999943</v>
      </c>
      <c r="AE2" s="148">
        <f>AC2/AC3-1</f>
        <v>4.0549673349854487E-3</v>
      </c>
    </row>
    <row r="3" spans="1:41" x14ac:dyDescent="0.25">
      <c r="A3" s="26" t="s">
        <v>71</v>
      </c>
      <c r="B3" s="84">
        <v>42403</v>
      </c>
      <c r="C3" s="320">
        <v>20</v>
      </c>
      <c r="D3" s="319">
        <v>35.5</v>
      </c>
      <c r="E3" s="319">
        <v>0</v>
      </c>
      <c r="F3" s="319">
        <f>C3*D3</f>
        <v>710</v>
      </c>
      <c r="G3" s="84">
        <v>42426</v>
      </c>
      <c r="H3" s="380">
        <v>30</v>
      </c>
      <c r="I3" s="381">
        <v>38.75</v>
      </c>
      <c r="J3" s="381">
        <v>0.03</v>
      </c>
      <c r="K3" s="381">
        <f>H3*I3-J3</f>
        <v>1162.47</v>
      </c>
      <c r="L3" s="4"/>
      <c r="O3" t="s">
        <v>58</v>
      </c>
      <c r="Q3" s="252">
        <f>IF(Q2=0, Q4, (F14-K14-M14)/Q2)</f>
        <v>43.42</v>
      </c>
      <c r="T3" s="1">
        <v>42312</v>
      </c>
      <c r="U3" t="s">
        <v>164</v>
      </c>
      <c r="W3" s="143">
        <v>42486</v>
      </c>
      <c r="X3" s="12">
        <v>44.08</v>
      </c>
      <c r="Y3" s="12">
        <v>44.63</v>
      </c>
      <c r="Z3" s="12">
        <v>43.99</v>
      </c>
      <c r="AA3" s="12">
        <v>44.39</v>
      </c>
      <c r="AB3" s="105">
        <v>5065500</v>
      </c>
      <c r="AC3" s="12">
        <v>44.39</v>
      </c>
      <c r="AD3" s="2">
        <f t="shared" ref="AD3:AD66" si="0">Y3-Z3</f>
        <v>0.64000000000000057</v>
      </c>
      <c r="AE3" s="148">
        <f t="shared" ref="AE3:AE66" si="1">AC3/AC4-1</f>
        <v>7.9473206176203792E-3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80">
        <v>30</v>
      </c>
      <c r="I4" s="381">
        <v>43.3</v>
      </c>
      <c r="J4" s="381">
        <v>0.03</v>
      </c>
      <c r="K4" s="381">
        <f>H4*I4-J4</f>
        <v>1298.97</v>
      </c>
      <c r="L4" s="4"/>
      <c r="O4" t="s">
        <v>66</v>
      </c>
      <c r="Q4" s="221">
        <v>43.42</v>
      </c>
      <c r="W4" s="143">
        <v>42485</v>
      </c>
      <c r="X4" s="12">
        <v>44.36</v>
      </c>
      <c r="Y4" s="12">
        <v>44.43</v>
      </c>
      <c r="Z4" s="12">
        <v>43.9</v>
      </c>
      <c r="AA4" s="12">
        <v>44.04</v>
      </c>
      <c r="AB4" s="105">
        <v>4556500</v>
      </c>
      <c r="AC4" s="12">
        <v>44.04</v>
      </c>
      <c r="AD4" s="2">
        <f t="shared" si="0"/>
        <v>0.53000000000000114</v>
      </c>
      <c r="AE4" s="148">
        <f t="shared" si="1"/>
        <v>-7.2137060414788623E-3</v>
      </c>
    </row>
    <row r="5" spans="1:41" x14ac:dyDescent="0.25">
      <c r="O5" t="s">
        <v>67</v>
      </c>
      <c r="Q5" s="3">
        <f>Q4*Q2</f>
        <v>0</v>
      </c>
      <c r="W5" s="143">
        <v>42482</v>
      </c>
      <c r="X5" s="12">
        <v>44.28</v>
      </c>
      <c r="Y5" s="12">
        <v>45</v>
      </c>
      <c r="Z5" s="12">
        <v>44.06</v>
      </c>
      <c r="AA5" s="12">
        <v>44.36</v>
      </c>
      <c r="AB5" s="105">
        <v>3268500</v>
      </c>
      <c r="AC5" s="12">
        <v>44.36</v>
      </c>
      <c r="AD5" s="2">
        <f t="shared" si="0"/>
        <v>0.93999999999999773</v>
      </c>
      <c r="AE5" s="148">
        <f t="shared" si="1"/>
        <v>-2.6978417266186883E-3</v>
      </c>
    </row>
    <row r="6" spans="1:41" x14ac:dyDescent="0.25">
      <c r="O6" t="s">
        <v>64</v>
      </c>
      <c r="Q6" s="2">
        <f>Q3*Q2</f>
        <v>0</v>
      </c>
      <c r="W6" s="143">
        <v>42481</v>
      </c>
      <c r="X6" s="12">
        <v>44.6</v>
      </c>
      <c r="Y6" s="12">
        <v>44.87</v>
      </c>
      <c r="Z6" s="12">
        <v>44.33</v>
      </c>
      <c r="AA6" s="12">
        <v>44.48</v>
      </c>
      <c r="AB6" s="105">
        <v>4252600</v>
      </c>
      <c r="AC6" s="12">
        <v>44.48</v>
      </c>
      <c r="AD6" s="2">
        <f t="shared" si="0"/>
        <v>0.53999999999999915</v>
      </c>
      <c r="AE6" s="148">
        <f t="shared" si="1"/>
        <v>-3.1376064545046711E-3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42480</v>
      </c>
      <c r="X7" s="12">
        <v>44.92</v>
      </c>
      <c r="Y7" s="12">
        <v>45</v>
      </c>
      <c r="Z7" s="12">
        <v>44.43</v>
      </c>
      <c r="AA7" s="12">
        <v>44.62</v>
      </c>
      <c r="AB7" s="105">
        <v>5954200</v>
      </c>
      <c r="AC7" s="12">
        <v>44.62</v>
      </c>
      <c r="AD7" s="2">
        <f t="shared" si="0"/>
        <v>0.57000000000000028</v>
      </c>
      <c r="AE7" s="148">
        <f t="shared" si="1"/>
        <v>-5.5716514374860582E-3</v>
      </c>
    </row>
    <row r="8" spans="1:41" x14ac:dyDescent="0.25">
      <c r="O8" s="13" t="s">
        <v>90</v>
      </c>
      <c r="Q8" s="148">
        <f>(Q4-Q3)/Q3</f>
        <v>0</v>
      </c>
      <c r="W8" s="143">
        <v>42479</v>
      </c>
      <c r="X8" s="12">
        <v>44.95</v>
      </c>
      <c r="Y8" s="12">
        <v>45.11</v>
      </c>
      <c r="Z8" s="12">
        <v>44.16</v>
      </c>
      <c r="AA8" s="12">
        <v>44.87</v>
      </c>
      <c r="AB8" s="105">
        <v>8251900</v>
      </c>
      <c r="AC8" s="12">
        <v>44.87</v>
      </c>
      <c r="AD8" s="2">
        <f t="shared" si="0"/>
        <v>0.95000000000000284</v>
      </c>
      <c r="AE8" s="148">
        <f t="shared" si="1"/>
        <v>4.459308807134299E-4</v>
      </c>
    </row>
    <row r="9" spans="1:41" x14ac:dyDescent="0.25">
      <c r="Q9" s="148"/>
      <c r="W9" s="143">
        <v>42478</v>
      </c>
      <c r="X9" s="12">
        <v>44</v>
      </c>
      <c r="Y9" s="12">
        <v>45.19</v>
      </c>
      <c r="Z9" s="12">
        <v>44</v>
      </c>
      <c r="AA9" s="12">
        <v>44.85</v>
      </c>
      <c r="AB9" s="105">
        <v>10003000</v>
      </c>
      <c r="AC9" s="12">
        <v>44.85</v>
      </c>
      <c r="AD9" s="2">
        <f t="shared" si="0"/>
        <v>1.1899999999999977</v>
      </c>
      <c r="AE9" s="148">
        <f t="shared" si="1"/>
        <v>1.1730205278592365E-2</v>
      </c>
    </row>
    <row r="10" spans="1:41" x14ac:dyDescent="0.25">
      <c r="W10" s="143">
        <v>42475</v>
      </c>
      <c r="X10" s="12">
        <v>44.25</v>
      </c>
      <c r="Y10" s="12">
        <v>44.74</v>
      </c>
      <c r="Z10" s="12">
        <v>43.67</v>
      </c>
      <c r="AA10" s="12">
        <v>44.33</v>
      </c>
      <c r="AB10" s="105">
        <v>42417300</v>
      </c>
      <c r="AC10" s="12">
        <v>44.33</v>
      </c>
      <c r="AD10" s="2">
        <f t="shared" si="0"/>
        <v>1.0700000000000003</v>
      </c>
      <c r="AE10" s="148">
        <f t="shared" si="1"/>
        <v>3.1681375876895235E-3</v>
      </c>
    </row>
    <row r="11" spans="1:41" x14ac:dyDescent="0.25">
      <c r="W11" s="143">
        <v>42474</v>
      </c>
      <c r="X11" s="12">
        <v>44.42</v>
      </c>
      <c r="Y11" s="12">
        <v>44.65</v>
      </c>
      <c r="Z11" s="12">
        <v>43.89</v>
      </c>
      <c r="AA11" s="12">
        <v>44.19</v>
      </c>
      <c r="AB11" s="105">
        <v>6431600</v>
      </c>
      <c r="AC11" s="12">
        <v>44.19</v>
      </c>
      <c r="AD11" s="2">
        <f t="shared" si="0"/>
        <v>0.75999999999999801</v>
      </c>
      <c r="AE11" s="148">
        <f t="shared" si="1"/>
        <v>-8.0808080808080218E-3</v>
      </c>
    </row>
    <row r="12" spans="1:41" x14ac:dyDescent="0.25">
      <c r="W12" s="143">
        <v>42473</v>
      </c>
      <c r="X12" s="12">
        <v>44.24</v>
      </c>
      <c r="Y12" s="12">
        <v>44.67</v>
      </c>
      <c r="Z12" s="12">
        <v>43.97</v>
      </c>
      <c r="AA12" s="12">
        <v>44.55</v>
      </c>
      <c r="AB12" s="105">
        <v>4808000</v>
      </c>
      <c r="AC12" s="12">
        <v>44.55</v>
      </c>
      <c r="AD12" s="2">
        <f t="shared" si="0"/>
        <v>0.70000000000000284</v>
      </c>
      <c r="AE12" s="148">
        <f t="shared" si="1"/>
        <v>1.6891120748687483E-2</v>
      </c>
    </row>
    <row r="13" spans="1:41" x14ac:dyDescent="0.25">
      <c r="W13" s="143">
        <v>42472</v>
      </c>
      <c r="X13" s="12">
        <v>43.94</v>
      </c>
      <c r="Y13" s="12">
        <v>43.98</v>
      </c>
      <c r="Z13" s="12">
        <v>43.11</v>
      </c>
      <c r="AA13" s="12">
        <v>43.81</v>
      </c>
      <c r="AB13" s="105">
        <v>5061700</v>
      </c>
      <c r="AC13" s="12">
        <v>43.81</v>
      </c>
      <c r="AD13" s="2">
        <f t="shared" si="0"/>
        <v>0.86999999999999744</v>
      </c>
      <c r="AE13" s="148">
        <f t="shared" si="1"/>
        <v>1.1425959780622108E-3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42471</v>
      </c>
      <c r="X14" s="12">
        <v>43.97</v>
      </c>
      <c r="Y14" s="12">
        <v>44.58</v>
      </c>
      <c r="Z14" s="12">
        <v>43.74</v>
      </c>
      <c r="AA14" s="12">
        <v>43.76</v>
      </c>
      <c r="AB14" s="105">
        <v>4761800</v>
      </c>
      <c r="AC14" s="12">
        <v>43.76</v>
      </c>
      <c r="AD14" s="2">
        <f t="shared" si="0"/>
        <v>0.83999999999999631</v>
      </c>
      <c r="AE14" s="148">
        <f t="shared" si="1"/>
        <v>-1.8248175182482562E-3</v>
      </c>
    </row>
    <row r="15" spans="1:41" x14ac:dyDescent="0.25">
      <c r="G15" s="2"/>
      <c r="W15" s="143">
        <v>42468</v>
      </c>
      <c r="X15" s="12">
        <v>44.24</v>
      </c>
      <c r="Y15" s="12">
        <v>44.74</v>
      </c>
      <c r="Z15" s="12">
        <v>43.57</v>
      </c>
      <c r="AA15" s="12">
        <v>43.84</v>
      </c>
      <c r="AB15" s="105">
        <v>6082500</v>
      </c>
      <c r="AC15" s="12">
        <v>43.84</v>
      </c>
      <c r="AD15" s="2">
        <f t="shared" si="0"/>
        <v>1.1700000000000017</v>
      </c>
      <c r="AE15" s="148">
        <f t="shared" si="1"/>
        <v>0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0" t="s">
        <v>167</v>
      </c>
      <c r="H16" s="213" t="s">
        <v>90</v>
      </c>
      <c r="I16" s="213" t="s">
        <v>174</v>
      </c>
      <c r="W16" s="143">
        <v>42467</v>
      </c>
      <c r="X16" s="12">
        <v>44.25</v>
      </c>
      <c r="Y16" s="12">
        <v>44.27</v>
      </c>
      <c r="Z16" s="12">
        <v>43.41</v>
      </c>
      <c r="AA16" s="12">
        <v>43.84</v>
      </c>
      <c r="AB16" s="105">
        <v>11054000</v>
      </c>
      <c r="AC16" s="12">
        <v>43.84</v>
      </c>
      <c r="AD16" s="2">
        <f t="shared" si="0"/>
        <v>0.86000000000000654</v>
      </c>
      <c r="AE16" s="148">
        <f t="shared" si="1"/>
        <v>-1.7701097916199893E-2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42466</v>
      </c>
      <c r="X17" s="12">
        <v>44.87</v>
      </c>
      <c r="Y17" s="12">
        <v>44.98</v>
      </c>
      <c r="Z17" s="12">
        <v>44.47</v>
      </c>
      <c r="AA17" s="12">
        <v>44.63</v>
      </c>
      <c r="AB17" s="105">
        <v>5864400</v>
      </c>
      <c r="AC17" s="12">
        <v>44.63</v>
      </c>
      <c r="AD17" s="2">
        <f t="shared" si="0"/>
        <v>0.50999999999999801</v>
      </c>
      <c r="AE17" s="148">
        <f t="shared" si="1"/>
        <v>-3.1270940361849409E-3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42465</v>
      </c>
      <c r="X18" s="12">
        <v>44.91</v>
      </c>
      <c r="Y18" s="12">
        <v>45.19</v>
      </c>
      <c r="Z18" s="12">
        <v>44.58</v>
      </c>
      <c r="AA18" s="12">
        <v>44.77</v>
      </c>
      <c r="AB18" s="105">
        <v>5218800</v>
      </c>
      <c r="AC18" s="12">
        <v>44.77</v>
      </c>
      <c r="AD18" s="2">
        <f t="shared" si="0"/>
        <v>0.60999999999999943</v>
      </c>
      <c r="AE18" s="148">
        <f t="shared" si="1"/>
        <v>-1.3007054673721208E-2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42464</v>
      </c>
      <c r="X19" s="12">
        <v>45.54</v>
      </c>
      <c r="Y19" s="12">
        <v>45.57</v>
      </c>
      <c r="Z19" s="12">
        <v>45.07</v>
      </c>
      <c r="AA19" s="12">
        <v>45.36</v>
      </c>
      <c r="AB19" s="105">
        <v>5755900</v>
      </c>
      <c r="AC19" s="12">
        <v>45.36</v>
      </c>
      <c r="AD19" s="2">
        <f t="shared" si="0"/>
        <v>0.5</v>
      </c>
      <c r="AE19" s="148">
        <f t="shared" si="1"/>
        <v>-3.9525691699604515E-3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42461</v>
      </c>
      <c r="X20" s="12">
        <v>43.86</v>
      </c>
      <c r="Y20" s="12">
        <v>45.57</v>
      </c>
      <c r="Z20" s="12">
        <v>43.76</v>
      </c>
      <c r="AA20" s="12">
        <v>45.54</v>
      </c>
      <c r="AB20" s="105">
        <v>6709300</v>
      </c>
      <c r="AC20" s="12">
        <v>45.54</v>
      </c>
      <c r="AD20" s="2">
        <f t="shared" si="0"/>
        <v>1.8100000000000023</v>
      </c>
      <c r="AE20" s="148">
        <f t="shared" si="1"/>
        <v>2.8223075186272206E-2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42460</v>
      </c>
      <c r="X21" s="12">
        <v>44.44</v>
      </c>
      <c r="Y21" s="12">
        <v>44.6</v>
      </c>
      <c r="Z21" s="12">
        <v>44.16</v>
      </c>
      <c r="AA21" s="12">
        <v>44.29</v>
      </c>
      <c r="AB21" s="105">
        <v>6020500</v>
      </c>
      <c r="AC21" s="12">
        <v>44.29</v>
      </c>
      <c r="AD21" s="2">
        <f t="shared" si="0"/>
        <v>0.44000000000000483</v>
      </c>
      <c r="AE21" s="148">
        <f t="shared" si="1"/>
        <v>-1.8030200585981149E-3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42459</v>
      </c>
      <c r="X22" s="12">
        <v>45.08</v>
      </c>
      <c r="Y22" s="12">
        <v>45.57</v>
      </c>
      <c r="Z22" s="12">
        <v>44.3</v>
      </c>
      <c r="AA22" s="12">
        <v>44.37</v>
      </c>
      <c r="AB22" s="105">
        <v>8074800</v>
      </c>
      <c r="AC22" s="12">
        <v>44.37</v>
      </c>
      <c r="AD22" s="2">
        <f t="shared" si="0"/>
        <v>1.2700000000000031</v>
      </c>
      <c r="AE22" s="148">
        <f t="shared" si="1"/>
        <v>-1.2903225806451757E-2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42458</v>
      </c>
      <c r="X23" s="12">
        <v>43.94</v>
      </c>
      <c r="Y23" s="12">
        <v>44.98</v>
      </c>
      <c r="Z23" s="12">
        <v>43.76</v>
      </c>
      <c r="AA23" s="12">
        <v>44.95</v>
      </c>
      <c r="AB23" s="105">
        <v>5077800</v>
      </c>
      <c r="AC23" s="12">
        <v>44.95</v>
      </c>
      <c r="AD23" s="2">
        <f t="shared" si="0"/>
        <v>1.2199999999999989</v>
      </c>
      <c r="AE23" s="148">
        <f t="shared" si="1"/>
        <v>2.6021456288518596E-2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42457</v>
      </c>
      <c r="X24" s="12">
        <v>42.96</v>
      </c>
      <c r="Y24" s="12">
        <v>43.83</v>
      </c>
      <c r="Z24" s="12">
        <v>42.79</v>
      </c>
      <c r="AA24" s="12">
        <v>43.81</v>
      </c>
      <c r="AB24" s="105">
        <v>3341200</v>
      </c>
      <c r="AC24" s="12">
        <v>43.81</v>
      </c>
      <c r="AD24" s="2">
        <f t="shared" si="0"/>
        <v>1.0399999999999991</v>
      </c>
      <c r="AE24" s="148">
        <f t="shared" si="1"/>
        <v>1.9311307584923387E-2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42453</v>
      </c>
      <c r="X25" s="12">
        <v>42.8</v>
      </c>
      <c r="Y25" s="12">
        <v>43.47</v>
      </c>
      <c r="Z25" s="12">
        <v>42.72</v>
      </c>
      <c r="AA25" s="12">
        <v>42.98</v>
      </c>
      <c r="AB25" s="105">
        <v>3828800</v>
      </c>
      <c r="AC25" s="12">
        <v>42.98</v>
      </c>
      <c r="AD25" s="2">
        <f t="shared" si="0"/>
        <v>0.75</v>
      </c>
      <c r="AE25" s="148">
        <f t="shared" si="1"/>
        <v>-2.5527964724996188E-3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42452</v>
      </c>
      <c r="X26" s="12">
        <v>43.06</v>
      </c>
      <c r="Y26" s="12">
        <v>43.36</v>
      </c>
      <c r="Z26" s="12">
        <v>42.81</v>
      </c>
      <c r="AA26" s="12">
        <v>43.09</v>
      </c>
      <c r="AB26" s="105">
        <v>4835000</v>
      </c>
      <c r="AC26" s="12">
        <v>43.09</v>
      </c>
      <c r="AD26" s="2">
        <f t="shared" si="0"/>
        <v>0.54999999999999716</v>
      </c>
      <c r="AE26" s="148">
        <f t="shared" si="1"/>
        <v>-4.1599260457592102E-3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228</v>
      </c>
      <c r="W27" s="143">
        <v>42451</v>
      </c>
      <c r="X27" s="12">
        <v>42.84</v>
      </c>
      <c r="Y27" s="12">
        <v>43.61</v>
      </c>
      <c r="Z27" s="12">
        <v>42.69</v>
      </c>
      <c r="AA27" s="12">
        <v>43.27</v>
      </c>
      <c r="AB27" s="105">
        <v>3001800</v>
      </c>
      <c r="AC27" s="12">
        <v>43.27</v>
      </c>
      <c r="AD27" s="2">
        <f t="shared" si="0"/>
        <v>0.92000000000000171</v>
      </c>
      <c r="AE27" s="148">
        <f t="shared" si="1"/>
        <v>2.3164234422052843E-3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42450</v>
      </c>
      <c r="X28" s="12">
        <v>43.02</v>
      </c>
      <c r="Y28" s="12">
        <v>43.54</v>
      </c>
      <c r="Z28" s="12">
        <v>42.58</v>
      </c>
      <c r="AA28" s="12">
        <v>43.17</v>
      </c>
      <c r="AB28" s="105">
        <v>4825600</v>
      </c>
      <c r="AC28" s="12">
        <v>43.17</v>
      </c>
      <c r="AD28" s="2">
        <f t="shared" si="0"/>
        <v>0.96000000000000085</v>
      </c>
      <c r="AE28" s="148">
        <f t="shared" si="1"/>
        <v>4.4206607724524005E-3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42447</v>
      </c>
      <c r="X29" s="12">
        <v>42.68</v>
      </c>
      <c r="Y29" s="12">
        <v>44.06</v>
      </c>
      <c r="Z29" s="12">
        <v>42.58</v>
      </c>
      <c r="AA29" s="12">
        <v>42.98</v>
      </c>
      <c r="AB29" s="105">
        <v>5624800</v>
      </c>
      <c r="AC29" s="12">
        <v>42.98</v>
      </c>
      <c r="AD29" s="2">
        <f t="shared" si="0"/>
        <v>1.480000000000004</v>
      </c>
      <c r="AE29" s="148">
        <f t="shared" si="1"/>
        <v>8.2101806239736064E-3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42446</v>
      </c>
      <c r="X30" s="12">
        <v>42.13</v>
      </c>
      <c r="Y30" s="12">
        <v>42.97</v>
      </c>
      <c r="Z30" s="12">
        <v>41.79</v>
      </c>
      <c r="AA30" s="12">
        <v>42.63</v>
      </c>
      <c r="AB30" s="105">
        <v>4164200</v>
      </c>
      <c r="AC30" s="12">
        <v>42.63</v>
      </c>
      <c r="AD30" s="2">
        <f t="shared" si="0"/>
        <v>1.1799999999999997</v>
      </c>
      <c r="AE30" s="148">
        <f t="shared" si="1"/>
        <v>1.1148007590132902E-2</v>
      </c>
    </row>
    <row r="31" spans="2:31" x14ac:dyDescent="0.25">
      <c r="W31" s="143">
        <v>42445</v>
      </c>
      <c r="X31" s="12">
        <v>41.19</v>
      </c>
      <c r="Y31" s="12">
        <v>42.39</v>
      </c>
      <c r="Z31" s="12">
        <v>41.04</v>
      </c>
      <c r="AA31" s="12">
        <v>42.16</v>
      </c>
      <c r="AB31" s="105">
        <v>4891200</v>
      </c>
      <c r="AC31" s="12">
        <v>42.16</v>
      </c>
      <c r="AD31" s="2">
        <f t="shared" si="0"/>
        <v>1.3500000000000014</v>
      </c>
      <c r="AE31" s="148">
        <f t="shared" si="1"/>
        <v>1.9095963258399795E-2</v>
      </c>
    </row>
    <row r="32" spans="2:31" x14ac:dyDescent="0.25">
      <c r="W32" s="143">
        <v>42444</v>
      </c>
      <c r="X32" s="12">
        <v>40.97</v>
      </c>
      <c r="Y32" s="12">
        <v>41.54</v>
      </c>
      <c r="Z32" s="12">
        <v>40.700000000000003</v>
      </c>
      <c r="AA32" s="12">
        <v>41.37</v>
      </c>
      <c r="AB32" s="105">
        <v>3050800</v>
      </c>
      <c r="AC32" s="12">
        <v>41.37</v>
      </c>
      <c r="AD32" s="2">
        <f t="shared" si="0"/>
        <v>0.83999999999999631</v>
      </c>
      <c r="AE32" s="148">
        <f t="shared" si="1"/>
        <v>2.4230676035859045E-3</v>
      </c>
    </row>
    <row r="33" spans="15:31" x14ac:dyDescent="0.25">
      <c r="W33" s="143">
        <v>42443</v>
      </c>
      <c r="X33" s="12">
        <v>40.97</v>
      </c>
      <c r="Y33" s="12">
        <v>41.33</v>
      </c>
      <c r="Z33" s="12">
        <v>40.700000000000003</v>
      </c>
      <c r="AA33" s="12">
        <v>41.27</v>
      </c>
      <c r="AB33" s="105">
        <v>3257100</v>
      </c>
      <c r="AC33" s="12">
        <v>41.27</v>
      </c>
      <c r="AD33" s="2">
        <f t="shared" si="0"/>
        <v>0.62999999999999545</v>
      </c>
      <c r="AE33" s="148">
        <f t="shared" si="1"/>
        <v>2.6724975704568443E-3</v>
      </c>
    </row>
    <row r="34" spans="15:31" x14ac:dyDescent="0.25">
      <c r="W34" s="143">
        <v>42440</v>
      </c>
      <c r="X34" s="12">
        <v>40.25</v>
      </c>
      <c r="Y34" s="12">
        <v>41.21</v>
      </c>
      <c r="Z34" s="12">
        <v>40.06</v>
      </c>
      <c r="AA34" s="12">
        <v>41.16</v>
      </c>
      <c r="AB34" s="105">
        <v>6646900</v>
      </c>
      <c r="AC34" s="12">
        <v>41.16</v>
      </c>
      <c r="AD34" s="2">
        <f t="shared" si="0"/>
        <v>1.1499999999999986</v>
      </c>
      <c r="AE34" s="148">
        <f t="shared" si="1"/>
        <v>3.4170854271356799E-2</v>
      </c>
    </row>
    <row r="35" spans="15:31" x14ac:dyDescent="0.25">
      <c r="W35" s="143">
        <v>42439</v>
      </c>
      <c r="X35" s="12">
        <v>40.159999999999997</v>
      </c>
      <c r="Y35" s="12">
        <v>40.159999999999997</v>
      </c>
      <c r="Z35" s="12">
        <v>39.049999999999997</v>
      </c>
      <c r="AA35" s="12">
        <v>39.799999999999997</v>
      </c>
      <c r="AB35" s="105">
        <v>4870900</v>
      </c>
      <c r="AC35" s="12">
        <v>39.799999999999997</v>
      </c>
      <c r="AD35" s="2">
        <f t="shared" si="0"/>
        <v>1.1099999999999994</v>
      </c>
      <c r="AE35" s="148">
        <f t="shared" si="1"/>
        <v>-1.2547051442911572E-3</v>
      </c>
    </row>
    <row r="36" spans="15:31" x14ac:dyDescent="0.25">
      <c r="W36" s="143">
        <v>42438</v>
      </c>
      <c r="X36" s="12">
        <v>38.979999999999997</v>
      </c>
      <c r="Y36" s="12">
        <v>39.869999999999997</v>
      </c>
      <c r="Z36" s="12">
        <v>38.82</v>
      </c>
      <c r="AA36" s="12">
        <v>39.85</v>
      </c>
      <c r="AB36" s="105">
        <v>6918600</v>
      </c>
      <c r="AC36" s="12">
        <v>39.85</v>
      </c>
      <c r="AD36" s="2">
        <f t="shared" si="0"/>
        <v>1.0499999999999972</v>
      </c>
      <c r="AE36" s="148">
        <f t="shared" si="1"/>
        <v>2.9715762273901714E-2</v>
      </c>
    </row>
    <row r="37" spans="15:31" x14ac:dyDescent="0.25">
      <c r="W37" s="143">
        <v>42437</v>
      </c>
      <c r="X37" s="12">
        <v>39.229999999999997</v>
      </c>
      <c r="Y37" s="12">
        <v>39.229999999999997</v>
      </c>
      <c r="Z37" s="12">
        <v>38.14</v>
      </c>
      <c r="AA37" s="12">
        <v>38.700000000000003</v>
      </c>
      <c r="AB37" s="105">
        <v>4901200</v>
      </c>
      <c r="AC37" s="12">
        <v>38.700000000000003</v>
      </c>
      <c r="AD37" s="2">
        <f t="shared" si="0"/>
        <v>1.0899999999999963</v>
      </c>
      <c r="AE37" s="148">
        <f t="shared" si="1"/>
        <v>-2.2480424349583195E-2</v>
      </c>
    </row>
    <row r="38" spans="15:31" x14ac:dyDescent="0.25">
      <c r="W38" s="143">
        <v>42436</v>
      </c>
      <c r="X38" s="12">
        <v>40.909999999999997</v>
      </c>
      <c r="Y38" s="12">
        <v>40.909999999999997</v>
      </c>
      <c r="Z38" s="12">
        <v>39.39</v>
      </c>
      <c r="AA38" s="12">
        <v>39.590000000000003</v>
      </c>
      <c r="AB38" s="105">
        <v>5212400</v>
      </c>
      <c r="AC38" s="12">
        <v>39.590000000000003</v>
      </c>
      <c r="AD38" s="2">
        <f t="shared" si="0"/>
        <v>1.519999999999996</v>
      </c>
      <c r="AE38" s="148">
        <f t="shared" si="1"/>
        <v>-3.3918984870668467E-2</v>
      </c>
    </row>
    <row r="39" spans="15:31" x14ac:dyDescent="0.25">
      <c r="W39" s="143">
        <v>42433</v>
      </c>
      <c r="X39" s="12">
        <v>41.3</v>
      </c>
      <c r="Y39" s="12">
        <v>42.09</v>
      </c>
      <c r="Z39" s="12">
        <v>40.799999999999997</v>
      </c>
      <c r="AA39" s="12">
        <v>40.98</v>
      </c>
      <c r="AB39" s="105">
        <v>5515800</v>
      </c>
      <c r="AC39" s="12">
        <v>40.98</v>
      </c>
      <c r="AD39" s="2">
        <f t="shared" si="0"/>
        <v>1.2900000000000063</v>
      </c>
      <c r="AE39" s="148">
        <f t="shared" si="1"/>
        <v>-7.2674418604652402E-3</v>
      </c>
    </row>
    <row r="40" spans="15:31" x14ac:dyDescent="0.25">
      <c r="W40" s="143">
        <v>42432</v>
      </c>
      <c r="X40" s="12">
        <v>40.369999999999997</v>
      </c>
      <c r="Y40" s="12">
        <v>41.3</v>
      </c>
      <c r="Z40" s="12">
        <v>40.06</v>
      </c>
      <c r="AA40" s="12">
        <v>41.28</v>
      </c>
      <c r="AB40" s="105">
        <v>5540900</v>
      </c>
      <c r="AC40" s="12">
        <v>41.28</v>
      </c>
      <c r="AD40" s="2">
        <f t="shared" si="0"/>
        <v>1.2399999999999949</v>
      </c>
      <c r="AE40" s="148">
        <f t="shared" si="1"/>
        <v>2.4063507814438001E-2</v>
      </c>
    </row>
    <row r="41" spans="15:31" x14ac:dyDescent="0.25">
      <c r="W41" s="143">
        <v>42431</v>
      </c>
      <c r="X41" s="12">
        <v>39.42</v>
      </c>
      <c r="Y41" s="12">
        <v>40.4</v>
      </c>
      <c r="Z41" s="12">
        <v>39.159999999999997</v>
      </c>
      <c r="AA41" s="12">
        <v>40.31</v>
      </c>
      <c r="AB41" s="105">
        <v>4569800</v>
      </c>
      <c r="AC41" s="12">
        <v>40.31</v>
      </c>
      <c r="AD41" s="2">
        <f t="shared" si="0"/>
        <v>1.240000000000002</v>
      </c>
      <c r="AE41" s="148">
        <f t="shared" si="1"/>
        <v>2.02480384712731E-2</v>
      </c>
    </row>
    <row r="42" spans="15:31" x14ac:dyDescent="0.25">
      <c r="W42" s="143">
        <v>42430</v>
      </c>
      <c r="X42" s="12">
        <v>38.33</v>
      </c>
      <c r="Y42" s="12">
        <v>39.68</v>
      </c>
      <c r="Z42" s="12">
        <v>37.96</v>
      </c>
      <c r="AA42" s="12">
        <v>39.51</v>
      </c>
      <c r="AB42" s="105">
        <v>4079100</v>
      </c>
      <c r="AC42" s="12">
        <v>39.51</v>
      </c>
      <c r="AD42" s="2">
        <f t="shared" si="0"/>
        <v>1.7199999999999989</v>
      </c>
      <c r="AE42" s="148">
        <f t="shared" si="1"/>
        <v>3.946329913180735E-2</v>
      </c>
    </row>
    <row r="43" spans="15:31" x14ac:dyDescent="0.25">
      <c r="W43" s="143">
        <v>42429</v>
      </c>
      <c r="X43" s="12">
        <v>38.520000000000003</v>
      </c>
      <c r="Y43" s="12">
        <v>38.92</v>
      </c>
      <c r="Z43" s="12">
        <v>37.83</v>
      </c>
      <c r="AA43" s="12">
        <v>38.01</v>
      </c>
      <c r="AB43" s="105">
        <v>4834000</v>
      </c>
      <c r="AC43" s="12">
        <v>38.01</v>
      </c>
      <c r="AD43" s="2">
        <f t="shared" si="0"/>
        <v>1.0900000000000034</v>
      </c>
      <c r="AE43" s="148">
        <f t="shared" si="1"/>
        <v>-1.7067494181536191E-2</v>
      </c>
    </row>
    <row r="44" spans="15:31" x14ac:dyDescent="0.25">
      <c r="W44" s="143">
        <v>42426</v>
      </c>
      <c r="X44" s="12">
        <v>37.93</v>
      </c>
      <c r="Y44" s="12">
        <v>39.18</v>
      </c>
      <c r="Z44" s="12">
        <v>37.9</v>
      </c>
      <c r="AA44" s="12">
        <v>38.67</v>
      </c>
      <c r="AB44" s="105">
        <v>6248200</v>
      </c>
      <c r="AC44" s="12">
        <v>38.67</v>
      </c>
      <c r="AD44" s="2">
        <f t="shared" si="0"/>
        <v>1.2800000000000011</v>
      </c>
      <c r="AE44" s="148">
        <f t="shared" si="1"/>
        <v>2.1124900977026684E-2</v>
      </c>
    </row>
    <row r="45" spans="15:31" x14ac:dyDescent="0.25">
      <c r="O45" s="37"/>
      <c r="R45" s="37"/>
      <c r="W45" s="143">
        <v>42425</v>
      </c>
      <c r="X45" s="12">
        <v>37.53</v>
      </c>
      <c r="Y45" s="12">
        <v>38.04</v>
      </c>
      <c r="Z45" s="12">
        <v>36.72</v>
      </c>
      <c r="AA45" s="12">
        <v>37.869999999999997</v>
      </c>
      <c r="AB45" s="105">
        <v>5487100</v>
      </c>
      <c r="AC45" s="12">
        <v>37.869999999999997</v>
      </c>
      <c r="AD45" s="2">
        <f t="shared" si="0"/>
        <v>1.3200000000000003</v>
      </c>
      <c r="AE45" s="148" t="e">
        <f t="shared" si="1"/>
        <v>#DIV/0!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42425</v>
      </c>
      <c r="X46" s="12" t="s">
        <v>214</v>
      </c>
      <c r="Y46" s="12"/>
      <c r="Z46" s="12"/>
      <c r="AA46" s="12"/>
      <c r="AB46" s="105"/>
      <c r="AC46" s="12"/>
      <c r="AD46" s="2">
        <f t="shared" si="0"/>
        <v>0</v>
      </c>
      <c r="AE46" s="148">
        <f t="shared" si="1"/>
        <v>-1</v>
      </c>
    </row>
    <row r="47" spans="15:31" ht="15.75" thickTop="1" x14ac:dyDescent="0.25">
      <c r="O47" s="93">
        <v>1.1000000000000001</v>
      </c>
      <c r="P47" s="93">
        <f>O47*$Q$4</f>
        <v>47.762000000000008</v>
      </c>
      <c r="Q47" s="37"/>
      <c r="R47" s="37"/>
      <c r="T47" s="138" t="s">
        <v>100</v>
      </c>
      <c r="U47" s="108">
        <v>44.39</v>
      </c>
      <c r="W47" s="143">
        <v>42424</v>
      </c>
      <c r="X47" s="12">
        <v>37.5</v>
      </c>
      <c r="Y47" s="12">
        <v>37.86</v>
      </c>
      <c r="Z47" s="12">
        <v>37.08</v>
      </c>
      <c r="AA47" s="12">
        <v>37.74</v>
      </c>
      <c r="AB47" s="105">
        <v>2755300</v>
      </c>
      <c r="AC47" s="12">
        <v>37.549999999999997</v>
      </c>
      <c r="AD47" s="2">
        <f t="shared" si="0"/>
        <v>0.78000000000000114</v>
      </c>
      <c r="AE47" s="148">
        <f t="shared" si="1"/>
        <v>-3.450106157112609E-3</v>
      </c>
    </row>
    <row r="48" spans="15:31" x14ac:dyDescent="0.25">
      <c r="O48" s="93">
        <v>1.0900000000000001</v>
      </c>
      <c r="P48" s="93">
        <f t="shared" ref="P48:P67" si="12">O48*$Q$4</f>
        <v>47.327800000000003</v>
      </c>
      <c r="Q48" s="37"/>
      <c r="R48" s="37"/>
      <c r="T48" s="103" t="s">
        <v>101</v>
      </c>
      <c r="U48" s="98">
        <v>44.46</v>
      </c>
      <c r="W48" s="143">
        <v>42423</v>
      </c>
      <c r="X48" s="12">
        <v>37.82</v>
      </c>
      <c r="Y48" s="12">
        <v>38.1</v>
      </c>
      <c r="Z48" s="12">
        <v>37.520000000000003</v>
      </c>
      <c r="AA48" s="12">
        <v>37.869999999999997</v>
      </c>
      <c r="AB48" s="105">
        <v>3719900</v>
      </c>
      <c r="AC48" s="12">
        <v>37.68</v>
      </c>
      <c r="AD48" s="2">
        <f t="shared" si="0"/>
        <v>0.57999999999999829</v>
      </c>
      <c r="AE48" s="148">
        <f t="shared" si="1"/>
        <v>-6.3291139240506666E-3</v>
      </c>
    </row>
    <row r="49" spans="15:31" x14ac:dyDescent="0.25">
      <c r="O49" s="93">
        <v>1.08</v>
      </c>
      <c r="P49" s="93">
        <f t="shared" si="12"/>
        <v>46.893600000000006</v>
      </c>
      <c r="Q49" s="37"/>
      <c r="R49" s="37"/>
      <c r="T49" s="103" t="s">
        <v>102</v>
      </c>
      <c r="U49" s="98" t="s">
        <v>323</v>
      </c>
      <c r="W49" s="143">
        <v>42422</v>
      </c>
      <c r="X49" s="12">
        <v>37.97</v>
      </c>
      <c r="Y49" s="12">
        <v>38.799999999999997</v>
      </c>
      <c r="Z49" s="12">
        <v>37.89</v>
      </c>
      <c r="AA49" s="12">
        <v>38.11</v>
      </c>
      <c r="AB49" s="105">
        <v>3529700</v>
      </c>
      <c r="AC49" s="12">
        <v>37.92</v>
      </c>
      <c r="AD49" s="2">
        <f t="shared" si="0"/>
        <v>0.90999999999999659</v>
      </c>
      <c r="AE49" s="148">
        <f t="shared" si="1"/>
        <v>1.7440300509793394E-2</v>
      </c>
    </row>
    <row r="50" spans="15:31" x14ac:dyDescent="0.25">
      <c r="O50" s="93">
        <v>1.07</v>
      </c>
      <c r="P50" s="93">
        <f t="shared" si="12"/>
        <v>46.459400000000002</v>
      </c>
      <c r="Q50" s="93"/>
      <c r="R50" s="37"/>
      <c r="T50" s="103" t="s">
        <v>103</v>
      </c>
      <c r="U50" s="98" t="s">
        <v>357</v>
      </c>
      <c r="W50" s="143">
        <v>42419</v>
      </c>
      <c r="X50" s="12">
        <v>37.44</v>
      </c>
      <c r="Y50" s="12">
        <v>37.58</v>
      </c>
      <c r="Z50" s="12">
        <v>36.85</v>
      </c>
      <c r="AA50" s="12">
        <v>37.46</v>
      </c>
      <c r="AB50" s="105">
        <v>3507900</v>
      </c>
      <c r="AC50" s="12">
        <v>37.270000000000003</v>
      </c>
      <c r="AD50" s="2">
        <f t="shared" si="0"/>
        <v>0.72999999999999687</v>
      </c>
      <c r="AE50" s="148">
        <f t="shared" si="1"/>
        <v>-1.0720986330742255E-3</v>
      </c>
    </row>
    <row r="51" spans="15:31" x14ac:dyDescent="0.25">
      <c r="O51" s="93">
        <v>1.06</v>
      </c>
      <c r="P51" s="93">
        <f t="shared" si="12"/>
        <v>46.025200000000005</v>
      </c>
      <c r="Q51" s="93"/>
      <c r="R51" s="37"/>
      <c r="T51" s="103" t="s">
        <v>104</v>
      </c>
      <c r="U51" s="98">
        <v>52.38</v>
      </c>
      <c r="W51" s="143">
        <v>42418</v>
      </c>
      <c r="X51" s="12">
        <v>37.299999999999997</v>
      </c>
      <c r="Y51" s="12">
        <v>37.549999999999997</v>
      </c>
      <c r="Z51" s="12">
        <v>36.89</v>
      </c>
      <c r="AA51" s="12">
        <v>37.5</v>
      </c>
      <c r="AB51" s="105">
        <v>4634700</v>
      </c>
      <c r="AC51" s="12">
        <v>37.31</v>
      </c>
      <c r="AD51" s="2">
        <f t="shared" si="0"/>
        <v>0.65999999999999659</v>
      </c>
      <c r="AE51" s="148">
        <f t="shared" si="1"/>
        <v>1.879699248120259E-3</v>
      </c>
    </row>
    <row r="52" spans="15:31" x14ac:dyDescent="0.25">
      <c r="O52" s="93">
        <v>1.05</v>
      </c>
      <c r="P52" s="93">
        <f t="shared" si="12"/>
        <v>45.591000000000001</v>
      </c>
      <c r="Q52" s="93"/>
      <c r="R52" s="37"/>
      <c r="T52" s="103" t="s">
        <v>105</v>
      </c>
      <c r="U52" s="98">
        <v>1.19099</v>
      </c>
      <c r="W52" s="143">
        <v>42417</v>
      </c>
      <c r="X52" s="12">
        <v>36.130000000000003</v>
      </c>
      <c r="Y52" s="12">
        <v>37.799999999999997</v>
      </c>
      <c r="Z52" s="12">
        <v>36.03</v>
      </c>
      <c r="AA52" s="12">
        <v>37.43</v>
      </c>
      <c r="AB52" s="105">
        <v>6600900</v>
      </c>
      <c r="AC52" s="12">
        <v>37.24</v>
      </c>
      <c r="AD52" s="2">
        <f t="shared" si="0"/>
        <v>1.769999999999996</v>
      </c>
      <c r="AE52" s="148">
        <f t="shared" si="1"/>
        <v>3.9642657733109932E-2</v>
      </c>
    </row>
    <row r="53" spans="15:31" x14ac:dyDescent="0.25">
      <c r="O53" s="93">
        <v>1.04</v>
      </c>
      <c r="P53" s="93">
        <f t="shared" si="12"/>
        <v>45.156800000000004</v>
      </c>
      <c r="Q53" s="93"/>
      <c r="R53" s="37"/>
      <c r="T53" s="103" t="s">
        <v>106</v>
      </c>
      <c r="U53" s="98" t="s">
        <v>263</v>
      </c>
      <c r="W53" s="143">
        <v>42416</v>
      </c>
      <c r="X53" s="12">
        <v>35.270000000000003</v>
      </c>
      <c r="Y53" s="12">
        <v>36.1</v>
      </c>
      <c r="Z53" s="12">
        <v>34.840000000000003</v>
      </c>
      <c r="AA53" s="12">
        <v>36</v>
      </c>
      <c r="AB53" s="105">
        <v>4754300</v>
      </c>
      <c r="AC53" s="12">
        <v>35.82</v>
      </c>
      <c r="AD53" s="2">
        <f t="shared" si="0"/>
        <v>1.259999999999998</v>
      </c>
      <c r="AE53" s="148">
        <f t="shared" si="1"/>
        <v>3.4960993932389606E-2</v>
      </c>
    </row>
    <row r="54" spans="15:31" x14ac:dyDescent="0.25">
      <c r="O54" s="93">
        <v>1.03</v>
      </c>
      <c r="P54" s="93">
        <f t="shared" si="12"/>
        <v>44.7226</v>
      </c>
      <c r="Q54" s="93"/>
      <c r="R54" s="37"/>
      <c r="T54" s="103"/>
      <c r="U54" s="98"/>
      <c r="W54" s="143">
        <v>42412</v>
      </c>
      <c r="X54" s="12">
        <v>33.76</v>
      </c>
      <c r="Y54" s="12">
        <v>34.81</v>
      </c>
      <c r="Z54" s="12">
        <v>33.42</v>
      </c>
      <c r="AA54" s="12">
        <v>34.79</v>
      </c>
      <c r="AB54" s="105">
        <v>4006900</v>
      </c>
      <c r="AC54" s="12">
        <v>34.61</v>
      </c>
      <c r="AD54" s="2">
        <f t="shared" si="0"/>
        <v>1.3900000000000006</v>
      </c>
      <c r="AE54" s="148">
        <f t="shared" si="1"/>
        <v>3.0366180410836385E-2</v>
      </c>
    </row>
    <row r="55" spans="15:31" x14ac:dyDescent="0.25">
      <c r="O55" s="93">
        <v>1.02</v>
      </c>
      <c r="P55" s="93">
        <f t="shared" si="12"/>
        <v>44.288400000000003</v>
      </c>
      <c r="Q55" s="93"/>
      <c r="R55" s="37"/>
      <c r="T55" s="103" t="s">
        <v>107</v>
      </c>
      <c r="U55" s="98" t="s">
        <v>358</v>
      </c>
      <c r="W55" s="143">
        <v>42411</v>
      </c>
      <c r="X55" s="12">
        <v>34.020000000000003</v>
      </c>
      <c r="Y55" s="12">
        <v>34.520000000000003</v>
      </c>
      <c r="Z55" s="12">
        <v>33.26</v>
      </c>
      <c r="AA55" s="12">
        <v>33.76</v>
      </c>
      <c r="AB55" s="105">
        <v>4834700</v>
      </c>
      <c r="AC55" s="12">
        <v>33.590000000000003</v>
      </c>
      <c r="AD55" s="2">
        <f t="shared" si="0"/>
        <v>1.2600000000000051</v>
      </c>
      <c r="AE55" s="148">
        <f t="shared" si="1"/>
        <v>-3.1709426347650504E-2</v>
      </c>
    </row>
    <row r="56" spans="15:31" x14ac:dyDescent="0.25">
      <c r="O56" s="93">
        <v>1.01</v>
      </c>
      <c r="P56" s="93">
        <f t="shared" si="12"/>
        <v>43.854199999999999</v>
      </c>
      <c r="Q56" s="93"/>
      <c r="R56" s="37"/>
      <c r="T56" s="103" t="s">
        <v>108</v>
      </c>
      <c r="U56" s="98" t="s">
        <v>215</v>
      </c>
      <c r="W56" s="143">
        <v>42410</v>
      </c>
      <c r="X56" s="12">
        <v>34.549999999999997</v>
      </c>
      <c r="Y56" s="12">
        <v>35.24</v>
      </c>
      <c r="Z56" s="12">
        <v>34.299999999999997</v>
      </c>
      <c r="AA56" s="12">
        <v>34.869999999999997</v>
      </c>
      <c r="AB56" s="105">
        <v>3657400</v>
      </c>
      <c r="AC56" s="12">
        <v>34.69</v>
      </c>
      <c r="AD56" s="2">
        <f t="shared" si="0"/>
        <v>0.94000000000000483</v>
      </c>
      <c r="AE56" s="148">
        <f t="shared" si="1"/>
        <v>1.7302052785923561E-2</v>
      </c>
    </row>
    <row r="57" spans="15:31" x14ac:dyDescent="0.25">
      <c r="O57" s="93">
        <v>1</v>
      </c>
      <c r="P57" s="93">
        <f t="shared" si="12"/>
        <v>43.42</v>
      </c>
      <c r="Q57" s="93"/>
      <c r="R57" s="37"/>
      <c r="T57" s="103" t="s">
        <v>109</v>
      </c>
      <c r="U57" s="100">
        <v>5450139</v>
      </c>
      <c r="W57" s="143">
        <v>42409</v>
      </c>
      <c r="X57" s="12">
        <v>33.92</v>
      </c>
      <c r="Y57" s="12">
        <v>34.700000000000003</v>
      </c>
      <c r="Z57" s="12">
        <v>33.43</v>
      </c>
      <c r="AA57" s="12">
        <v>34.270000000000003</v>
      </c>
      <c r="AB57" s="105">
        <v>8404600</v>
      </c>
      <c r="AC57" s="12">
        <v>34.1</v>
      </c>
      <c r="AD57" s="2">
        <f t="shared" si="0"/>
        <v>1.2700000000000031</v>
      </c>
      <c r="AE57" s="148">
        <f t="shared" si="1"/>
        <v>2.9334115576418185E-4</v>
      </c>
    </row>
    <row r="58" spans="15:31" x14ac:dyDescent="0.25">
      <c r="O58" s="93">
        <v>0.99</v>
      </c>
      <c r="P58" s="93">
        <f t="shared" si="12"/>
        <v>42.985800000000005</v>
      </c>
      <c r="Q58" s="93"/>
      <c r="R58" s="37"/>
      <c r="T58" s="103" t="s">
        <v>112</v>
      </c>
      <c r="U58" s="100">
        <v>6122340</v>
      </c>
      <c r="W58" s="143">
        <v>42408</v>
      </c>
      <c r="X58" s="12">
        <v>36.049999999999997</v>
      </c>
      <c r="Y58" s="12">
        <v>36.119999999999997</v>
      </c>
      <c r="Z58" s="12">
        <v>33.770000000000003</v>
      </c>
      <c r="AA58" s="12">
        <v>34.26</v>
      </c>
      <c r="AB58" s="105">
        <v>9930400</v>
      </c>
      <c r="AC58" s="12">
        <v>34.090000000000003</v>
      </c>
      <c r="AD58" s="2">
        <f t="shared" si="0"/>
        <v>2.3499999999999943</v>
      </c>
      <c r="AE58" s="148">
        <f t="shared" si="1"/>
        <v>-5.9586206896551586E-2</v>
      </c>
    </row>
    <row r="59" spans="15:31" x14ac:dyDescent="0.25">
      <c r="O59" s="93">
        <v>0.98</v>
      </c>
      <c r="P59" s="93">
        <f t="shared" si="12"/>
        <v>42.551600000000001</v>
      </c>
      <c r="Q59" s="93"/>
      <c r="T59" s="103" t="s">
        <v>110</v>
      </c>
      <c r="U59" s="98" t="s">
        <v>359</v>
      </c>
      <c r="W59" s="143">
        <v>42405</v>
      </c>
      <c r="X59" s="12">
        <v>37.31</v>
      </c>
      <c r="Y59" s="12">
        <v>37.61</v>
      </c>
      <c r="Z59" s="12">
        <v>36.39</v>
      </c>
      <c r="AA59" s="12">
        <v>36.43</v>
      </c>
      <c r="AB59" s="105">
        <v>7357000</v>
      </c>
      <c r="AC59" s="12">
        <v>36.25</v>
      </c>
      <c r="AD59" s="2">
        <f t="shared" si="0"/>
        <v>1.2199999999999989</v>
      </c>
      <c r="AE59" s="148">
        <f t="shared" si="1"/>
        <v>-2.8931154567372053E-2</v>
      </c>
    </row>
    <row r="60" spans="15:31" x14ac:dyDescent="0.25">
      <c r="O60" s="93">
        <v>0.97</v>
      </c>
      <c r="P60" s="93">
        <f t="shared" si="12"/>
        <v>42.117400000000004</v>
      </c>
      <c r="Q60" s="93"/>
      <c r="T60" s="103" t="s">
        <v>113</v>
      </c>
      <c r="U60" s="98">
        <v>34.44</v>
      </c>
      <c r="W60" s="143">
        <v>42404</v>
      </c>
      <c r="X60" s="12">
        <v>36.21</v>
      </c>
      <c r="Y60" s="12">
        <v>37.57</v>
      </c>
      <c r="Z60" s="12">
        <v>36.049999999999997</v>
      </c>
      <c r="AA60" s="12">
        <v>37.520000000000003</v>
      </c>
      <c r="AB60" s="105">
        <v>6034400</v>
      </c>
      <c r="AC60" s="12">
        <v>37.33</v>
      </c>
      <c r="AD60" s="2">
        <f t="shared" si="0"/>
        <v>1.5200000000000031</v>
      </c>
      <c r="AE60" s="148">
        <f t="shared" si="1"/>
        <v>3.5506241331484167E-2</v>
      </c>
    </row>
    <row r="61" spans="15:31" x14ac:dyDescent="0.25">
      <c r="O61" s="93">
        <v>0.96</v>
      </c>
      <c r="P61" s="93">
        <f t="shared" si="12"/>
        <v>41.683199999999999</v>
      </c>
      <c r="Q61" s="93"/>
      <c r="T61" s="103" t="s">
        <v>114</v>
      </c>
      <c r="U61" s="98">
        <v>1.29</v>
      </c>
      <c r="W61" s="143">
        <v>42403</v>
      </c>
      <c r="X61" s="12">
        <v>37.65</v>
      </c>
      <c r="Y61" s="12">
        <v>37.71</v>
      </c>
      <c r="Z61" s="12">
        <v>35.47</v>
      </c>
      <c r="AA61" s="12">
        <v>36.229999999999997</v>
      </c>
      <c r="AB61" s="105">
        <v>6553900</v>
      </c>
      <c r="AC61" s="12">
        <v>36.049999999999997</v>
      </c>
      <c r="AD61" s="2">
        <f t="shared" si="0"/>
        <v>2.240000000000002</v>
      </c>
      <c r="AE61" s="148">
        <f t="shared" si="1"/>
        <v>-2.7253103076092966E-2</v>
      </c>
    </row>
    <row r="62" spans="15:31" x14ac:dyDescent="0.25">
      <c r="O62" s="93">
        <v>0.95</v>
      </c>
      <c r="P62" s="93">
        <f t="shared" si="12"/>
        <v>41.249000000000002</v>
      </c>
      <c r="Q62" s="93"/>
      <c r="T62" s="103" t="s">
        <v>111</v>
      </c>
      <c r="U62" s="98" t="s">
        <v>284</v>
      </c>
      <c r="W62" s="143">
        <v>42402</v>
      </c>
      <c r="X62" s="12">
        <v>38.380000000000003</v>
      </c>
      <c r="Y62" s="12">
        <v>38.51</v>
      </c>
      <c r="Z62" s="12">
        <v>37.06</v>
      </c>
      <c r="AA62" s="12">
        <v>37.25</v>
      </c>
      <c r="AB62" s="105">
        <v>5731000</v>
      </c>
      <c r="AC62" s="12">
        <v>37.06</v>
      </c>
      <c r="AD62" s="2">
        <f t="shared" si="0"/>
        <v>1.4499999999999957</v>
      </c>
      <c r="AE62" s="148">
        <f t="shared" si="1"/>
        <v>-4.5091471270291117E-2</v>
      </c>
    </row>
    <row r="63" spans="15:31" x14ac:dyDescent="0.25">
      <c r="O63" s="93">
        <v>0.94</v>
      </c>
      <c r="P63" s="93">
        <f t="shared" si="12"/>
        <v>40.814799999999998</v>
      </c>
      <c r="Q63" s="93"/>
      <c r="W63" s="143">
        <v>42401</v>
      </c>
      <c r="X63" s="12">
        <v>39.18</v>
      </c>
      <c r="Y63" s="12">
        <v>39.42</v>
      </c>
      <c r="Z63" s="12">
        <v>38.479999999999997</v>
      </c>
      <c r="AA63" s="12">
        <v>39.01</v>
      </c>
      <c r="AB63" s="105">
        <v>8183300</v>
      </c>
      <c r="AC63" s="12">
        <v>38.81</v>
      </c>
      <c r="AD63" s="2">
        <f t="shared" si="0"/>
        <v>0.94000000000000483</v>
      </c>
      <c r="AE63" s="148">
        <f t="shared" si="1"/>
        <v>5.9616381544842501E-3</v>
      </c>
    </row>
    <row r="64" spans="15:31" x14ac:dyDescent="0.25">
      <c r="O64" s="93">
        <v>0.93</v>
      </c>
      <c r="P64" s="93">
        <f t="shared" si="12"/>
        <v>40.380600000000001</v>
      </c>
      <c r="Q64" s="93"/>
      <c r="W64" s="143">
        <v>42398</v>
      </c>
      <c r="X64" s="12">
        <v>37.24</v>
      </c>
      <c r="Y64" s="12">
        <v>38.840000000000003</v>
      </c>
      <c r="Z64" s="12">
        <v>37</v>
      </c>
      <c r="AA64" s="12">
        <v>38.78</v>
      </c>
      <c r="AB64" s="105">
        <v>9700900</v>
      </c>
      <c r="AC64" s="12">
        <v>38.58</v>
      </c>
      <c r="AD64" s="2">
        <f t="shared" si="0"/>
        <v>1.8400000000000034</v>
      </c>
      <c r="AE64" s="148">
        <f t="shared" si="1"/>
        <v>3.3762057877813501E-2</v>
      </c>
    </row>
    <row r="65" spans="15:31" x14ac:dyDescent="0.25">
      <c r="O65" s="93">
        <v>0.92</v>
      </c>
      <c r="P65" s="93">
        <f t="shared" si="12"/>
        <v>39.946400000000004</v>
      </c>
      <c r="Q65" s="93"/>
      <c r="W65" s="143">
        <v>42397</v>
      </c>
      <c r="X65" s="12">
        <v>37.35</v>
      </c>
      <c r="Y65" s="12">
        <v>37.770000000000003</v>
      </c>
      <c r="Z65" s="12">
        <v>36.520000000000003</v>
      </c>
      <c r="AA65" s="12">
        <v>37.51</v>
      </c>
      <c r="AB65" s="105">
        <v>6026200</v>
      </c>
      <c r="AC65" s="12">
        <v>37.32</v>
      </c>
      <c r="AD65" s="2">
        <f t="shared" si="0"/>
        <v>1.25</v>
      </c>
      <c r="AE65" s="148">
        <f t="shared" si="1"/>
        <v>9.7402597402598268E-3</v>
      </c>
    </row>
    <row r="66" spans="15:31" x14ac:dyDescent="0.25">
      <c r="O66" s="93">
        <v>0.91</v>
      </c>
      <c r="P66" s="93">
        <f t="shared" si="12"/>
        <v>39.5122</v>
      </c>
      <c r="Q66" s="93"/>
      <c r="W66" s="143">
        <v>42396</v>
      </c>
      <c r="X66" s="12">
        <v>37.92</v>
      </c>
      <c r="Y66" s="12">
        <v>38.31</v>
      </c>
      <c r="Z66" s="12">
        <v>36.96</v>
      </c>
      <c r="AA66" s="12">
        <v>37.15</v>
      </c>
      <c r="AB66" s="105">
        <v>5122700</v>
      </c>
      <c r="AC66" s="12">
        <v>36.96</v>
      </c>
      <c r="AD66" s="2">
        <f t="shared" si="0"/>
        <v>1.3500000000000014</v>
      </c>
      <c r="AE66" s="148">
        <f t="shared" si="1"/>
        <v>-2.7112397999473625E-2</v>
      </c>
    </row>
    <row r="67" spans="15:31" x14ac:dyDescent="0.25">
      <c r="O67" s="93">
        <v>0.9</v>
      </c>
      <c r="P67" s="93">
        <f t="shared" si="12"/>
        <v>39.078000000000003</v>
      </c>
      <c r="Q67" s="93"/>
      <c r="W67" s="143">
        <v>42395</v>
      </c>
      <c r="X67" s="12">
        <v>37.22</v>
      </c>
      <c r="Y67" s="12">
        <v>38.24</v>
      </c>
      <c r="Z67" s="12">
        <v>37.11</v>
      </c>
      <c r="AA67" s="12">
        <v>38.18</v>
      </c>
      <c r="AB67" s="105">
        <v>5461300</v>
      </c>
      <c r="AC67" s="12">
        <v>37.99</v>
      </c>
      <c r="AD67" s="2">
        <f t="shared" ref="AD67:AD68" si="13">Y67-Z67</f>
        <v>1.1300000000000026</v>
      </c>
      <c r="AE67" s="148">
        <f t="shared" ref="AE67" si="14">AC67/AC68-1</f>
        <v>2.8424472116946431E-2</v>
      </c>
    </row>
    <row r="68" spans="15:31" x14ac:dyDescent="0.25">
      <c r="O68" s="37"/>
      <c r="W68" s="143">
        <v>42394</v>
      </c>
      <c r="X68" s="12">
        <v>36.799999999999997</v>
      </c>
      <c r="Y68" s="12">
        <v>37.479999999999997</v>
      </c>
      <c r="Z68" s="12">
        <v>36.67</v>
      </c>
      <c r="AA68" s="12">
        <v>37.130000000000003</v>
      </c>
      <c r="AB68" s="105">
        <v>5988300</v>
      </c>
      <c r="AC68" s="12">
        <v>36.94</v>
      </c>
      <c r="AD68" s="2">
        <f t="shared" si="13"/>
        <v>0.80999999999999517</v>
      </c>
      <c r="AE68" s="148" t="e">
        <f>AC68/AC69-1</f>
        <v>#DIV/0!</v>
      </c>
    </row>
    <row r="69" spans="15:31" x14ac:dyDescent="0.25">
      <c r="O69" s="37"/>
      <c r="W69" s="321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65" priority="29">
      <formula>F21&gt;0</formula>
    </cfRule>
    <cfRule type="expression" dxfId="264" priority="30">
      <formula>F21&lt;0</formula>
    </cfRule>
  </conditionalFormatting>
  <conditionalFormatting sqref="H21:H23">
    <cfRule type="expression" dxfId="263" priority="27">
      <formula>H21&gt;0</formula>
    </cfRule>
    <cfRule type="expression" dxfId="262" priority="28">
      <formula>H21&lt;0</formula>
    </cfRule>
  </conditionalFormatting>
  <conditionalFormatting sqref="H24">
    <cfRule type="expression" dxfId="261" priority="25">
      <formula>H24&gt;0</formula>
    </cfRule>
    <cfRule type="expression" dxfId="260" priority="26">
      <formula>H24&lt;0</formula>
    </cfRule>
  </conditionalFormatting>
  <conditionalFormatting sqref="H25">
    <cfRule type="expression" dxfId="259" priority="23">
      <formula>H25&gt;0</formula>
    </cfRule>
    <cfRule type="expression" dxfId="258" priority="24">
      <formula>H25&lt;0</formula>
    </cfRule>
  </conditionalFormatting>
  <conditionalFormatting sqref="H26:H30">
    <cfRule type="expression" dxfId="257" priority="21">
      <formula>H26&gt;0</formula>
    </cfRule>
    <cfRule type="expression" dxfId="256" priority="22">
      <formula>H26&lt;0</formula>
    </cfRule>
  </conditionalFormatting>
  <conditionalFormatting sqref="F17:F20">
    <cfRule type="expression" dxfId="255" priority="19">
      <formula>F17&gt;0</formula>
    </cfRule>
    <cfRule type="expression" dxfId="254" priority="20">
      <formula>F17&lt;0</formula>
    </cfRule>
  </conditionalFormatting>
  <conditionalFormatting sqref="H17:H20">
    <cfRule type="expression" dxfId="253" priority="17">
      <formula>H17&gt;0</formula>
    </cfRule>
    <cfRule type="expression" dxfId="252" priority="18">
      <formula>H17&lt;0</formula>
    </cfRule>
  </conditionalFormatting>
  <conditionalFormatting sqref="Q7">
    <cfRule type="expression" dxfId="251" priority="15">
      <formula>Q7&gt;0</formula>
    </cfRule>
    <cfRule type="expression" dxfId="250" priority="16">
      <formula>Q7&lt;0</formula>
    </cfRule>
  </conditionalFormatting>
  <conditionalFormatting sqref="F26:F27">
    <cfRule type="expression" dxfId="249" priority="13">
      <formula>F26&gt;0</formula>
    </cfRule>
    <cfRule type="expression" dxfId="248" priority="14">
      <formula>F26&lt;0</formula>
    </cfRule>
  </conditionalFormatting>
  <conditionalFormatting sqref="I21:I23">
    <cfRule type="expression" dxfId="247" priority="11">
      <formula>I21&gt;0</formula>
    </cfRule>
    <cfRule type="expression" dxfId="246" priority="12">
      <formula>I21&lt;0</formula>
    </cfRule>
  </conditionalFormatting>
  <conditionalFormatting sqref="I24">
    <cfRule type="expression" dxfId="245" priority="9">
      <formula>I24&gt;0</formula>
    </cfRule>
    <cfRule type="expression" dxfId="244" priority="10">
      <formula>I24&lt;0</formula>
    </cfRule>
  </conditionalFormatting>
  <conditionalFormatting sqref="I25">
    <cfRule type="expression" dxfId="243" priority="7">
      <formula>I25&gt;0</formula>
    </cfRule>
    <cfRule type="expression" dxfId="242" priority="8">
      <formula>I25&lt;0</formula>
    </cfRule>
  </conditionalFormatting>
  <conditionalFormatting sqref="I26:I30">
    <cfRule type="expression" dxfId="241" priority="5">
      <formula>I26&gt;0</formula>
    </cfRule>
    <cfRule type="expression" dxfId="240" priority="6">
      <formula>I26&lt;0</formula>
    </cfRule>
  </conditionalFormatting>
  <conditionalFormatting sqref="I17:I20">
    <cfRule type="expression" dxfId="239" priority="3">
      <formula>I17&gt;0</formula>
    </cfRule>
    <cfRule type="expression" dxfId="238" priority="4">
      <formula>I17&lt;0</formula>
    </cfRule>
  </conditionalFormatting>
  <conditionalFormatting sqref="F28">
    <cfRule type="expression" dxfId="237" priority="1">
      <formula>F28&gt;0</formula>
    </cfRule>
    <cfRule type="expression" dxfId="236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42487</v>
      </c>
      <c r="X2" s="12">
        <v>54.3</v>
      </c>
      <c r="Y2" s="12">
        <v>55.37</v>
      </c>
      <c r="Z2" s="12">
        <v>54</v>
      </c>
      <c r="AA2" s="12">
        <v>55.12</v>
      </c>
      <c r="AB2" s="105">
        <v>3435100</v>
      </c>
      <c r="AC2" s="12">
        <v>55.12</v>
      </c>
      <c r="AD2" s="2">
        <f>Y2-Z2</f>
        <v>1.3699999999999974</v>
      </c>
      <c r="AE2" s="148">
        <f>AC2/AC3-1</f>
        <v>3.2016476315296805E-2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52.82</v>
      </c>
      <c r="T3" s="1">
        <v>42312</v>
      </c>
      <c r="U3" t="s">
        <v>164</v>
      </c>
      <c r="W3" s="143">
        <v>42486</v>
      </c>
      <c r="X3" s="12">
        <v>52.01</v>
      </c>
      <c r="Y3" s="12">
        <v>53.54</v>
      </c>
      <c r="Z3" s="12">
        <v>52.01</v>
      </c>
      <c r="AA3" s="12">
        <v>53.41</v>
      </c>
      <c r="AB3" s="105">
        <v>3497300</v>
      </c>
      <c r="AC3" s="12">
        <v>53.41</v>
      </c>
      <c r="AD3" s="2">
        <f t="shared" ref="AD3:AD66" si="1">Y3-Z3</f>
        <v>1.5300000000000011</v>
      </c>
      <c r="AE3" s="148">
        <f t="shared" ref="AE3:AE66" si="2">AC3/AC4-1</f>
        <v>3.0285493827160392E-2</v>
      </c>
      <c r="AI3" t="s">
        <v>182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52.82</v>
      </c>
      <c r="W4" s="143">
        <v>42485</v>
      </c>
      <c r="X4" s="12">
        <v>51.75</v>
      </c>
      <c r="Y4" s="12">
        <v>52.58</v>
      </c>
      <c r="Z4" s="12">
        <v>51.5</v>
      </c>
      <c r="AA4" s="12">
        <v>51.84</v>
      </c>
      <c r="AB4" s="105">
        <v>2134000</v>
      </c>
      <c r="AC4" s="12">
        <v>51.84</v>
      </c>
      <c r="AD4" s="2">
        <f t="shared" si="1"/>
        <v>1.0799999999999983</v>
      </c>
      <c r="AE4" s="148">
        <f t="shared" si="2"/>
        <v>4.6511627906977715E-3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42482</v>
      </c>
      <c r="X5" s="12">
        <v>51.01</v>
      </c>
      <c r="Y5" s="12">
        <v>51.62</v>
      </c>
      <c r="Z5" s="12">
        <v>50.89</v>
      </c>
      <c r="AA5" s="12">
        <v>51.6</v>
      </c>
      <c r="AB5" s="105">
        <v>2537800</v>
      </c>
      <c r="AC5" s="12">
        <v>51.6</v>
      </c>
      <c r="AD5" s="2">
        <f t="shared" si="1"/>
        <v>0.72999999999999687</v>
      </c>
      <c r="AE5" s="148">
        <f t="shared" si="2"/>
        <v>-7.7459333849727585E-4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42481</v>
      </c>
      <c r="X6" s="12">
        <v>52.34</v>
      </c>
      <c r="Y6" s="12">
        <v>52.58</v>
      </c>
      <c r="Z6" s="12">
        <v>51.59</v>
      </c>
      <c r="AA6" s="12">
        <v>51.64</v>
      </c>
      <c r="AB6" s="105">
        <v>1650000</v>
      </c>
      <c r="AC6" s="12">
        <v>51.64</v>
      </c>
      <c r="AD6" s="2">
        <f t="shared" si="1"/>
        <v>0.98999999999999488</v>
      </c>
      <c r="AE6" s="148">
        <f t="shared" si="2"/>
        <v>-6.5409772989610815E-3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42480</v>
      </c>
      <c r="X7" s="12">
        <v>51.34</v>
      </c>
      <c r="Y7" s="12">
        <v>52.32</v>
      </c>
      <c r="Z7" s="12">
        <v>50.84</v>
      </c>
      <c r="AA7" s="12">
        <v>51.98</v>
      </c>
      <c r="AB7" s="105">
        <v>3473600</v>
      </c>
      <c r="AC7" s="12">
        <v>51.98</v>
      </c>
      <c r="AD7" s="2">
        <f t="shared" si="1"/>
        <v>1.4799999999999969</v>
      </c>
      <c r="AE7" s="148">
        <f t="shared" si="2"/>
        <v>0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42479</v>
      </c>
      <c r="X8" s="12">
        <v>52.71</v>
      </c>
      <c r="Y8" s="12">
        <v>52.71</v>
      </c>
      <c r="Z8" s="12">
        <v>51.83</v>
      </c>
      <c r="AA8" s="12">
        <v>51.98</v>
      </c>
      <c r="AB8" s="105">
        <v>3942500</v>
      </c>
      <c r="AC8" s="12">
        <v>51.98</v>
      </c>
      <c r="AD8" s="2">
        <f t="shared" si="1"/>
        <v>0.88000000000000256</v>
      </c>
      <c r="AE8" s="148">
        <f t="shared" si="2"/>
        <v>-1.2537993920972768E-2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42478</v>
      </c>
      <c r="X9" s="12">
        <v>52.17</v>
      </c>
      <c r="Y9" s="12">
        <v>52.95</v>
      </c>
      <c r="Z9" s="12">
        <v>52.14</v>
      </c>
      <c r="AA9" s="12">
        <v>52.64</v>
      </c>
      <c r="AB9" s="105">
        <v>1580200</v>
      </c>
      <c r="AC9" s="12">
        <v>52.64</v>
      </c>
      <c r="AD9" s="2">
        <f t="shared" si="1"/>
        <v>0.81000000000000227</v>
      </c>
      <c r="AE9" s="148">
        <f t="shared" si="2"/>
        <v>6.6934404283802706E-3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42475</v>
      </c>
      <c r="X10" s="12">
        <v>51.68</v>
      </c>
      <c r="Y10" s="12">
        <v>52.44</v>
      </c>
      <c r="Z10" s="12">
        <v>51.48</v>
      </c>
      <c r="AA10" s="12">
        <v>52.29</v>
      </c>
      <c r="AB10" s="105">
        <v>1932700</v>
      </c>
      <c r="AC10" s="12">
        <v>52.29</v>
      </c>
      <c r="AD10" s="2">
        <f t="shared" si="1"/>
        <v>0.96000000000000085</v>
      </c>
      <c r="AE10" s="148">
        <f t="shared" si="2"/>
        <v>9.4594594594594739E-3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42474</v>
      </c>
      <c r="X11" s="12">
        <v>53.07</v>
      </c>
      <c r="Y11" s="12">
        <v>53.36</v>
      </c>
      <c r="Z11" s="12">
        <v>51.59</v>
      </c>
      <c r="AA11" s="12">
        <v>51.8</v>
      </c>
      <c r="AB11" s="105">
        <v>2076800</v>
      </c>
      <c r="AC11" s="12">
        <v>51.8</v>
      </c>
      <c r="AD11" s="2">
        <f t="shared" si="1"/>
        <v>1.769999999999996</v>
      </c>
      <c r="AE11" s="148">
        <f t="shared" si="2"/>
        <v>-2.539981185324558E-2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42473</v>
      </c>
      <c r="X12" s="12">
        <v>51.93</v>
      </c>
      <c r="Y12" s="12">
        <v>53.48</v>
      </c>
      <c r="Z12" s="12">
        <v>51.34</v>
      </c>
      <c r="AA12" s="12">
        <v>53.15</v>
      </c>
      <c r="AB12" s="105">
        <v>3532700</v>
      </c>
      <c r="AC12" s="12">
        <v>53.15</v>
      </c>
      <c r="AD12" s="2">
        <f t="shared" si="1"/>
        <v>2.1399999999999935</v>
      </c>
      <c r="AE12" s="148">
        <f t="shared" si="2"/>
        <v>2.9639674544750028E-2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42472</v>
      </c>
      <c r="X13" s="12">
        <v>51.38</v>
      </c>
      <c r="Y13" s="12">
        <v>51.95</v>
      </c>
      <c r="Z13" s="12">
        <v>50.79</v>
      </c>
      <c r="AA13" s="12">
        <v>51.62</v>
      </c>
      <c r="AB13" s="105">
        <v>2534300</v>
      </c>
      <c r="AC13" s="12">
        <v>51.62</v>
      </c>
      <c r="AD13" s="2">
        <f t="shared" si="1"/>
        <v>1.1600000000000037</v>
      </c>
      <c r="AE13" s="148">
        <f t="shared" si="2"/>
        <v>4.6710782405603446E-3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42471</v>
      </c>
      <c r="X14" s="12">
        <v>51.3</v>
      </c>
      <c r="Y14" s="12">
        <v>52.74</v>
      </c>
      <c r="Z14" s="12">
        <v>50.41</v>
      </c>
      <c r="AA14" s="12">
        <v>51.38</v>
      </c>
      <c r="AB14" s="105">
        <v>4051400</v>
      </c>
      <c r="AC14" s="12">
        <v>51.38</v>
      </c>
      <c r="AD14" s="2">
        <f t="shared" si="1"/>
        <v>2.3300000000000054</v>
      </c>
      <c r="AE14" s="148">
        <f t="shared" si="2"/>
        <v>3.711662434069174E-3</v>
      </c>
    </row>
    <row r="15" spans="1:43" x14ac:dyDescent="0.25">
      <c r="B15" s="1"/>
      <c r="C15" s="4"/>
      <c r="W15" s="143">
        <v>42468</v>
      </c>
      <c r="X15" s="12">
        <v>54.03</v>
      </c>
      <c r="Y15" s="12">
        <v>54.2</v>
      </c>
      <c r="Z15" s="12">
        <v>51.11</v>
      </c>
      <c r="AA15" s="12">
        <v>51.19</v>
      </c>
      <c r="AB15" s="105">
        <v>4622400</v>
      </c>
      <c r="AC15" s="12">
        <v>51.19</v>
      </c>
      <c r="AD15" s="2">
        <f t="shared" si="1"/>
        <v>3.0900000000000034</v>
      </c>
      <c r="AE15" s="148">
        <f t="shared" si="2"/>
        <v>-4.7450688500186189E-2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42467</v>
      </c>
      <c r="X16" s="12">
        <v>55.66</v>
      </c>
      <c r="Y16" s="12">
        <v>55.95</v>
      </c>
      <c r="Z16" s="12">
        <v>53.46</v>
      </c>
      <c r="AA16" s="12">
        <v>53.74</v>
      </c>
      <c r="AB16" s="105">
        <v>4208000</v>
      </c>
      <c r="AC16" s="12">
        <v>53.74</v>
      </c>
      <c r="AD16" s="2">
        <f t="shared" si="1"/>
        <v>2.490000000000002</v>
      </c>
      <c r="AE16" s="148">
        <f t="shared" si="2"/>
        <v>-4.5809659090909061E-2</v>
      </c>
    </row>
    <row r="17" spans="2:31" x14ac:dyDescent="0.25">
      <c r="G17" s="2"/>
      <c r="W17" s="143">
        <v>42466</v>
      </c>
      <c r="X17" s="12">
        <v>55.97</v>
      </c>
      <c r="Y17" s="12">
        <v>56.6</v>
      </c>
      <c r="Z17" s="12">
        <v>55.55</v>
      </c>
      <c r="AA17" s="12">
        <v>56.32</v>
      </c>
      <c r="AB17" s="105">
        <v>2051800</v>
      </c>
      <c r="AC17" s="12">
        <v>56.32</v>
      </c>
      <c r="AD17" s="2">
        <f t="shared" si="1"/>
        <v>1.0500000000000043</v>
      </c>
      <c r="AE17" s="148">
        <f t="shared" si="2"/>
        <v>7.5134168157424686E-3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0" t="s">
        <v>167</v>
      </c>
      <c r="H18" s="213" t="s">
        <v>90</v>
      </c>
      <c r="W18" s="143">
        <v>42465</v>
      </c>
      <c r="X18" s="12">
        <v>56.22</v>
      </c>
      <c r="Y18" s="12">
        <v>56.71</v>
      </c>
      <c r="Z18" s="12">
        <v>55.82</v>
      </c>
      <c r="AA18" s="12">
        <v>55.9</v>
      </c>
      <c r="AB18" s="105">
        <v>2496600</v>
      </c>
      <c r="AC18" s="12">
        <v>55.9</v>
      </c>
      <c r="AD18" s="2">
        <f t="shared" si="1"/>
        <v>0.89000000000000057</v>
      </c>
      <c r="AE18" s="148">
        <f t="shared" si="2"/>
        <v>-7.9858030168589167E-3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42464</v>
      </c>
      <c r="X19" s="12">
        <v>57.39</v>
      </c>
      <c r="Y19" s="12">
        <v>58.63</v>
      </c>
      <c r="Z19" s="12">
        <v>56.28</v>
      </c>
      <c r="AA19" s="12">
        <v>56.35</v>
      </c>
      <c r="AB19" s="105">
        <v>3126300</v>
      </c>
      <c r="AC19" s="12">
        <v>56.35</v>
      </c>
      <c r="AD19" s="2">
        <f t="shared" si="1"/>
        <v>2.3500000000000014</v>
      </c>
      <c r="AE19" s="148">
        <f t="shared" si="2"/>
        <v>-1.0882920835527443E-2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42461</v>
      </c>
      <c r="X20" s="12">
        <v>56.82</v>
      </c>
      <c r="Y20" s="12">
        <v>57.06</v>
      </c>
      <c r="Z20" s="12">
        <v>56.04</v>
      </c>
      <c r="AA20" s="12">
        <v>56.97</v>
      </c>
      <c r="AB20" s="105">
        <v>2560700</v>
      </c>
      <c r="AC20" s="12">
        <v>56.97</v>
      </c>
      <c r="AD20" s="2">
        <f t="shared" si="1"/>
        <v>1.0200000000000031</v>
      </c>
      <c r="AE20" s="148">
        <f t="shared" si="2"/>
        <v>1.7556179775279901E-4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42460</v>
      </c>
      <c r="X21" s="12">
        <v>56.87</v>
      </c>
      <c r="Y21" s="12">
        <v>57.54</v>
      </c>
      <c r="Z21" s="12">
        <v>56.84</v>
      </c>
      <c r="AA21" s="12">
        <v>56.96</v>
      </c>
      <c r="AB21" s="105">
        <v>1913300</v>
      </c>
      <c r="AC21" s="12">
        <v>56.96</v>
      </c>
      <c r="AD21" s="2">
        <f t="shared" si="1"/>
        <v>0.69999999999999574</v>
      </c>
      <c r="AE21" s="148">
        <f t="shared" si="2"/>
        <v>1.5825567082821124E-3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42459</v>
      </c>
      <c r="X22" s="12">
        <v>56.9</v>
      </c>
      <c r="Y22" s="12">
        <v>57.19</v>
      </c>
      <c r="Z22" s="12">
        <v>56.41</v>
      </c>
      <c r="AA22" s="12">
        <v>56.87</v>
      </c>
      <c r="AB22" s="105">
        <v>1517400</v>
      </c>
      <c r="AC22" s="12">
        <v>56.87</v>
      </c>
      <c r="AD22" s="2">
        <f t="shared" si="1"/>
        <v>0.78000000000000114</v>
      </c>
      <c r="AE22" s="148">
        <f t="shared" si="2"/>
        <v>8.8699662941280621E-3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42458</v>
      </c>
      <c r="X23" s="12">
        <v>56.14</v>
      </c>
      <c r="Y23" s="12">
        <v>56.4</v>
      </c>
      <c r="Z23" s="12">
        <v>55.7</v>
      </c>
      <c r="AA23" s="12">
        <v>56.37</v>
      </c>
      <c r="AB23" s="105">
        <v>1657700</v>
      </c>
      <c r="AC23" s="12">
        <v>56.37</v>
      </c>
      <c r="AD23" s="2">
        <f t="shared" si="1"/>
        <v>0.69999999999999574</v>
      </c>
      <c r="AE23" s="148">
        <f t="shared" si="2"/>
        <v>1.7771459036786119E-3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42457</v>
      </c>
      <c r="X24" s="12">
        <v>55.74</v>
      </c>
      <c r="Y24" s="12">
        <v>56.66</v>
      </c>
      <c r="Z24" s="12">
        <v>55.48</v>
      </c>
      <c r="AA24" s="12">
        <v>56.27</v>
      </c>
      <c r="AB24" s="105">
        <v>1604400</v>
      </c>
      <c r="AC24" s="12">
        <v>56.27</v>
      </c>
      <c r="AD24" s="2">
        <f t="shared" si="1"/>
        <v>1.1799999999999997</v>
      </c>
      <c r="AE24" s="148">
        <f t="shared" si="2"/>
        <v>1.332613001980909E-2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42453</v>
      </c>
      <c r="X25" s="12">
        <v>55.81</v>
      </c>
      <c r="Y25" s="12">
        <v>55.82</v>
      </c>
      <c r="Z25" s="12">
        <v>55.05</v>
      </c>
      <c r="AA25" s="12">
        <v>55.53</v>
      </c>
      <c r="AB25" s="105">
        <v>1994700</v>
      </c>
      <c r="AC25" s="12">
        <v>55.53</v>
      </c>
      <c r="AD25" s="2">
        <f t="shared" si="1"/>
        <v>0.77000000000000313</v>
      </c>
      <c r="AE25" s="148">
        <f t="shared" si="2"/>
        <v>-7.1517968889682759E-3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42452</v>
      </c>
      <c r="X26" s="12">
        <v>56.04</v>
      </c>
      <c r="Y26" s="12">
        <v>56.55</v>
      </c>
      <c r="Z26" s="12">
        <v>55.38</v>
      </c>
      <c r="AA26" s="12">
        <v>55.93</v>
      </c>
      <c r="AB26" s="105">
        <v>2118500</v>
      </c>
      <c r="AC26" s="12">
        <v>55.93</v>
      </c>
      <c r="AD26" s="2">
        <f t="shared" si="1"/>
        <v>1.1699999999999946</v>
      </c>
      <c r="AE26" s="148">
        <f t="shared" si="2"/>
        <v>-1.9628836545324546E-3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42451</v>
      </c>
      <c r="X27" s="12">
        <v>56.59</v>
      </c>
      <c r="Y27" s="12">
        <v>56.75</v>
      </c>
      <c r="Z27" s="12">
        <v>55.37</v>
      </c>
      <c r="AA27" s="12">
        <v>56.04</v>
      </c>
      <c r="AB27" s="105">
        <v>1844800</v>
      </c>
      <c r="AC27" s="12">
        <v>56.04</v>
      </c>
      <c r="AD27" s="2">
        <f t="shared" si="1"/>
        <v>1.3800000000000026</v>
      </c>
      <c r="AE27" s="148">
        <f t="shared" si="2"/>
        <v>-1.5460295151089265E-2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42450</v>
      </c>
      <c r="X28" s="12">
        <v>56.77</v>
      </c>
      <c r="Y28" s="12">
        <v>57.48</v>
      </c>
      <c r="Z28" s="12">
        <v>56.65</v>
      </c>
      <c r="AA28" s="12">
        <v>56.92</v>
      </c>
      <c r="AB28" s="105">
        <v>1425600</v>
      </c>
      <c r="AC28" s="12">
        <v>56.92</v>
      </c>
      <c r="AD28" s="2">
        <f t="shared" si="1"/>
        <v>0.82999999999999829</v>
      </c>
      <c r="AE28" s="148">
        <f t="shared" si="2"/>
        <v>-8.7765490609093E-4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42447</v>
      </c>
      <c r="X29" s="12">
        <v>57.17</v>
      </c>
      <c r="Y29" s="12">
        <v>57.54</v>
      </c>
      <c r="Z29" s="12">
        <v>56.22</v>
      </c>
      <c r="AA29" s="12">
        <v>56.97</v>
      </c>
      <c r="AB29" s="105">
        <v>3001900</v>
      </c>
      <c r="AC29" s="12">
        <v>56.97</v>
      </c>
      <c r="AD29" s="2">
        <f t="shared" si="1"/>
        <v>1.3200000000000003</v>
      </c>
      <c r="AE29" s="148">
        <f t="shared" si="2"/>
        <v>3.1695721077653616E-3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42446</v>
      </c>
      <c r="X30" s="12">
        <v>56.08</v>
      </c>
      <c r="Y30" s="12">
        <v>57.09</v>
      </c>
      <c r="Z30" s="12">
        <v>56.07</v>
      </c>
      <c r="AA30" s="12">
        <v>56.79</v>
      </c>
      <c r="AB30" s="105">
        <v>2531800</v>
      </c>
      <c r="AC30" s="12">
        <v>56.79</v>
      </c>
      <c r="AD30" s="2">
        <f t="shared" si="1"/>
        <v>1.0200000000000031</v>
      </c>
      <c r="AE30" s="148">
        <f t="shared" si="2"/>
        <v>1.3021762397431358E-2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42445</v>
      </c>
      <c r="X31" s="12">
        <v>57</v>
      </c>
      <c r="Y31" s="12">
        <v>57.15</v>
      </c>
      <c r="Z31" s="12">
        <v>55.2</v>
      </c>
      <c r="AA31" s="12">
        <v>56.06</v>
      </c>
      <c r="AB31" s="105">
        <v>3596100</v>
      </c>
      <c r="AC31" s="12">
        <v>56.06</v>
      </c>
      <c r="AD31" s="2">
        <f t="shared" si="1"/>
        <v>1.9499999999999957</v>
      </c>
      <c r="AE31" s="148">
        <f t="shared" si="2"/>
        <v>-2.1469715482632212E-2</v>
      </c>
    </row>
    <row r="32" spans="2:31" x14ac:dyDescent="0.25">
      <c r="W32" s="143">
        <v>42444</v>
      </c>
      <c r="X32" s="12">
        <v>58.23</v>
      </c>
      <c r="Y32" s="12">
        <v>58.46</v>
      </c>
      <c r="Z32" s="12">
        <v>56.66</v>
      </c>
      <c r="AA32" s="12">
        <v>57.29</v>
      </c>
      <c r="AB32" s="105">
        <v>2411300</v>
      </c>
      <c r="AC32" s="12">
        <v>57.29</v>
      </c>
      <c r="AD32" s="2">
        <f t="shared" si="1"/>
        <v>1.8000000000000043</v>
      </c>
      <c r="AE32" s="148">
        <f t="shared" si="2"/>
        <v>-2.1352921079603737E-2</v>
      </c>
    </row>
    <row r="33" spans="15:31" x14ac:dyDescent="0.25">
      <c r="W33" s="143">
        <v>42443</v>
      </c>
      <c r="X33" s="12">
        <v>58.52</v>
      </c>
      <c r="Y33" s="12">
        <v>59.49</v>
      </c>
      <c r="Z33" s="12">
        <v>58.47</v>
      </c>
      <c r="AA33" s="12">
        <v>58.54</v>
      </c>
      <c r="AB33" s="105">
        <v>2527400</v>
      </c>
      <c r="AC33" s="12">
        <v>58.54</v>
      </c>
      <c r="AD33" s="2">
        <f t="shared" si="1"/>
        <v>1.0200000000000031</v>
      </c>
      <c r="AE33" s="148">
        <f t="shared" si="2"/>
        <v>6.8376068376063692E-4</v>
      </c>
    </row>
    <row r="34" spans="15:31" x14ac:dyDescent="0.25">
      <c r="W34" s="143">
        <v>42440</v>
      </c>
      <c r="X34" s="12">
        <v>58.01</v>
      </c>
      <c r="Y34" s="12">
        <v>58.6</v>
      </c>
      <c r="Z34" s="12">
        <v>57.66</v>
      </c>
      <c r="AA34" s="12">
        <v>58.5</v>
      </c>
      <c r="AB34" s="105">
        <v>2292900</v>
      </c>
      <c r="AC34" s="12">
        <v>58.5</v>
      </c>
      <c r="AD34" s="2">
        <f t="shared" si="1"/>
        <v>0.94000000000000483</v>
      </c>
      <c r="AE34" s="148">
        <f t="shared" si="2"/>
        <v>1.9696705595258823E-2</v>
      </c>
    </row>
    <row r="35" spans="15:31" x14ac:dyDescent="0.25">
      <c r="W35" s="143">
        <v>42439</v>
      </c>
      <c r="X35" s="12">
        <v>58.19</v>
      </c>
      <c r="Y35" s="12">
        <v>58.32</v>
      </c>
      <c r="Z35" s="12">
        <v>56.53</v>
      </c>
      <c r="AA35" s="12">
        <v>57.37</v>
      </c>
      <c r="AB35" s="105">
        <v>3203900</v>
      </c>
      <c r="AC35" s="12">
        <v>57.37</v>
      </c>
      <c r="AD35" s="2">
        <f t="shared" si="1"/>
        <v>1.7899999999999991</v>
      </c>
      <c r="AE35" s="148">
        <f t="shared" si="2"/>
        <v>-1.3243894048847626E-2</v>
      </c>
    </row>
    <row r="36" spans="15:31" x14ac:dyDescent="0.25">
      <c r="W36" s="143">
        <v>42438</v>
      </c>
      <c r="X36" s="12">
        <v>57.27</v>
      </c>
      <c r="Y36" s="12">
        <v>58.5</v>
      </c>
      <c r="Z36" s="12">
        <v>56.73</v>
      </c>
      <c r="AA36" s="12">
        <v>58.14</v>
      </c>
      <c r="AB36" s="105">
        <v>2958000</v>
      </c>
      <c r="AC36" s="12">
        <v>58.14</v>
      </c>
      <c r="AD36" s="2">
        <f t="shared" si="1"/>
        <v>1.7700000000000031</v>
      </c>
      <c r="AE36" s="148">
        <f t="shared" si="2"/>
        <v>2.4493392070484621E-2</v>
      </c>
    </row>
    <row r="37" spans="15:31" x14ac:dyDescent="0.25">
      <c r="W37" s="143">
        <v>42437</v>
      </c>
      <c r="X37" s="12">
        <v>57.08</v>
      </c>
      <c r="Y37" s="12">
        <v>57.61</v>
      </c>
      <c r="Z37" s="12">
        <v>56.34</v>
      </c>
      <c r="AA37" s="12">
        <v>56.75</v>
      </c>
      <c r="AB37" s="105">
        <v>2495200</v>
      </c>
      <c r="AC37" s="12">
        <v>56.75</v>
      </c>
      <c r="AD37" s="2">
        <f t="shared" si="1"/>
        <v>1.269999999999996</v>
      </c>
      <c r="AE37" s="148">
        <f t="shared" si="2"/>
        <v>-1.184050148006266E-2</v>
      </c>
    </row>
    <row r="38" spans="15:31" x14ac:dyDescent="0.25">
      <c r="W38" s="143">
        <v>42436</v>
      </c>
      <c r="X38" s="12">
        <v>57.14</v>
      </c>
      <c r="Y38" s="12">
        <v>57.7</v>
      </c>
      <c r="Z38" s="12">
        <v>56.77</v>
      </c>
      <c r="AA38" s="12">
        <v>57.43</v>
      </c>
      <c r="AB38" s="105">
        <v>2025800</v>
      </c>
      <c r="AC38" s="12">
        <v>57.43</v>
      </c>
      <c r="AD38" s="2">
        <f t="shared" si="1"/>
        <v>0.92999999999999972</v>
      </c>
      <c r="AE38" s="148">
        <f t="shared" si="2"/>
        <v>4.7235829251224271E-3</v>
      </c>
    </row>
    <row r="39" spans="15:31" x14ac:dyDescent="0.25">
      <c r="W39" s="143">
        <v>42433</v>
      </c>
      <c r="X39" s="12">
        <v>57.52</v>
      </c>
      <c r="Y39" s="12">
        <v>57.86</v>
      </c>
      <c r="Z39" s="12">
        <v>56.87</v>
      </c>
      <c r="AA39" s="12">
        <v>57.16</v>
      </c>
      <c r="AB39" s="105">
        <v>2319300</v>
      </c>
      <c r="AC39" s="12">
        <v>57.16</v>
      </c>
      <c r="AD39" s="2">
        <f t="shared" si="1"/>
        <v>0.99000000000000199</v>
      </c>
      <c r="AE39" s="148">
        <f t="shared" si="2"/>
        <v>-5.2456723203364586E-4</v>
      </c>
    </row>
    <row r="40" spans="15:31" x14ac:dyDescent="0.25">
      <c r="W40" s="143">
        <v>42432</v>
      </c>
      <c r="X40" s="12">
        <v>57.75</v>
      </c>
      <c r="Y40" s="12">
        <v>57.76</v>
      </c>
      <c r="Z40" s="12">
        <v>56.71</v>
      </c>
      <c r="AA40" s="12">
        <v>57.19</v>
      </c>
      <c r="AB40" s="105">
        <v>3173800</v>
      </c>
      <c r="AC40" s="12">
        <v>57.19</v>
      </c>
      <c r="AD40" s="2">
        <f t="shared" si="1"/>
        <v>1.0499999999999972</v>
      </c>
      <c r="AE40" s="148">
        <f t="shared" si="2"/>
        <v>-1.1237897648686102E-2</v>
      </c>
    </row>
    <row r="41" spans="15:31" x14ac:dyDescent="0.25">
      <c r="W41" s="143">
        <v>42431</v>
      </c>
      <c r="X41" s="12">
        <v>57.35</v>
      </c>
      <c r="Y41" s="12">
        <v>57.87</v>
      </c>
      <c r="Z41" s="12">
        <v>56.62</v>
      </c>
      <c r="AA41" s="12">
        <v>57.84</v>
      </c>
      <c r="AB41" s="105">
        <v>2747500</v>
      </c>
      <c r="AC41" s="12">
        <v>57.84</v>
      </c>
      <c r="AD41" s="2">
        <f t="shared" si="1"/>
        <v>1.25</v>
      </c>
      <c r="AE41" s="148">
        <f t="shared" si="2"/>
        <v>9.6002792808518311E-3</v>
      </c>
    </row>
    <row r="42" spans="15:31" x14ac:dyDescent="0.25">
      <c r="W42" s="143">
        <v>42430</v>
      </c>
      <c r="X42" s="12">
        <v>56.99</v>
      </c>
      <c r="Y42" s="12">
        <v>57.74</v>
      </c>
      <c r="Z42" s="12">
        <v>56.76</v>
      </c>
      <c r="AA42" s="12">
        <v>57.29</v>
      </c>
      <c r="AB42" s="105">
        <v>3561600</v>
      </c>
      <c r="AC42" s="12">
        <v>57.29</v>
      </c>
      <c r="AD42" s="2">
        <f t="shared" si="1"/>
        <v>0.98000000000000398</v>
      </c>
      <c r="AE42" s="148">
        <f t="shared" si="2"/>
        <v>1.1297440423654104E-2</v>
      </c>
    </row>
    <row r="43" spans="15:31" x14ac:dyDescent="0.25">
      <c r="W43" s="143">
        <v>42429</v>
      </c>
      <c r="X43" s="12">
        <v>56.75</v>
      </c>
      <c r="Y43" s="12">
        <v>57.39</v>
      </c>
      <c r="Z43" s="12">
        <v>56.33</v>
      </c>
      <c r="AA43" s="12">
        <v>56.65</v>
      </c>
      <c r="AB43" s="105">
        <v>4128100</v>
      </c>
      <c r="AC43" s="12">
        <v>56.65</v>
      </c>
      <c r="AD43" s="2">
        <f t="shared" si="1"/>
        <v>1.0600000000000023</v>
      </c>
      <c r="AE43" s="148">
        <f t="shared" si="2"/>
        <v>1.237186284906322E-3</v>
      </c>
    </row>
    <row r="44" spans="15:31" x14ac:dyDescent="0.25">
      <c r="W44" s="143">
        <v>42426</v>
      </c>
      <c r="X44" s="12">
        <v>56.52</v>
      </c>
      <c r="Y44" s="12">
        <v>57.24</v>
      </c>
      <c r="Z44" s="12">
        <v>55.43</v>
      </c>
      <c r="AA44" s="12">
        <v>56.58</v>
      </c>
      <c r="AB44" s="105">
        <v>3848700</v>
      </c>
      <c r="AC44" s="12">
        <v>56.58</v>
      </c>
      <c r="AD44" s="2">
        <f t="shared" si="1"/>
        <v>1.8100000000000023</v>
      </c>
      <c r="AE44" s="148">
        <f t="shared" si="2"/>
        <v>1.9479369576766992E-3</v>
      </c>
    </row>
    <row r="45" spans="15:31" x14ac:dyDescent="0.25">
      <c r="O45" s="37"/>
      <c r="R45" s="37"/>
      <c r="W45" s="143">
        <v>42425</v>
      </c>
      <c r="X45" s="12">
        <v>55.22</v>
      </c>
      <c r="Y45" s="12">
        <v>56.66</v>
      </c>
      <c r="Z45" s="12">
        <v>55.02</v>
      </c>
      <c r="AA45" s="12">
        <v>56.47</v>
      </c>
      <c r="AB45" s="105">
        <v>3720500</v>
      </c>
      <c r="AC45" s="12">
        <v>56.47</v>
      </c>
      <c r="AD45" s="2">
        <f t="shared" si="1"/>
        <v>1.6399999999999935</v>
      </c>
      <c r="AE45" s="148">
        <f t="shared" si="2"/>
        <v>1.8578643578643694E-2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42424</v>
      </c>
      <c r="X46" s="12">
        <v>54.2</v>
      </c>
      <c r="Y46" s="12">
        <v>55.83</v>
      </c>
      <c r="Z46" s="12">
        <v>54.12</v>
      </c>
      <c r="AA46" s="12">
        <v>55.44</v>
      </c>
      <c r="AB46" s="105">
        <v>3494900</v>
      </c>
      <c r="AC46" s="12">
        <v>55.44</v>
      </c>
      <c r="AD46" s="2">
        <f t="shared" si="1"/>
        <v>1.7100000000000009</v>
      </c>
      <c r="AE46" s="148">
        <f t="shared" si="2"/>
        <v>1.2232974255979467E-2</v>
      </c>
    </row>
    <row r="47" spans="15:31" ht="15.75" thickTop="1" x14ac:dyDescent="0.25">
      <c r="O47" s="93">
        <v>1.1000000000000001</v>
      </c>
      <c r="P47" s="93">
        <f>O47*$Q$4</f>
        <v>58.102000000000004</v>
      </c>
      <c r="Q47" s="37"/>
      <c r="R47" s="37"/>
      <c r="T47" s="138" t="s">
        <v>100</v>
      </c>
      <c r="U47" s="108">
        <v>53.41</v>
      </c>
      <c r="W47" s="143">
        <v>42423</v>
      </c>
      <c r="X47" s="12">
        <v>54.56</v>
      </c>
      <c r="Y47" s="12">
        <v>55.77</v>
      </c>
      <c r="Z47" s="12">
        <v>54.15</v>
      </c>
      <c r="AA47" s="12">
        <v>54.77</v>
      </c>
      <c r="AB47" s="105">
        <v>3194100</v>
      </c>
      <c r="AC47" s="12">
        <v>54.77</v>
      </c>
      <c r="AD47" s="2">
        <f t="shared" si="1"/>
        <v>1.6200000000000045</v>
      </c>
      <c r="AE47" s="148">
        <f t="shared" si="2"/>
        <v>-9.1207588471353684E-4</v>
      </c>
    </row>
    <row r="48" spans="15:31" x14ac:dyDescent="0.25">
      <c r="O48" s="93">
        <v>1.0900000000000001</v>
      </c>
      <c r="P48" s="93">
        <f t="shared" ref="P48:P67" si="8">O48*$Q$4</f>
        <v>57.573800000000006</v>
      </c>
      <c r="Q48" s="37"/>
      <c r="R48" s="37"/>
      <c r="T48" s="103" t="s">
        <v>101</v>
      </c>
      <c r="U48" s="98">
        <v>54.3</v>
      </c>
      <c r="W48" s="143">
        <v>42422</v>
      </c>
      <c r="X48" s="12">
        <v>53.01</v>
      </c>
      <c r="Y48" s="12">
        <v>55</v>
      </c>
      <c r="Z48" s="12">
        <v>52.74</v>
      </c>
      <c r="AA48" s="12">
        <v>54.82</v>
      </c>
      <c r="AB48" s="105">
        <v>4846800</v>
      </c>
      <c r="AC48" s="12">
        <v>54.82</v>
      </c>
      <c r="AD48" s="2">
        <f t="shared" si="1"/>
        <v>2.259999999999998</v>
      </c>
      <c r="AE48" s="148">
        <f t="shared" si="2"/>
        <v>3.9635880902711973E-2</v>
      </c>
    </row>
    <row r="49" spans="15:31" x14ac:dyDescent="0.25">
      <c r="O49" s="93">
        <v>1.08</v>
      </c>
      <c r="P49" s="93">
        <f t="shared" si="8"/>
        <v>57.045600000000007</v>
      </c>
      <c r="Q49" s="37"/>
      <c r="R49" s="37"/>
      <c r="T49" s="103" t="s">
        <v>102</v>
      </c>
      <c r="U49" s="98" t="s">
        <v>360</v>
      </c>
      <c r="W49" s="143">
        <v>42419</v>
      </c>
      <c r="X49" s="12">
        <v>52.78</v>
      </c>
      <c r="Y49" s="12">
        <v>53.28</v>
      </c>
      <c r="Z49" s="12">
        <v>51.91</v>
      </c>
      <c r="AA49" s="12">
        <v>52.73</v>
      </c>
      <c r="AB49" s="105">
        <v>2634100</v>
      </c>
      <c r="AC49" s="12">
        <v>52.73</v>
      </c>
      <c r="AD49" s="2">
        <f t="shared" si="1"/>
        <v>1.3700000000000045</v>
      </c>
      <c r="AE49" s="148">
        <f t="shared" si="2"/>
        <v>-9.5792637114952006E-3</v>
      </c>
    </row>
    <row r="50" spans="15:31" x14ac:dyDescent="0.25">
      <c r="O50" s="93">
        <v>1.07</v>
      </c>
      <c r="P50" s="93">
        <f t="shared" si="8"/>
        <v>56.517400000000002</v>
      </c>
      <c r="Q50" s="93"/>
      <c r="R50" s="37"/>
      <c r="T50" s="103" t="s">
        <v>103</v>
      </c>
      <c r="U50" s="98" t="s">
        <v>361</v>
      </c>
      <c r="W50" s="143">
        <v>42418</v>
      </c>
      <c r="X50" s="12">
        <v>52.54</v>
      </c>
      <c r="Y50" s="12">
        <v>53.93</v>
      </c>
      <c r="Z50" s="12">
        <v>52.07</v>
      </c>
      <c r="AA50" s="12">
        <v>53.24</v>
      </c>
      <c r="AB50" s="105">
        <v>4886500</v>
      </c>
      <c r="AC50" s="12">
        <v>53.24</v>
      </c>
      <c r="AD50" s="2">
        <f t="shared" si="1"/>
        <v>1.8599999999999994</v>
      </c>
      <c r="AE50" s="148">
        <f t="shared" si="2"/>
        <v>1.4288435892551021E-2</v>
      </c>
    </row>
    <row r="51" spans="15:31" x14ac:dyDescent="0.25">
      <c r="O51" s="93">
        <v>1.06</v>
      </c>
      <c r="P51" s="93">
        <f t="shared" si="8"/>
        <v>55.989200000000004</v>
      </c>
      <c r="Q51" s="93"/>
      <c r="R51" s="37"/>
      <c r="T51" s="103" t="s">
        <v>104</v>
      </c>
      <c r="U51" s="98">
        <v>57.81</v>
      </c>
      <c r="W51" s="143">
        <v>42417</v>
      </c>
      <c r="X51" s="12">
        <v>51.78</v>
      </c>
      <c r="Y51" s="12">
        <v>52.54</v>
      </c>
      <c r="Z51" s="12">
        <v>51.55</v>
      </c>
      <c r="AA51" s="12">
        <v>52.49</v>
      </c>
      <c r="AB51" s="105">
        <v>4794300</v>
      </c>
      <c r="AC51" s="12">
        <v>52.49</v>
      </c>
      <c r="AD51" s="2">
        <f t="shared" si="1"/>
        <v>0.99000000000000199</v>
      </c>
      <c r="AE51" s="148">
        <f t="shared" si="2"/>
        <v>3.4081954294720385E-2</v>
      </c>
    </row>
    <row r="52" spans="15:31" x14ac:dyDescent="0.25">
      <c r="O52" s="93">
        <v>1.05</v>
      </c>
      <c r="P52" s="93">
        <f t="shared" si="8"/>
        <v>55.461000000000006</v>
      </c>
      <c r="Q52" s="93"/>
      <c r="R52" s="37"/>
      <c r="T52" s="103" t="s">
        <v>105</v>
      </c>
      <c r="U52" s="98">
        <v>0.23255200000000001</v>
      </c>
      <c r="W52" s="143">
        <v>42416</v>
      </c>
      <c r="X52" s="12">
        <v>50.05</v>
      </c>
      <c r="Y52" s="12">
        <v>51.6</v>
      </c>
      <c r="Z52" s="12">
        <v>49.25</v>
      </c>
      <c r="AA52" s="12">
        <v>50.76</v>
      </c>
      <c r="AB52" s="105">
        <v>3907900</v>
      </c>
      <c r="AC52" s="12">
        <v>50.76</v>
      </c>
      <c r="AD52" s="2">
        <f t="shared" si="1"/>
        <v>2.3500000000000014</v>
      </c>
      <c r="AE52" s="148">
        <f t="shared" si="2"/>
        <v>2.4006455517449954E-2</v>
      </c>
    </row>
    <row r="53" spans="15:31" x14ac:dyDescent="0.25">
      <c r="O53" s="93">
        <v>1.04</v>
      </c>
      <c r="P53" s="93">
        <f t="shared" si="8"/>
        <v>54.9328</v>
      </c>
      <c r="Q53" s="93"/>
      <c r="R53" s="37"/>
      <c r="T53" s="103" t="s">
        <v>125</v>
      </c>
      <c r="U53" s="98" t="s">
        <v>226</v>
      </c>
      <c r="W53" s="143">
        <v>42412</v>
      </c>
      <c r="X53" s="12">
        <v>49.57</v>
      </c>
      <c r="Y53" s="12">
        <v>50</v>
      </c>
      <c r="Z53" s="12">
        <v>48.13</v>
      </c>
      <c r="AA53" s="12">
        <v>49.57</v>
      </c>
      <c r="AB53" s="105">
        <v>4215900</v>
      </c>
      <c r="AC53" s="12">
        <v>49.57</v>
      </c>
      <c r="AD53" s="2">
        <f t="shared" si="1"/>
        <v>1.8699999999999974</v>
      </c>
      <c r="AE53" s="148">
        <f t="shared" si="2"/>
        <v>8.7505087505086454E-3</v>
      </c>
    </row>
    <row r="54" spans="15:31" x14ac:dyDescent="0.25">
      <c r="O54" s="93">
        <v>1.03</v>
      </c>
      <c r="P54" s="93">
        <f t="shared" si="8"/>
        <v>54.404600000000002</v>
      </c>
      <c r="Q54" s="93"/>
      <c r="R54" s="37"/>
      <c r="T54" s="103"/>
      <c r="U54" s="98"/>
      <c r="W54" s="143">
        <v>42411</v>
      </c>
      <c r="X54" s="12">
        <v>49.72</v>
      </c>
      <c r="Y54" s="12">
        <v>50.44</v>
      </c>
      <c r="Z54" s="12">
        <v>48.6</v>
      </c>
      <c r="AA54" s="12">
        <v>49.14</v>
      </c>
      <c r="AB54" s="105">
        <v>4514600</v>
      </c>
      <c r="AC54" s="12">
        <v>49.14</v>
      </c>
      <c r="AD54" s="2">
        <f t="shared" si="1"/>
        <v>1.8399999999999963</v>
      </c>
      <c r="AE54" s="148">
        <f t="shared" si="2"/>
        <v>-2.0334928229664984E-2</v>
      </c>
    </row>
    <row r="55" spans="15:31" x14ac:dyDescent="0.25">
      <c r="O55" s="93">
        <v>1.02</v>
      </c>
      <c r="P55" s="93">
        <f t="shared" si="8"/>
        <v>53.876400000000004</v>
      </c>
      <c r="Q55" s="93"/>
      <c r="R55" s="37"/>
      <c r="T55" s="103" t="s">
        <v>107</v>
      </c>
      <c r="U55" s="98" t="s">
        <v>362</v>
      </c>
      <c r="W55" s="143">
        <v>42410</v>
      </c>
      <c r="X55" s="12">
        <v>51</v>
      </c>
      <c r="Y55" s="12">
        <v>51.64</v>
      </c>
      <c r="Z55" s="12">
        <v>49.54</v>
      </c>
      <c r="AA55" s="12">
        <v>50.16</v>
      </c>
      <c r="AB55" s="105">
        <v>3698800</v>
      </c>
      <c r="AC55" s="12">
        <v>50.16</v>
      </c>
      <c r="AD55" s="2">
        <f t="shared" si="1"/>
        <v>2.1000000000000014</v>
      </c>
      <c r="AE55" s="148">
        <f t="shared" si="2"/>
        <v>-1.3935894883535527E-3</v>
      </c>
    </row>
    <row r="56" spans="15:31" x14ac:dyDescent="0.25">
      <c r="O56" s="93">
        <v>1.01</v>
      </c>
      <c r="P56" s="93">
        <f t="shared" si="8"/>
        <v>53.348199999999999</v>
      </c>
      <c r="Q56" s="93"/>
      <c r="R56" s="37"/>
      <c r="T56" s="103" t="s">
        <v>108</v>
      </c>
      <c r="U56" s="98" t="s">
        <v>308</v>
      </c>
      <c r="W56" s="143">
        <v>42409</v>
      </c>
      <c r="X56" s="12">
        <v>48.32</v>
      </c>
      <c r="Y56" s="12">
        <v>50.87</v>
      </c>
      <c r="Z56" s="12">
        <v>48.32</v>
      </c>
      <c r="AA56" s="12">
        <v>50.23</v>
      </c>
      <c r="AB56" s="105">
        <v>4644400</v>
      </c>
      <c r="AC56" s="12">
        <v>50.23</v>
      </c>
      <c r="AD56" s="2">
        <f t="shared" si="1"/>
        <v>2.5499999999999972</v>
      </c>
      <c r="AE56" s="148">
        <f t="shared" si="2"/>
        <v>5.9760956175280988E-4</v>
      </c>
    </row>
    <row r="57" spans="15:31" x14ac:dyDescent="0.25">
      <c r="O57" s="93">
        <v>1</v>
      </c>
      <c r="P57" s="93">
        <f t="shared" si="8"/>
        <v>52.82</v>
      </c>
      <c r="Q57" s="93"/>
      <c r="R57" s="37"/>
      <c r="T57" s="103" t="s">
        <v>109</v>
      </c>
      <c r="U57" s="100">
        <v>3437083</v>
      </c>
      <c r="W57" s="143">
        <v>42408</v>
      </c>
      <c r="X57" s="12">
        <v>51.46</v>
      </c>
      <c r="Y57" s="12">
        <v>52.07</v>
      </c>
      <c r="Z57" s="12">
        <v>49.34</v>
      </c>
      <c r="AA57" s="12">
        <v>50.2</v>
      </c>
      <c r="AB57" s="105">
        <v>5430800</v>
      </c>
      <c r="AC57" s="12">
        <v>50.2</v>
      </c>
      <c r="AD57" s="2">
        <f t="shared" si="1"/>
        <v>2.7299999999999969</v>
      </c>
      <c r="AE57" s="148">
        <f t="shared" si="2"/>
        <v>-3.1635802469135776E-2</v>
      </c>
    </row>
    <row r="58" spans="15:31" x14ac:dyDescent="0.25">
      <c r="O58" s="93">
        <v>0.99</v>
      </c>
      <c r="P58" s="93">
        <f t="shared" si="8"/>
        <v>52.291800000000002</v>
      </c>
      <c r="Q58" s="93"/>
      <c r="R58" s="37"/>
      <c r="T58" s="103" t="s">
        <v>112</v>
      </c>
      <c r="U58" s="100">
        <v>3702820</v>
      </c>
      <c r="W58" s="143">
        <v>42405</v>
      </c>
      <c r="X58" s="12">
        <v>51.38</v>
      </c>
      <c r="Y58" s="12">
        <v>52.47</v>
      </c>
      <c r="Z58" s="12">
        <v>50.73</v>
      </c>
      <c r="AA58" s="12">
        <v>51.84</v>
      </c>
      <c r="AB58" s="105">
        <v>5742800</v>
      </c>
      <c r="AC58" s="12">
        <v>51.84</v>
      </c>
      <c r="AD58" s="2">
        <f t="shared" si="1"/>
        <v>1.740000000000002</v>
      </c>
      <c r="AE58" s="148">
        <f t="shared" si="2"/>
        <v>2.3201856148493682E-3</v>
      </c>
    </row>
    <row r="59" spans="15:31" x14ac:dyDescent="0.25">
      <c r="O59" s="93">
        <v>0.98</v>
      </c>
      <c r="P59" s="93">
        <f t="shared" si="8"/>
        <v>51.763599999999997</v>
      </c>
      <c r="Q59" s="93"/>
      <c r="T59" s="103" t="s">
        <v>110</v>
      </c>
      <c r="U59" s="98" t="s">
        <v>363</v>
      </c>
      <c r="W59" s="143">
        <v>42404</v>
      </c>
      <c r="X59" s="12">
        <v>51.1</v>
      </c>
      <c r="Y59" s="12">
        <v>52.15</v>
      </c>
      <c r="Z59" s="12">
        <v>50.7</v>
      </c>
      <c r="AA59" s="12">
        <v>51.72</v>
      </c>
      <c r="AB59" s="105">
        <v>6371000</v>
      </c>
      <c r="AC59" s="12">
        <v>51.72</v>
      </c>
      <c r="AD59" s="2">
        <f t="shared" si="1"/>
        <v>1.4499999999999957</v>
      </c>
      <c r="AE59" s="148">
        <f t="shared" si="2"/>
        <v>0</v>
      </c>
    </row>
    <row r="60" spans="15:31" x14ac:dyDescent="0.25">
      <c r="O60" s="93">
        <v>0.97</v>
      </c>
      <c r="P60" s="93">
        <f t="shared" si="8"/>
        <v>51.235399999999998</v>
      </c>
      <c r="Q60" s="93"/>
      <c r="T60" s="103" t="s">
        <v>113</v>
      </c>
      <c r="U60" s="98">
        <v>12.71</v>
      </c>
      <c r="W60" s="143">
        <v>42403</v>
      </c>
      <c r="X60" s="12">
        <v>49.84</v>
      </c>
      <c r="Y60" s="12">
        <v>52.63</v>
      </c>
      <c r="Z60" s="12">
        <v>49.24</v>
      </c>
      <c r="AA60" s="12">
        <v>51.72</v>
      </c>
      <c r="AB60" s="105">
        <v>11641300</v>
      </c>
      <c r="AC60" s="12">
        <v>51.72</v>
      </c>
      <c r="AD60" s="2">
        <f t="shared" si="1"/>
        <v>3.3900000000000006</v>
      </c>
      <c r="AE60" s="148">
        <f t="shared" si="2"/>
        <v>3.2129315505887046E-2</v>
      </c>
    </row>
    <row r="61" spans="15:31" x14ac:dyDescent="0.25">
      <c r="O61" s="93">
        <v>0.96</v>
      </c>
      <c r="P61" s="93">
        <f t="shared" si="8"/>
        <v>50.7072</v>
      </c>
      <c r="Q61" s="93"/>
      <c r="T61" s="103" t="s">
        <v>114</v>
      </c>
      <c r="U61" s="98">
        <v>4.34</v>
      </c>
      <c r="W61" s="143">
        <v>42402</v>
      </c>
      <c r="X61" s="12">
        <v>47.11</v>
      </c>
      <c r="Y61" s="12">
        <v>51.05</v>
      </c>
      <c r="Z61" s="12">
        <v>46.44</v>
      </c>
      <c r="AA61" s="12">
        <v>50.11</v>
      </c>
      <c r="AB61" s="105">
        <v>28552000</v>
      </c>
      <c r="AC61" s="12">
        <v>50.11</v>
      </c>
      <c r="AD61" s="2">
        <f t="shared" si="1"/>
        <v>4.6099999999999994</v>
      </c>
      <c r="AE61" s="148">
        <f t="shared" si="2"/>
        <v>0.23911968348170132</v>
      </c>
    </row>
    <row r="62" spans="15:31" x14ac:dyDescent="0.25">
      <c r="O62" s="93">
        <v>0.95</v>
      </c>
      <c r="P62" s="93">
        <f t="shared" si="8"/>
        <v>50.178999999999995</v>
      </c>
      <c r="Q62" s="93"/>
      <c r="T62" s="103" t="s">
        <v>111</v>
      </c>
      <c r="U62" s="98" t="s">
        <v>126</v>
      </c>
      <c r="W62" s="143">
        <v>42401</v>
      </c>
      <c r="X62" s="12">
        <v>39.93</v>
      </c>
      <c r="Y62" s="12">
        <v>40.78</v>
      </c>
      <c r="Z62" s="12">
        <v>39.619999999999997</v>
      </c>
      <c r="AA62" s="12">
        <v>40.44</v>
      </c>
      <c r="AB62" s="105">
        <v>4852200</v>
      </c>
      <c r="AC62" s="12">
        <v>40.44</v>
      </c>
      <c r="AD62" s="2">
        <f t="shared" si="1"/>
        <v>1.1600000000000037</v>
      </c>
      <c r="AE62" s="148">
        <f t="shared" si="2"/>
        <v>1.3533834586466176E-2</v>
      </c>
    </row>
    <row r="63" spans="15:31" x14ac:dyDescent="0.25">
      <c r="O63" s="93">
        <v>0.94</v>
      </c>
      <c r="P63" s="93">
        <f t="shared" si="8"/>
        <v>49.650799999999997</v>
      </c>
      <c r="Q63" s="93"/>
      <c r="W63" s="143">
        <v>42398</v>
      </c>
      <c r="X63" s="12">
        <v>38.89</v>
      </c>
      <c r="Y63" s="12">
        <v>40</v>
      </c>
      <c r="Z63" s="12">
        <v>38.69</v>
      </c>
      <c r="AA63" s="12">
        <v>39.9</v>
      </c>
      <c r="AB63" s="105">
        <v>3346000</v>
      </c>
      <c r="AC63" s="12">
        <v>39.9</v>
      </c>
      <c r="AD63" s="2">
        <f t="shared" si="1"/>
        <v>1.3100000000000023</v>
      </c>
      <c r="AE63" s="148">
        <f t="shared" si="2"/>
        <v>3.0209140201394424E-2</v>
      </c>
    </row>
    <row r="64" spans="15:31" x14ac:dyDescent="0.25">
      <c r="O64" s="93">
        <v>0.93</v>
      </c>
      <c r="P64" s="93">
        <f t="shared" si="8"/>
        <v>49.122600000000006</v>
      </c>
      <c r="Q64" s="93"/>
      <c r="W64" s="143">
        <v>42397</v>
      </c>
      <c r="X64" s="12">
        <v>38.700000000000003</v>
      </c>
      <c r="Y64" s="12">
        <v>39.049999999999997</v>
      </c>
      <c r="Z64" s="12">
        <v>37.79</v>
      </c>
      <c r="AA64" s="12">
        <v>38.729999999999997</v>
      </c>
      <c r="AB64" s="105">
        <v>2444700</v>
      </c>
      <c r="AC64" s="12">
        <v>38.729999999999997</v>
      </c>
      <c r="AD64" s="2">
        <f t="shared" si="1"/>
        <v>1.259999999999998</v>
      </c>
      <c r="AE64" s="148">
        <f t="shared" si="2"/>
        <v>1.8406521167499301E-2</v>
      </c>
    </row>
    <row r="65" spans="15:31" x14ac:dyDescent="0.25">
      <c r="O65" s="93">
        <v>0.92</v>
      </c>
      <c r="P65" s="93">
        <f t="shared" si="8"/>
        <v>48.5944</v>
      </c>
      <c r="Q65" s="93"/>
      <c r="W65" s="143">
        <v>42396</v>
      </c>
      <c r="X65" s="12">
        <v>37.57</v>
      </c>
      <c r="Y65" s="12">
        <v>39.08</v>
      </c>
      <c r="Z65" s="12">
        <v>37.33</v>
      </c>
      <c r="AA65" s="12">
        <v>38.03</v>
      </c>
      <c r="AB65" s="105">
        <v>2905300</v>
      </c>
      <c r="AC65" s="12">
        <v>38.03</v>
      </c>
      <c r="AD65" s="2">
        <f t="shared" si="1"/>
        <v>1.75</v>
      </c>
      <c r="AE65" s="148">
        <f t="shared" si="2"/>
        <v>6.3508864779042717E-3</v>
      </c>
    </row>
    <row r="66" spans="15:31" x14ac:dyDescent="0.25">
      <c r="O66" s="93">
        <v>0.91</v>
      </c>
      <c r="P66" s="93">
        <f t="shared" si="8"/>
        <v>48.066200000000002</v>
      </c>
      <c r="Q66" s="93"/>
      <c r="W66" s="143">
        <v>42395</v>
      </c>
      <c r="X66" s="12">
        <v>37.07</v>
      </c>
      <c r="Y66" s="12">
        <v>38.11</v>
      </c>
      <c r="Z66" s="12">
        <v>36.729999999999997</v>
      </c>
      <c r="AA66" s="12">
        <v>37.79</v>
      </c>
      <c r="AB66" s="105">
        <v>2547000</v>
      </c>
      <c r="AC66" s="12">
        <v>37.79</v>
      </c>
      <c r="AD66" s="2">
        <f t="shared" si="1"/>
        <v>1.3800000000000026</v>
      </c>
      <c r="AE66" s="148">
        <f t="shared" si="2"/>
        <v>2.8859243125510581E-2</v>
      </c>
    </row>
    <row r="67" spans="15:31" x14ac:dyDescent="0.25">
      <c r="O67" s="93">
        <v>0.9</v>
      </c>
      <c r="P67" s="93">
        <f t="shared" si="8"/>
        <v>47.538000000000004</v>
      </c>
      <c r="Q67" s="93"/>
      <c r="W67" s="143">
        <v>42394</v>
      </c>
      <c r="X67" s="12">
        <v>38.119999999999997</v>
      </c>
      <c r="Y67" s="12">
        <v>38.369999999999997</v>
      </c>
      <c r="Z67" s="12">
        <v>36.57</v>
      </c>
      <c r="AA67" s="12">
        <v>36.729999999999997</v>
      </c>
      <c r="AB67" s="105">
        <v>3301500</v>
      </c>
      <c r="AC67" s="12">
        <v>36.729999999999997</v>
      </c>
      <c r="AD67" s="2">
        <f t="shared" ref="AD67:AD68" si="9">Y67-Z67</f>
        <v>1.7999999999999972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235" priority="23">
      <formula>Q7&gt;0</formula>
    </cfRule>
    <cfRule type="expression" dxfId="23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233" priority="15">
      <formula>F29&gt;0</formula>
    </cfRule>
    <cfRule type="expression" dxfId="232" priority="16">
      <formula>F29&lt;0</formula>
    </cfRule>
  </conditionalFormatting>
  <conditionalFormatting sqref="H29:H31">
    <cfRule type="expression" dxfId="231" priority="7">
      <formula>H29&gt;0</formula>
    </cfRule>
    <cfRule type="expression" dxfId="230" priority="8">
      <formula>H29&lt;0</formula>
    </cfRule>
  </conditionalFormatting>
  <conditionalFormatting sqref="F19:F28">
    <cfRule type="expression" dxfId="229" priority="3">
      <formula>F19&gt;0</formula>
    </cfRule>
    <cfRule type="expression" dxfId="228" priority="4">
      <formula>F19&lt;0</formula>
    </cfRule>
  </conditionalFormatting>
  <conditionalFormatting sqref="H19:H28">
    <cfRule type="expression" dxfId="227" priority="1">
      <formula>H19&gt;0</formula>
    </cfRule>
    <cfRule type="expression" dxfId="22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42487</v>
      </c>
      <c r="Y2" s="11">
        <v>65.86</v>
      </c>
      <c r="Z2" s="11">
        <v>65.95</v>
      </c>
      <c r="AA2" s="11">
        <v>65.28</v>
      </c>
      <c r="AB2" s="11">
        <v>65.510000000000005</v>
      </c>
      <c r="AC2" s="114">
        <v>1540000</v>
      </c>
      <c r="AD2" s="11">
        <v>65.510000000000005</v>
      </c>
      <c r="AE2" s="2">
        <f>Z2-AA2</f>
        <v>0.67000000000000171</v>
      </c>
      <c r="AF2" s="148">
        <f>AD2/AD3-1</f>
        <v>-5.4653104599969859E-3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64.95</v>
      </c>
      <c r="T3" s="95"/>
      <c r="X3" s="120">
        <v>42486</v>
      </c>
      <c r="Y3" s="11">
        <v>65.790000000000006</v>
      </c>
      <c r="Z3" s="11">
        <v>66.010000000000005</v>
      </c>
      <c r="AA3" s="11">
        <v>65.39</v>
      </c>
      <c r="AB3" s="11">
        <v>65.87</v>
      </c>
      <c r="AC3" s="114">
        <v>1775600</v>
      </c>
      <c r="AD3" s="11">
        <v>65.87</v>
      </c>
      <c r="AE3" s="2">
        <f t="shared" ref="AE3:AE66" si="2">Z3-AA3</f>
        <v>0.62000000000000455</v>
      </c>
      <c r="AF3" s="148">
        <f t="shared" ref="AF3:AF66" si="3">AD3/AD4-1</f>
        <v>3.9628105471727348E-3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64.95</v>
      </c>
      <c r="X4" s="120">
        <v>42485</v>
      </c>
      <c r="Y4" s="11">
        <v>65.739999999999995</v>
      </c>
      <c r="Z4" s="11">
        <v>65.739999999999995</v>
      </c>
      <c r="AA4" s="11">
        <v>64.98</v>
      </c>
      <c r="AB4" s="11">
        <v>65.61</v>
      </c>
      <c r="AC4" s="114">
        <v>1529000</v>
      </c>
      <c r="AD4" s="11">
        <v>65.61</v>
      </c>
      <c r="AE4" s="2">
        <f t="shared" si="2"/>
        <v>0.75999999999999091</v>
      </c>
      <c r="AF4" s="148">
        <f t="shared" si="3"/>
        <v>-1.9774870702767844E-3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42482</v>
      </c>
      <c r="Y5" s="11">
        <v>65.44</v>
      </c>
      <c r="Z5" s="11">
        <v>66.069999999999993</v>
      </c>
      <c r="AA5" s="11">
        <v>65.36</v>
      </c>
      <c r="AB5" s="11">
        <v>65.739999999999995</v>
      </c>
      <c r="AC5" s="114">
        <v>1743300</v>
      </c>
      <c r="AD5" s="11">
        <v>65.739999999999995</v>
      </c>
      <c r="AE5" s="2">
        <f t="shared" si="2"/>
        <v>0.70999999999999375</v>
      </c>
      <c r="AF5" s="148">
        <f t="shared" si="3"/>
        <v>4.4308632543925697E-3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42481</v>
      </c>
      <c r="Y6" s="11">
        <v>65.400000000000006</v>
      </c>
      <c r="Z6" s="11">
        <v>66.569999999999993</v>
      </c>
      <c r="AA6" s="11">
        <v>65.239999999999995</v>
      </c>
      <c r="AB6" s="11">
        <v>65.45</v>
      </c>
      <c r="AC6" s="114">
        <v>3295900</v>
      </c>
      <c r="AD6" s="11">
        <v>65.45</v>
      </c>
      <c r="AE6" s="2">
        <f t="shared" si="2"/>
        <v>1.3299999999999983</v>
      </c>
      <c r="AF6" s="148">
        <f t="shared" si="3"/>
        <v>-2.1966527196652708E-2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42480</v>
      </c>
      <c r="Y7" s="11">
        <v>67.69</v>
      </c>
      <c r="Z7" s="11">
        <v>67.69</v>
      </c>
      <c r="AA7" s="11">
        <v>66.62</v>
      </c>
      <c r="AB7" s="11">
        <v>66.92</v>
      </c>
      <c r="AC7" s="114">
        <v>1446200</v>
      </c>
      <c r="AD7" s="11">
        <v>66.92</v>
      </c>
      <c r="AE7" s="2">
        <f t="shared" si="2"/>
        <v>1.0699999999999932</v>
      </c>
      <c r="AF7" s="148">
        <f t="shared" si="3"/>
        <v>-9.0330223604323523E-3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42479</v>
      </c>
      <c r="Y8" s="11">
        <v>67.569999999999993</v>
      </c>
      <c r="Z8" s="11">
        <v>67.91</v>
      </c>
      <c r="AA8" s="11">
        <v>67.37</v>
      </c>
      <c r="AB8" s="11">
        <v>67.53</v>
      </c>
      <c r="AC8" s="114">
        <v>1471900</v>
      </c>
      <c r="AD8" s="11">
        <v>67.53</v>
      </c>
      <c r="AE8" s="2">
        <f t="shared" si="2"/>
        <v>0.53999999999999204</v>
      </c>
      <c r="AF8" s="148">
        <f t="shared" si="3"/>
        <v>3.4175334323922613E-3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2.01E-2</v>
      </c>
      <c r="X9" s="120">
        <v>42478</v>
      </c>
      <c r="Y9" s="11">
        <v>66.489999999999995</v>
      </c>
      <c r="Z9" s="11">
        <v>67.33</v>
      </c>
      <c r="AA9" s="11">
        <v>66.3</v>
      </c>
      <c r="AB9" s="11">
        <v>67.3</v>
      </c>
      <c r="AC9" s="114">
        <v>1968900</v>
      </c>
      <c r="AD9" s="11">
        <v>67.3</v>
      </c>
      <c r="AE9" s="2">
        <f t="shared" si="2"/>
        <v>1.0300000000000011</v>
      </c>
      <c r="AF9" s="148">
        <f t="shared" si="3"/>
        <v>1.0510510510510551E-2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42475</v>
      </c>
      <c r="Y10" s="11">
        <v>66.64</v>
      </c>
      <c r="Z10" s="11">
        <v>67.099999999999994</v>
      </c>
      <c r="AA10" s="11">
        <v>66.25</v>
      </c>
      <c r="AB10" s="11">
        <v>66.599999999999994</v>
      </c>
      <c r="AC10" s="114">
        <v>2779200</v>
      </c>
      <c r="AD10" s="11">
        <v>66.599999999999994</v>
      </c>
      <c r="AE10" s="2">
        <f t="shared" si="2"/>
        <v>0.84999999999999432</v>
      </c>
      <c r="AF10" s="148">
        <f t="shared" si="3"/>
        <v>-1.0499475026249927E-3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42474</v>
      </c>
      <c r="Y11" s="11">
        <v>67.150000000000006</v>
      </c>
      <c r="Z11" s="11">
        <v>67.47</v>
      </c>
      <c r="AA11" s="11">
        <v>66.58</v>
      </c>
      <c r="AB11" s="11">
        <v>66.67</v>
      </c>
      <c r="AC11" s="114">
        <v>2457500</v>
      </c>
      <c r="AD11" s="11">
        <v>66.67</v>
      </c>
      <c r="AE11" s="2">
        <f t="shared" si="2"/>
        <v>0.89000000000000057</v>
      </c>
      <c r="AF11" s="148">
        <f t="shared" si="3"/>
        <v>-1.2735080704871948E-2</v>
      </c>
    </row>
    <row r="12" spans="1:32" x14ac:dyDescent="0.25">
      <c r="X12" s="120">
        <v>42473</v>
      </c>
      <c r="Y12" s="11">
        <v>67.540000000000006</v>
      </c>
      <c r="Z12" s="11">
        <v>67.89</v>
      </c>
      <c r="AA12" s="11">
        <v>66.819999999999993</v>
      </c>
      <c r="AB12" s="11">
        <v>67.53</v>
      </c>
      <c r="AC12" s="114">
        <v>1687600</v>
      </c>
      <c r="AD12" s="11">
        <v>67.53</v>
      </c>
      <c r="AE12" s="2">
        <f t="shared" si="2"/>
        <v>1.0700000000000074</v>
      </c>
      <c r="AF12" s="148">
        <f t="shared" si="3"/>
        <v>4.7611962505580419E-3</v>
      </c>
    </row>
    <row r="13" spans="1:32" x14ac:dyDescent="0.25">
      <c r="X13" s="120">
        <v>42472</v>
      </c>
      <c r="Y13" s="11">
        <v>66.75</v>
      </c>
      <c r="Z13" s="11">
        <v>67.400000000000006</v>
      </c>
      <c r="AA13" s="11">
        <v>66.62</v>
      </c>
      <c r="AB13" s="11">
        <v>67.209999999999994</v>
      </c>
      <c r="AC13" s="114">
        <v>1571300</v>
      </c>
      <c r="AD13" s="11">
        <v>67.209999999999994</v>
      </c>
      <c r="AE13" s="2">
        <f t="shared" si="2"/>
        <v>0.78000000000000114</v>
      </c>
      <c r="AF13" s="148">
        <f t="shared" si="3"/>
        <v>6.2883665219342078E-3</v>
      </c>
    </row>
    <row r="14" spans="1:32" x14ac:dyDescent="0.25">
      <c r="X14" s="120">
        <v>42471</v>
      </c>
      <c r="Y14" s="11">
        <v>66.83</v>
      </c>
      <c r="Z14" s="11">
        <v>67.48</v>
      </c>
      <c r="AA14" s="11">
        <v>66.78</v>
      </c>
      <c r="AB14" s="11">
        <v>66.790000000000006</v>
      </c>
      <c r="AC14" s="114">
        <v>1683400</v>
      </c>
      <c r="AD14" s="11">
        <v>66.790000000000006</v>
      </c>
      <c r="AE14" s="2">
        <f t="shared" si="2"/>
        <v>0.70000000000000284</v>
      </c>
      <c r="AF14" s="148">
        <f t="shared" si="3"/>
        <v>-7.4805505685215934E-4</v>
      </c>
    </row>
    <row r="15" spans="1:32" x14ac:dyDescent="0.25">
      <c r="X15" s="120">
        <v>42468</v>
      </c>
      <c r="Y15" s="11">
        <v>66.819999999999993</v>
      </c>
      <c r="Z15" s="11">
        <v>67.45</v>
      </c>
      <c r="AA15" s="11">
        <v>66.680000000000007</v>
      </c>
      <c r="AB15" s="11">
        <v>66.84</v>
      </c>
      <c r="AC15" s="114">
        <v>1694800</v>
      </c>
      <c r="AD15" s="11">
        <v>66.84</v>
      </c>
      <c r="AE15" s="2">
        <f t="shared" si="2"/>
        <v>0.76999999999999602</v>
      </c>
      <c r="AF15" s="148">
        <f t="shared" si="3"/>
        <v>8.4490042245022323E-3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42467</v>
      </c>
      <c r="Y16" s="11">
        <v>66.489999999999995</v>
      </c>
      <c r="Z16" s="11">
        <v>66.81</v>
      </c>
      <c r="AA16" s="11">
        <v>66.03</v>
      </c>
      <c r="AB16" s="11">
        <v>66.28</v>
      </c>
      <c r="AC16" s="114">
        <v>1603500</v>
      </c>
      <c r="AD16" s="11">
        <v>66.28</v>
      </c>
      <c r="AE16" s="2">
        <f t="shared" si="2"/>
        <v>0.78000000000000114</v>
      </c>
      <c r="AF16" s="148">
        <f t="shared" si="3"/>
        <v>-1.1189019841861825E-2</v>
      </c>
    </row>
    <row r="17" spans="1:32" x14ac:dyDescent="0.25">
      <c r="X17" s="120">
        <v>42466</v>
      </c>
      <c r="Y17" s="11">
        <v>66.650000000000006</v>
      </c>
      <c r="Z17" s="11">
        <v>67.17</v>
      </c>
      <c r="AA17" s="11">
        <v>66.5</v>
      </c>
      <c r="AB17" s="11">
        <v>67.03</v>
      </c>
      <c r="AC17" s="114">
        <v>1624500</v>
      </c>
      <c r="AD17" s="11">
        <v>67.03</v>
      </c>
      <c r="AE17" s="2">
        <f t="shared" si="2"/>
        <v>0.67000000000000171</v>
      </c>
      <c r="AF17" s="148">
        <f t="shared" si="3"/>
        <v>4.9475262368814388E-3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0" t="s">
        <v>167</v>
      </c>
      <c r="H18" s="250" t="s">
        <v>90</v>
      </c>
      <c r="X18" s="120">
        <v>42465</v>
      </c>
      <c r="Y18" s="11">
        <v>67.319999999999993</v>
      </c>
      <c r="Z18" s="11">
        <v>67.41</v>
      </c>
      <c r="AA18" s="11">
        <v>66.64</v>
      </c>
      <c r="AB18" s="11">
        <v>66.7</v>
      </c>
      <c r="AC18" s="114">
        <v>1712100</v>
      </c>
      <c r="AD18" s="11">
        <v>66.7</v>
      </c>
      <c r="AE18" s="2">
        <f t="shared" si="2"/>
        <v>0.76999999999999602</v>
      </c>
      <c r="AF18" s="148">
        <f t="shared" si="3"/>
        <v>-1.3897102306327569E-2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42464</v>
      </c>
      <c r="Y19" s="11">
        <v>68.150000000000006</v>
      </c>
      <c r="Z19" s="11">
        <v>68.239999999999995</v>
      </c>
      <c r="AA19" s="11">
        <v>67.52</v>
      </c>
      <c r="AB19" s="11">
        <v>67.64</v>
      </c>
      <c r="AC19" s="114">
        <v>1323300</v>
      </c>
      <c r="AD19" s="11">
        <v>67.64</v>
      </c>
      <c r="AE19" s="2">
        <f t="shared" si="2"/>
        <v>0.71999999999999886</v>
      </c>
      <c r="AF19" s="148">
        <f t="shared" si="3"/>
        <v>-8.6472226293420329E-3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42461</v>
      </c>
      <c r="Y20" s="11">
        <v>67.239999999999995</v>
      </c>
      <c r="Z20" s="11">
        <v>68.33</v>
      </c>
      <c r="AA20" s="11">
        <v>67.02</v>
      </c>
      <c r="AB20" s="11">
        <v>68.23</v>
      </c>
      <c r="AC20" s="114">
        <v>1479100</v>
      </c>
      <c r="AD20" s="11">
        <v>68.23</v>
      </c>
      <c r="AE20" s="2">
        <f t="shared" si="2"/>
        <v>1.3100000000000023</v>
      </c>
      <c r="AF20" s="148">
        <f t="shared" si="3"/>
        <v>1.2765325812676309E-2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42460</v>
      </c>
      <c r="Y21" s="11">
        <v>67.75</v>
      </c>
      <c r="Z21" s="11">
        <v>67.92</v>
      </c>
      <c r="AA21" s="11">
        <v>67.25</v>
      </c>
      <c r="AB21" s="11">
        <v>67.37</v>
      </c>
      <c r="AC21" s="114">
        <v>1692600</v>
      </c>
      <c r="AD21" s="11">
        <v>67.37</v>
      </c>
      <c r="AE21" s="2">
        <f t="shared" si="2"/>
        <v>0.67000000000000171</v>
      </c>
      <c r="AF21" s="148">
        <f t="shared" si="3"/>
        <v>-5.1683402244535603E-3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42459</v>
      </c>
      <c r="Y22" s="11">
        <v>67.260000000000005</v>
      </c>
      <c r="Z22" s="11">
        <v>67.900000000000006</v>
      </c>
      <c r="AA22" s="11">
        <v>67.150000000000006</v>
      </c>
      <c r="AB22" s="11">
        <v>67.72</v>
      </c>
      <c r="AC22" s="114">
        <v>1802900</v>
      </c>
      <c r="AD22" s="11">
        <v>67.72</v>
      </c>
      <c r="AE22" s="2">
        <f t="shared" si="2"/>
        <v>0.75</v>
      </c>
      <c r="AF22" s="148">
        <f t="shared" si="3"/>
        <v>8.3382966051221974E-3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42458</v>
      </c>
      <c r="Y23" s="11">
        <v>66.819999999999993</v>
      </c>
      <c r="Z23" s="11">
        <v>67.25</v>
      </c>
      <c r="AA23" s="11">
        <v>66.53</v>
      </c>
      <c r="AB23" s="11">
        <v>67.16</v>
      </c>
      <c r="AC23" s="114">
        <v>2484200</v>
      </c>
      <c r="AD23" s="11">
        <v>67.16</v>
      </c>
      <c r="AE23" s="2">
        <f t="shared" si="2"/>
        <v>0.71999999999999886</v>
      </c>
      <c r="AF23" s="148">
        <f t="shared" si="3"/>
        <v>5.0882969170906733E-3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42457</v>
      </c>
      <c r="Y24" s="11">
        <v>66.34</v>
      </c>
      <c r="Z24" s="11">
        <v>66.989999999999995</v>
      </c>
      <c r="AA24" s="11">
        <v>66.209999999999994</v>
      </c>
      <c r="AB24" s="11">
        <v>66.819999999999993</v>
      </c>
      <c r="AC24" s="114">
        <v>1730200</v>
      </c>
      <c r="AD24" s="11">
        <v>66.819999999999993</v>
      </c>
      <c r="AE24" s="2">
        <f t="shared" si="2"/>
        <v>0.78000000000000114</v>
      </c>
      <c r="AF24" s="148">
        <f t="shared" si="3"/>
        <v>9.518054086719907E-3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42453</v>
      </c>
      <c r="Y25" s="11">
        <v>66.47</v>
      </c>
      <c r="Z25" s="11">
        <v>66.489999999999995</v>
      </c>
      <c r="AA25" s="11">
        <v>65.94</v>
      </c>
      <c r="AB25" s="11">
        <v>66.19</v>
      </c>
      <c r="AC25" s="114">
        <v>1396500</v>
      </c>
      <c r="AD25" s="11">
        <v>66.19</v>
      </c>
      <c r="AE25" s="2">
        <f t="shared" si="2"/>
        <v>0.54999999999999716</v>
      </c>
      <c r="AF25" s="148">
        <f t="shared" si="3"/>
        <v>-7.0507050705069796E-3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42452</v>
      </c>
      <c r="Y26" s="11">
        <v>66.91</v>
      </c>
      <c r="Z26" s="11">
        <v>67.010000000000005</v>
      </c>
      <c r="AA26" s="11">
        <v>66.52</v>
      </c>
      <c r="AB26" s="11">
        <v>66.66</v>
      </c>
      <c r="AC26" s="114">
        <v>2080500</v>
      </c>
      <c r="AD26" s="11">
        <v>66.66</v>
      </c>
      <c r="AE26" s="2">
        <f t="shared" si="2"/>
        <v>0.49000000000000909</v>
      </c>
      <c r="AF26" s="148">
        <f t="shared" si="3"/>
        <v>-3.8852361028094418E-3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42451</v>
      </c>
      <c r="Y27" s="11">
        <v>66.900000000000006</v>
      </c>
      <c r="Z27" s="11">
        <v>67.239999999999995</v>
      </c>
      <c r="AA27" s="11">
        <v>66.67</v>
      </c>
      <c r="AB27" s="11">
        <v>66.92</v>
      </c>
      <c r="AC27" s="114">
        <v>1551500</v>
      </c>
      <c r="AD27" s="11">
        <v>66.92</v>
      </c>
      <c r="AE27" s="2">
        <f t="shared" si="2"/>
        <v>0.56999999999999318</v>
      </c>
      <c r="AF27" s="148">
        <f t="shared" si="3"/>
        <v>1.1968880909634105E-3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42450</v>
      </c>
      <c r="Y28" s="11">
        <v>66.930000000000007</v>
      </c>
      <c r="Z28" s="11">
        <v>67.16</v>
      </c>
      <c r="AA28" s="11">
        <v>66.59</v>
      </c>
      <c r="AB28" s="11">
        <v>66.84</v>
      </c>
      <c r="AC28" s="114">
        <v>1258000</v>
      </c>
      <c r="AD28" s="11">
        <v>66.84</v>
      </c>
      <c r="AE28" s="2">
        <f t="shared" si="2"/>
        <v>0.56999999999999318</v>
      </c>
      <c r="AF28" s="148">
        <f t="shared" si="3"/>
        <v>-5.8009817045961976E-3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42447</v>
      </c>
      <c r="Y29" s="11">
        <v>67.400000000000006</v>
      </c>
      <c r="Z29" s="11">
        <v>67.760000000000005</v>
      </c>
      <c r="AA29" s="11">
        <v>66.66</v>
      </c>
      <c r="AB29" s="11">
        <v>67.23</v>
      </c>
      <c r="AC29" s="114">
        <v>3777200</v>
      </c>
      <c r="AD29" s="11">
        <v>67.23</v>
      </c>
      <c r="AE29" s="2">
        <f t="shared" si="2"/>
        <v>1.1000000000000085</v>
      </c>
      <c r="AF29" s="148">
        <f t="shared" si="3"/>
        <v>4.4642857142851433E-4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42446</v>
      </c>
      <c r="Y30" s="11">
        <v>66.33</v>
      </c>
      <c r="Z30" s="11">
        <v>67.45</v>
      </c>
      <c r="AA30" s="11">
        <v>66.069999999999993</v>
      </c>
      <c r="AB30" s="11">
        <v>67.2</v>
      </c>
      <c r="AC30" s="114">
        <v>2338000</v>
      </c>
      <c r="AD30" s="11">
        <v>67.2</v>
      </c>
      <c r="AE30" s="2">
        <f t="shared" si="2"/>
        <v>1.3800000000000097</v>
      </c>
      <c r="AF30" s="148">
        <f t="shared" si="3"/>
        <v>1.3880506940253445E-2</v>
      </c>
    </row>
    <row r="31" spans="1:32" x14ac:dyDescent="0.25">
      <c r="X31" s="120">
        <v>42445</v>
      </c>
      <c r="Y31" s="11">
        <v>65.72</v>
      </c>
      <c r="Z31" s="11">
        <v>66.53</v>
      </c>
      <c r="AA31" s="11">
        <v>65.47</v>
      </c>
      <c r="AB31" s="11">
        <v>66.28</v>
      </c>
      <c r="AC31" s="114">
        <v>2163000</v>
      </c>
      <c r="AD31" s="11">
        <v>66.28</v>
      </c>
      <c r="AE31" s="2">
        <f t="shared" si="2"/>
        <v>1.0600000000000023</v>
      </c>
      <c r="AF31" s="148">
        <f t="shared" si="3"/>
        <v>5.4611650485436591E-3</v>
      </c>
    </row>
    <row r="32" spans="1:32" x14ac:dyDescent="0.25">
      <c r="X32" s="120">
        <v>42444</v>
      </c>
      <c r="Y32" s="11">
        <v>64.510000000000005</v>
      </c>
      <c r="Z32" s="11">
        <v>66.06</v>
      </c>
      <c r="AA32" s="11">
        <v>64.38</v>
      </c>
      <c r="AB32" s="11">
        <v>65.92</v>
      </c>
      <c r="AC32" s="114">
        <v>2367500</v>
      </c>
      <c r="AD32" s="11">
        <v>65.92</v>
      </c>
      <c r="AE32" s="2">
        <f t="shared" si="2"/>
        <v>1.6800000000000068</v>
      </c>
      <c r="AF32" s="148">
        <f t="shared" si="3"/>
        <v>1.493456505003854E-2</v>
      </c>
    </row>
    <row r="33" spans="15:32" x14ac:dyDescent="0.25">
      <c r="X33" s="120">
        <v>42443</v>
      </c>
      <c r="Y33" s="11">
        <v>65.19</v>
      </c>
      <c r="Z33" s="11">
        <v>65.41</v>
      </c>
      <c r="AA33" s="11">
        <v>64.53</v>
      </c>
      <c r="AB33" s="11">
        <v>64.95</v>
      </c>
      <c r="AC33" s="114">
        <v>1744700</v>
      </c>
      <c r="AD33" s="11">
        <v>64.95</v>
      </c>
      <c r="AE33" s="2">
        <f t="shared" si="2"/>
        <v>0.87999999999999545</v>
      </c>
      <c r="AF33" s="148">
        <f t="shared" si="3"/>
        <v>-8.6996336996335577E-3</v>
      </c>
    </row>
    <row r="34" spans="15:32" x14ac:dyDescent="0.25">
      <c r="X34" s="120">
        <v>42440</v>
      </c>
      <c r="Y34" s="11">
        <v>64.930000000000007</v>
      </c>
      <c r="Z34" s="11">
        <v>65.709999999999994</v>
      </c>
      <c r="AA34" s="11">
        <v>64.709999999999994</v>
      </c>
      <c r="AB34" s="11">
        <v>65.52</v>
      </c>
      <c r="AC34" s="114">
        <v>2235300</v>
      </c>
      <c r="AD34" s="11">
        <v>65.52</v>
      </c>
      <c r="AE34" s="2">
        <f t="shared" si="2"/>
        <v>1</v>
      </c>
      <c r="AF34" s="148">
        <f t="shared" si="3"/>
        <v>1.9607843137254832E-2</v>
      </c>
    </row>
    <row r="35" spans="15:32" ht="20.25" thickBot="1" x14ac:dyDescent="0.35">
      <c r="O35" s="424" t="s">
        <v>78</v>
      </c>
      <c r="P35" s="424"/>
      <c r="X35" s="120">
        <v>42439</v>
      </c>
      <c r="Y35" s="11">
        <v>64.59</v>
      </c>
      <c r="Z35" s="11">
        <v>65.02</v>
      </c>
      <c r="AA35" s="11">
        <v>63.73</v>
      </c>
      <c r="AB35" s="11">
        <v>64.260000000000005</v>
      </c>
      <c r="AC35" s="114">
        <v>3071400</v>
      </c>
      <c r="AD35" s="11">
        <v>64.260000000000005</v>
      </c>
      <c r="AE35" s="2">
        <f t="shared" si="2"/>
        <v>1.2899999999999991</v>
      </c>
      <c r="AF35" s="148">
        <f t="shared" si="3"/>
        <v>-4.1841004184099972E-3</v>
      </c>
    </row>
    <row r="36" spans="15:32" ht="15.75" thickTop="1" x14ac:dyDescent="0.25">
      <c r="O36" s="93">
        <v>1.1000000000000001</v>
      </c>
      <c r="P36" s="93">
        <f>O36*$Q$4</f>
        <v>71.445000000000007</v>
      </c>
      <c r="Q36" s="2"/>
      <c r="X36" s="120">
        <v>42438</v>
      </c>
      <c r="Y36" s="11">
        <v>64.790000000000006</v>
      </c>
      <c r="Z36" s="11">
        <v>64.92</v>
      </c>
      <c r="AA36" s="11">
        <v>64.33</v>
      </c>
      <c r="AB36" s="11">
        <v>64.53</v>
      </c>
      <c r="AC36" s="114">
        <v>1496600</v>
      </c>
      <c r="AD36" s="11">
        <v>64.53</v>
      </c>
      <c r="AE36" s="2">
        <f t="shared" si="2"/>
        <v>0.59000000000000341</v>
      </c>
      <c r="AF36" s="148">
        <f t="shared" si="3"/>
        <v>-7.7423350882621644E-4</v>
      </c>
    </row>
    <row r="37" spans="15:32" ht="15" customHeight="1" x14ac:dyDescent="0.25">
      <c r="O37" s="93">
        <v>1.0900000000000001</v>
      </c>
      <c r="P37" s="93">
        <f t="shared" ref="P37:P56" si="6">O37*$Q$4</f>
        <v>70.795500000000004</v>
      </c>
      <c r="Q37" s="2"/>
      <c r="X37" s="120">
        <v>42437</v>
      </c>
      <c r="Y37" s="11">
        <v>64.760000000000005</v>
      </c>
      <c r="Z37" s="11">
        <v>65.040000000000006</v>
      </c>
      <c r="AA37" s="11">
        <v>64.53</v>
      </c>
      <c r="AB37" s="11">
        <v>64.58</v>
      </c>
      <c r="AC37" s="114">
        <v>1797100</v>
      </c>
      <c r="AD37" s="11">
        <v>64.58</v>
      </c>
      <c r="AE37" s="2">
        <f t="shared" si="2"/>
        <v>0.51000000000000512</v>
      </c>
      <c r="AF37" s="148">
        <f t="shared" si="3"/>
        <v>-6.9198831308626696E-3</v>
      </c>
    </row>
    <row r="38" spans="15:32" x14ac:dyDescent="0.25">
      <c r="O38" s="93">
        <v>1.08</v>
      </c>
      <c r="P38" s="93">
        <f t="shared" si="6"/>
        <v>70.146000000000001</v>
      </c>
      <c r="Q38" s="2"/>
      <c r="X38" s="120">
        <v>42436</v>
      </c>
      <c r="Y38" s="11">
        <v>64.81</v>
      </c>
      <c r="Z38" s="11">
        <v>65.319999999999993</v>
      </c>
      <c r="AA38" s="11">
        <v>64.75</v>
      </c>
      <c r="AB38" s="11">
        <v>65.03</v>
      </c>
      <c r="AC38" s="114">
        <v>1609200</v>
      </c>
      <c r="AD38" s="11">
        <v>65.03</v>
      </c>
      <c r="AE38" s="2">
        <f t="shared" si="2"/>
        <v>0.56999999999999318</v>
      </c>
      <c r="AF38" s="148">
        <f t="shared" si="3"/>
        <v>-5.3533190578157752E-3</v>
      </c>
    </row>
    <row r="39" spans="15:32" ht="20.25" thickBot="1" x14ac:dyDescent="0.35">
      <c r="O39" s="93">
        <v>1.07</v>
      </c>
      <c r="P39" s="93">
        <f t="shared" si="6"/>
        <v>69.496500000000012</v>
      </c>
      <c r="Q39" s="2"/>
      <c r="T39" s="122" t="s">
        <v>94</v>
      </c>
      <c r="U39" s="2"/>
      <c r="X39" s="120">
        <v>42433</v>
      </c>
      <c r="Y39" s="11">
        <v>65.3</v>
      </c>
      <c r="Z39" s="11">
        <v>65.59</v>
      </c>
      <c r="AA39" s="11">
        <v>64.849999999999994</v>
      </c>
      <c r="AB39" s="11">
        <v>65.38</v>
      </c>
      <c r="AC39" s="114">
        <v>1629400</v>
      </c>
      <c r="AD39" s="11">
        <v>65.38</v>
      </c>
      <c r="AE39" s="2">
        <f t="shared" si="2"/>
        <v>0.74000000000000909</v>
      </c>
      <c r="AF39" s="148">
        <f t="shared" si="3"/>
        <v>1.07181136120027E-3</v>
      </c>
    </row>
    <row r="40" spans="15:32" ht="15.75" thickTop="1" x14ac:dyDescent="0.25">
      <c r="O40" s="93">
        <v>1.06</v>
      </c>
      <c r="P40" s="93">
        <f t="shared" si="6"/>
        <v>68.847000000000008</v>
      </c>
      <c r="Q40" s="2"/>
      <c r="T40" s="123" t="s">
        <v>100</v>
      </c>
      <c r="U40" s="116">
        <v>65.87</v>
      </c>
      <c r="X40" s="120">
        <v>42432</v>
      </c>
      <c r="Y40" s="11">
        <v>65.400000000000006</v>
      </c>
      <c r="Z40" s="11">
        <v>65.47</v>
      </c>
      <c r="AA40" s="11">
        <v>65</v>
      </c>
      <c r="AB40" s="11">
        <v>65.31</v>
      </c>
      <c r="AC40" s="114">
        <v>1985400</v>
      </c>
      <c r="AD40" s="11">
        <v>65.31</v>
      </c>
      <c r="AE40" s="2">
        <f t="shared" si="2"/>
        <v>0.46999999999999886</v>
      </c>
      <c r="AF40" s="148">
        <f t="shared" si="3"/>
        <v>-1.5288182235131398E-3</v>
      </c>
    </row>
    <row r="41" spans="15:32" x14ac:dyDescent="0.25">
      <c r="O41" s="93">
        <v>1.05</v>
      </c>
      <c r="P41" s="93">
        <f t="shared" si="6"/>
        <v>68.197500000000005</v>
      </c>
      <c r="Q41" s="2"/>
      <c r="T41" s="123" t="s">
        <v>101</v>
      </c>
      <c r="U41" s="116">
        <v>65.86</v>
      </c>
      <c r="X41" s="120">
        <v>42431</v>
      </c>
      <c r="Y41" s="11">
        <v>64.73</v>
      </c>
      <c r="Z41" s="11">
        <v>65.42</v>
      </c>
      <c r="AA41" s="11">
        <v>64.64</v>
      </c>
      <c r="AB41" s="11">
        <v>65.41</v>
      </c>
      <c r="AC41" s="114">
        <v>2215600</v>
      </c>
      <c r="AD41" s="11">
        <v>65.41</v>
      </c>
      <c r="AE41" s="2">
        <f t="shared" si="2"/>
        <v>0.78000000000000114</v>
      </c>
      <c r="AF41" s="148">
        <f t="shared" si="3"/>
        <v>9.257830581700377E-3</v>
      </c>
    </row>
    <row r="42" spans="15:32" x14ac:dyDescent="0.25">
      <c r="O42" s="93">
        <v>1.04</v>
      </c>
      <c r="P42" s="93">
        <f t="shared" si="6"/>
        <v>67.548000000000002</v>
      </c>
      <c r="Q42" s="2"/>
      <c r="T42" s="123" t="s">
        <v>102</v>
      </c>
      <c r="U42" s="116" t="s">
        <v>364</v>
      </c>
      <c r="X42" s="120">
        <v>42430</v>
      </c>
      <c r="Y42" s="11">
        <v>63.84</v>
      </c>
      <c r="Z42" s="11">
        <v>64.81</v>
      </c>
      <c r="AA42" s="11">
        <v>63.59</v>
      </c>
      <c r="AB42" s="11">
        <v>64.81</v>
      </c>
      <c r="AC42" s="114">
        <v>2167700</v>
      </c>
      <c r="AD42" s="11">
        <v>64.81</v>
      </c>
      <c r="AE42" s="2">
        <f t="shared" si="2"/>
        <v>1.2199999999999989</v>
      </c>
      <c r="AF42" s="148">
        <f t="shared" si="3"/>
        <v>2.1273242987708718E-2</v>
      </c>
    </row>
    <row r="43" spans="15:32" x14ac:dyDescent="0.25">
      <c r="O43" s="93">
        <v>1.03</v>
      </c>
      <c r="P43" s="93">
        <f t="shared" si="6"/>
        <v>66.898499999999999</v>
      </c>
      <c r="Q43" s="2"/>
      <c r="T43" s="123" t="s">
        <v>103</v>
      </c>
      <c r="U43" s="116" t="s">
        <v>365</v>
      </c>
      <c r="X43" s="120">
        <v>42429</v>
      </c>
      <c r="Y43" s="11">
        <v>64.12</v>
      </c>
      <c r="Z43" s="11">
        <v>64.31</v>
      </c>
      <c r="AA43" s="11">
        <v>63.45</v>
      </c>
      <c r="AB43" s="11">
        <v>63.46</v>
      </c>
      <c r="AC43" s="114">
        <v>2285100</v>
      </c>
      <c r="AD43" s="11">
        <v>63.46</v>
      </c>
      <c r="AE43" s="2">
        <f t="shared" si="2"/>
        <v>0.85999999999999943</v>
      </c>
      <c r="AF43" s="148">
        <f t="shared" si="3"/>
        <v>-1.3370646766169059E-2</v>
      </c>
    </row>
    <row r="44" spans="15:32" x14ac:dyDescent="0.25">
      <c r="O44" s="93">
        <v>1.02</v>
      </c>
      <c r="P44" s="93">
        <f t="shared" si="6"/>
        <v>66.249000000000009</v>
      </c>
      <c r="Q44" s="2"/>
      <c r="T44" s="123" t="s">
        <v>104</v>
      </c>
      <c r="U44" s="116">
        <v>72.05</v>
      </c>
      <c r="X44" s="120">
        <v>42426</v>
      </c>
      <c r="Y44" s="11">
        <v>64.53</v>
      </c>
      <c r="Z44" s="11">
        <v>64.709999999999994</v>
      </c>
      <c r="AA44" s="11">
        <v>64.209999999999994</v>
      </c>
      <c r="AB44" s="11">
        <v>64.319999999999993</v>
      </c>
      <c r="AC44" s="114">
        <v>2391400</v>
      </c>
      <c r="AD44" s="11">
        <v>64.319999999999993</v>
      </c>
      <c r="AE44" s="2">
        <f t="shared" si="2"/>
        <v>0.5</v>
      </c>
      <c r="AF44" s="148">
        <f t="shared" si="3"/>
        <v>-1.3972985561249152E-3</v>
      </c>
    </row>
    <row r="45" spans="15:32" x14ac:dyDescent="0.25">
      <c r="O45" s="93">
        <v>1.01</v>
      </c>
      <c r="P45" s="93">
        <f t="shared" si="6"/>
        <v>65.599500000000006</v>
      </c>
      <c r="Q45" s="2"/>
      <c r="T45" s="123" t="s">
        <v>105</v>
      </c>
      <c r="U45" s="116">
        <v>1.04406</v>
      </c>
      <c r="X45" s="120">
        <v>42425</v>
      </c>
      <c r="Y45" s="11">
        <v>63.92</v>
      </c>
      <c r="Z45" s="11">
        <v>64.44</v>
      </c>
      <c r="AA45" s="11">
        <v>63.67</v>
      </c>
      <c r="AB45" s="11">
        <v>64.41</v>
      </c>
      <c r="AC45" s="114">
        <v>1936100</v>
      </c>
      <c r="AD45" s="11">
        <v>64.41</v>
      </c>
      <c r="AE45" s="2">
        <f t="shared" si="2"/>
        <v>0.76999999999999602</v>
      </c>
      <c r="AF45" s="148" t="e">
        <f t="shared" si="3"/>
        <v>#DIV/0!</v>
      </c>
    </row>
    <row r="46" spans="15:32" x14ac:dyDescent="0.25">
      <c r="O46" s="93">
        <v>1</v>
      </c>
      <c r="P46" s="93">
        <f t="shared" si="6"/>
        <v>64.95</v>
      </c>
      <c r="Q46" s="2"/>
      <c r="T46" s="123" t="s">
        <v>106</v>
      </c>
      <c r="U46" s="116" t="s">
        <v>253</v>
      </c>
      <c r="X46" s="120">
        <v>42425</v>
      </c>
      <c r="Y46" s="11" t="s">
        <v>227</v>
      </c>
      <c r="Z46" s="11"/>
      <c r="AA46" s="11"/>
      <c r="AB46" s="11"/>
      <c r="AC46" s="114"/>
      <c r="AD46" s="11"/>
      <c r="AE46" s="2">
        <f t="shared" si="2"/>
        <v>0</v>
      </c>
      <c r="AF46" s="148">
        <f t="shared" si="3"/>
        <v>-1</v>
      </c>
    </row>
    <row r="47" spans="15:32" x14ac:dyDescent="0.25">
      <c r="O47" s="93">
        <v>0.99</v>
      </c>
      <c r="P47" s="93">
        <f t="shared" si="6"/>
        <v>64.3005</v>
      </c>
      <c r="Q47" s="2"/>
      <c r="T47" s="123"/>
      <c r="U47" s="116"/>
      <c r="X47" s="120">
        <v>42424</v>
      </c>
      <c r="Y47" s="11">
        <v>63.35</v>
      </c>
      <c r="Z47" s="11">
        <v>64.13</v>
      </c>
      <c r="AA47" s="11">
        <v>62.78</v>
      </c>
      <c r="AB47" s="11">
        <v>63.95</v>
      </c>
      <c r="AC47" s="114">
        <v>2366700</v>
      </c>
      <c r="AD47" s="11">
        <v>63.62</v>
      </c>
      <c r="AE47" s="2">
        <f t="shared" si="2"/>
        <v>1.3499999999999943</v>
      </c>
      <c r="AF47" s="148">
        <f t="shared" si="3"/>
        <v>3.4700315457412145E-3</v>
      </c>
    </row>
    <row r="48" spans="15:32" x14ac:dyDescent="0.25">
      <c r="O48" s="93">
        <v>0.98</v>
      </c>
      <c r="P48" s="93">
        <f t="shared" si="6"/>
        <v>63.651000000000003</v>
      </c>
      <c r="Q48" s="2"/>
      <c r="T48" s="123" t="s">
        <v>107</v>
      </c>
      <c r="U48" s="116" t="s">
        <v>366</v>
      </c>
      <c r="X48" s="120">
        <v>42423</v>
      </c>
      <c r="Y48" s="11">
        <v>64.31</v>
      </c>
      <c r="Z48" s="11">
        <v>64.31</v>
      </c>
      <c r="AA48" s="11">
        <v>63.56</v>
      </c>
      <c r="AB48" s="11">
        <v>63.73</v>
      </c>
      <c r="AC48" s="114">
        <v>1973500</v>
      </c>
      <c r="AD48" s="11">
        <v>63.4</v>
      </c>
      <c r="AE48" s="2">
        <f t="shared" si="2"/>
        <v>0.75</v>
      </c>
      <c r="AF48" s="148">
        <f t="shared" si="3"/>
        <v>-1.1074715333021401E-2</v>
      </c>
    </row>
    <row r="49" spans="15:32" x14ac:dyDescent="0.25">
      <c r="O49" s="93">
        <v>0.97</v>
      </c>
      <c r="P49" s="93">
        <f t="shared" si="6"/>
        <v>63.0015</v>
      </c>
      <c r="T49" s="123" t="s">
        <v>108</v>
      </c>
      <c r="U49" s="116" t="s">
        <v>309</v>
      </c>
      <c r="X49" s="120">
        <v>42422</v>
      </c>
      <c r="Y49" s="11">
        <v>64</v>
      </c>
      <c r="Z49" s="11">
        <v>64.599999999999994</v>
      </c>
      <c r="AA49" s="11">
        <v>64</v>
      </c>
      <c r="AB49" s="11">
        <v>64.44</v>
      </c>
      <c r="AC49" s="114">
        <v>2513100</v>
      </c>
      <c r="AD49" s="11">
        <v>64.11</v>
      </c>
      <c r="AE49" s="2">
        <f t="shared" si="2"/>
        <v>0.59999999999999432</v>
      </c>
      <c r="AF49" s="148">
        <f t="shared" si="3"/>
        <v>6.9106329511543496E-3</v>
      </c>
    </row>
    <row r="50" spans="15:32" x14ac:dyDescent="0.25">
      <c r="O50" s="93">
        <v>0.96</v>
      </c>
      <c r="P50" s="93">
        <f t="shared" si="6"/>
        <v>62.352000000000004</v>
      </c>
      <c r="T50" s="123" t="s">
        <v>109</v>
      </c>
      <c r="U50" s="117">
        <v>1540138</v>
      </c>
      <c r="X50" s="120">
        <v>42419</v>
      </c>
      <c r="Y50" s="11">
        <v>63.89</v>
      </c>
      <c r="Z50" s="11">
        <v>64.44</v>
      </c>
      <c r="AA50" s="11">
        <v>63.8</v>
      </c>
      <c r="AB50" s="11">
        <v>64</v>
      </c>
      <c r="AC50" s="114">
        <v>4300100</v>
      </c>
      <c r="AD50" s="11">
        <v>63.67</v>
      </c>
      <c r="AE50" s="2">
        <f t="shared" si="2"/>
        <v>0.64000000000000057</v>
      </c>
      <c r="AF50" s="148">
        <f t="shared" si="3"/>
        <v>-4.689698296076239E-3</v>
      </c>
    </row>
    <row r="51" spans="15:32" x14ac:dyDescent="0.25">
      <c r="O51" s="93">
        <v>0.95</v>
      </c>
      <c r="P51" s="93">
        <f t="shared" si="6"/>
        <v>61.702500000000001</v>
      </c>
      <c r="T51" s="123" t="s">
        <v>112</v>
      </c>
      <c r="U51" s="117">
        <v>2399290</v>
      </c>
      <c r="X51" s="120">
        <v>42418</v>
      </c>
      <c r="Y51" s="11">
        <v>64.91</v>
      </c>
      <c r="Z51" s="11">
        <v>65</v>
      </c>
      <c r="AA51" s="11">
        <v>64.069999999999993</v>
      </c>
      <c r="AB51" s="11">
        <v>64.3</v>
      </c>
      <c r="AC51" s="114">
        <v>4086400</v>
      </c>
      <c r="AD51" s="11">
        <v>63.97</v>
      </c>
      <c r="AE51" s="2">
        <f t="shared" si="2"/>
        <v>0.93000000000000682</v>
      </c>
      <c r="AF51" s="148">
        <f t="shared" si="3"/>
        <v>-1.0977118119975371E-2</v>
      </c>
    </row>
    <row r="52" spans="15:32" x14ac:dyDescent="0.25">
      <c r="O52" s="93">
        <v>0.94</v>
      </c>
      <c r="P52" s="93">
        <f t="shared" si="6"/>
        <v>61.052999999999997</v>
      </c>
      <c r="T52" s="123" t="s">
        <v>110</v>
      </c>
      <c r="U52" s="116" t="s">
        <v>367</v>
      </c>
      <c r="X52" s="120">
        <v>42417</v>
      </c>
      <c r="Y52" s="11">
        <v>64.69</v>
      </c>
      <c r="Z52" s="11">
        <v>65.290000000000006</v>
      </c>
      <c r="AA52" s="11">
        <v>64.69</v>
      </c>
      <c r="AB52" s="11">
        <v>65.02</v>
      </c>
      <c r="AC52" s="114">
        <v>3342700</v>
      </c>
      <c r="AD52" s="11">
        <v>64.680000000000007</v>
      </c>
      <c r="AE52" s="2">
        <f t="shared" si="2"/>
        <v>0.60000000000000853</v>
      </c>
      <c r="AF52" s="148">
        <f t="shared" si="3"/>
        <v>6.8493150684934001E-3</v>
      </c>
    </row>
    <row r="53" spans="15:32" x14ac:dyDescent="0.25">
      <c r="O53" s="93">
        <v>0.93</v>
      </c>
      <c r="P53" s="93">
        <f t="shared" si="6"/>
        <v>60.403500000000008</v>
      </c>
      <c r="T53" s="123" t="s">
        <v>113</v>
      </c>
      <c r="U53" s="116">
        <v>12.97</v>
      </c>
      <c r="X53" s="120">
        <v>42416</v>
      </c>
      <c r="Y53" s="11">
        <v>64.47</v>
      </c>
      <c r="Z53" s="11">
        <v>64.72</v>
      </c>
      <c r="AA53" s="11">
        <v>63.85</v>
      </c>
      <c r="AB53" s="11">
        <v>64.569999999999993</v>
      </c>
      <c r="AC53" s="114">
        <v>3502500</v>
      </c>
      <c r="AD53" s="11">
        <v>64.239999999999995</v>
      </c>
      <c r="AE53" s="2">
        <f t="shared" si="2"/>
        <v>0.86999999999999744</v>
      </c>
      <c r="AF53" s="148">
        <f t="shared" si="3"/>
        <v>1.0380622837370179E-2</v>
      </c>
    </row>
    <row r="54" spans="15:32" x14ac:dyDescent="0.25">
      <c r="O54" s="93">
        <v>0.92</v>
      </c>
      <c r="P54" s="93">
        <f t="shared" si="6"/>
        <v>59.754000000000005</v>
      </c>
      <c r="T54" s="123" t="s">
        <v>114</v>
      </c>
      <c r="U54" s="116">
        <v>5.05</v>
      </c>
      <c r="X54" s="120">
        <v>42412</v>
      </c>
      <c r="Y54" s="11">
        <v>63.02</v>
      </c>
      <c r="Z54" s="11">
        <v>64.31</v>
      </c>
      <c r="AA54" s="11">
        <v>62.86</v>
      </c>
      <c r="AB54" s="11">
        <v>63.91</v>
      </c>
      <c r="AC54" s="114">
        <v>3615300</v>
      </c>
      <c r="AD54" s="11">
        <v>63.58</v>
      </c>
      <c r="AE54" s="2">
        <f t="shared" si="2"/>
        <v>1.4500000000000028</v>
      </c>
      <c r="AF54" s="148">
        <f t="shared" si="3"/>
        <v>2.5483870967741851E-2</v>
      </c>
    </row>
    <row r="55" spans="15:32" x14ac:dyDescent="0.25">
      <c r="O55" s="93">
        <v>0.91</v>
      </c>
      <c r="P55" s="93">
        <f t="shared" si="6"/>
        <v>59.104500000000002</v>
      </c>
      <c r="T55" s="123" t="s">
        <v>111</v>
      </c>
      <c r="U55" s="116" t="s">
        <v>285</v>
      </c>
      <c r="X55" s="120">
        <v>42411</v>
      </c>
      <c r="Y55" s="11">
        <v>61.95</v>
      </c>
      <c r="Z55" s="11">
        <v>62.66</v>
      </c>
      <c r="AA55" s="11">
        <v>61.7</v>
      </c>
      <c r="AB55" s="11">
        <v>62.32</v>
      </c>
      <c r="AC55" s="114">
        <v>3020000</v>
      </c>
      <c r="AD55" s="11">
        <v>62</v>
      </c>
      <c r="AE55" s="2">
        <f t="shared" si="2"/>
        <v>0.95999999999999375</v>
      </c>
      <c r="AF55" s="148">
        <f t="shared" si="3"/>
        <v>-1.0533035429300952E-2</v>
      </c>
    </row>
    <row r="56" spans="15:32" x14ac:dyDescent="0.25">
      <c r="O56" s="93">
        <v>0.9</v>
      </c>
      <c r="P56" s="93">
        <f t="shared" si="6"/>
        <v>58.455000000000005</v>
      </c>
      <c r="X56" s="120">
        <v>42410</v>
      </c>
      <c r="Y56" s="11">
        <v>63.27</v>
      </c>
      <c r="Z56" s="11">
        <v>63.94</v>
      </c>
      <c r="AA56" s="11">
        <v>62.89</v>
      </c>
      <c r="AB56" s="11">
        <v>62.98</v>
      </c>
      <c r="AC56" s="114">
        <v>2987500</v>
      </c>
      <c r="AD56" s="11">
        <v>62.66</v>
      </c>
      <c r="AE56" s="2">
        <f t="shared" si="2"/>
        <v>1.0499999999999972</v>
      </c>
      <c r="AF56" s="148">
        <f t="shared" si="3"/>
        <v>-3.1908104658584513E-4</v>
      </c>
    </row>
    <row r="57" spans="15:32" x14ac:dyDescent="0.25">
      <c r="X57" s="120">
        <v>42409</v>
      </c>
      <c r="Y57" s="11">
        <v>62.81</v>
      </c>
      <c r="Z57" s="11">
        <v>63.26</v>
      </c>
      <c r="AA57" s="11">
        <v>62.45</v>
      </c>
      <c r="AB57" s="11">
        <v>63.01</v>
      </c>
      <c r="AC57" s="114">
        <v>3743700</v>
      </c>
      <c r="AD57" s="11">
        <v>62.68</v>
      </c>
      <c r="AE57" s="2">
        <f t="shared" si="2"/>
        <v>0.80999999999999517</v>
      </c>
      <c r="AF57" s="148">
        <f t="shared" si="3"/>
        <v>-5.0793650793651279E-3</v>
      </c>
    </row>
    <row r="58" spans="15:32" x14ac:dyDescent="0.25">
      <c r="X58" s="120">
        <v>42408</v>
      </c>
      <c r="Y58" s="11">
        <v>62.87</v>
      </c>
      <c r="Z58" s="11">
        <v>63.54</v>
      </c>
      <c r="AA58" s="11">
        <v>62.36</v>
      </c>
      <c r="AB58" s="11">
        <v>63.33</v>
      </c>
      <c r="AC58" s="114">
        <v>3008500</v>
      </c>
      <c r="AD58" s="11">
        <v>63</v>
      </c>
      <c r="AE58" s="2">
        <f t="shared" si="2"/>
        <v>1.1799999999999997</v>
      </c>
      <c r="AF58" s="148">
        <f t="shared" si="3"/>
        <v>-6.3451776649747771E-4</v>
      </c>
    </row>
    <row r="59" spans="15:32" x14ac:dyDescent="0.25">
      <c r="X59" s="120">
        <v>42405</v>
      </c>
      <c r="Y59" s="11">
        <v>62.09</v>
      </c>
      <c r="Z59" s="11">
        <v>63.52</v>
      </c>
      <c r="AA59" s="11">
        <v>62.09</v>
      </c>
      <c r="AB59" s="11">
        <v>63.37</v>
      </c>
      <c r="AC59" s="114">
        <v>4617500</v>
      </c>
      <c r="AD59" s="11">
        <v>63.04</v>
      </c>
      <c r="AE59" s="2">
        <f t="shared" si="2"/>
        <v>1.4299999999999997</v>
      </c>
      <c r="AF59" s="148">
        <f t="shared" si="3"/>
        <v>2.1221448242345842E-2</v>
      </c>
    </row>
    <row r="60" spans="15:32" x14ac:dyDescent="0.25">
      <c r="X60" s="120">
        <v>42404</v>
      </c>
      <c r="Y60" s="11">
        <v>60.48</v>
      </c>
      <c r="Z60" s="11">
        <v>62.2</v>
      </c>
      <c r="AA60" s="11">
        <v>60.48</v>
      </c>
      <c r="AB60" s="11">
        <v>62.05</v>
      </c>
      <c r="AC60" s="114">
        <v>5520000</v>
      </c>
      <c r="AD60" s="11">
        <v>61.73</v>
      </c>
      <c r="AE60" s="2">
        <f t="shared" si="2"/>
        <v>1.720000000000006</v>
      </c>
      <c r="AF60" s="148">
        <f t="shared" si="3"/>
        <v>4.045171077026799E-2</v>
      </c>
    </row>
    <row r="61" spans="15:32" x14ac:dyDescent="0.25">
      <c r="X61" s="120">
        <v>42403</v>
      </c>
      <c r="Y61" s="11">
        <v>60.29</v>
      </c>
      <c r="Z61" s="11">
        <v>60.29</v>
      </c>
      <c r="AA61" s="11">
        <v>58.29</v>
      </c>
      <c r="AB61" s="11">
        <v>59.64</v>
      </c>
      <c r="AC61" s="114">
        <v>4765200</v>
      </c>
      <c r="AD61" s="11">
        <v>59.33</v>
      </c>
      <c r="AE61" s="2">
        <f t="shared" si="2"/>
        <v>2</v>
      </c>
      <c r="AF61" s="148">
        <f t="shared" si="3"/>
        <v>-5.5313442842775951E-3</v>
      </c>
    </row>
    <row r="62" spans="15:32" x14ac:dyDescent="0.25">
      <c r="X62" s="120">
        <v>42402</v>
      </c>
      <c r="Y62" s="11">
        <v>60.01</v>
      </c>
      <c r="Z62" s="11">
        <v>60.5</v>
      </c>
      <c r="AA62" s="11">
        <v>59.76</v>
      </c>
      <c r="AB62" s="11">
        <v>59.97</v>
      </c>
      <c r="AC62" s="114">
        <v>2540900</v>
      </c>
      <c r="AD62" s="11">
        <v>59.66</v>
      </c>
      <c r="AE62" s="2">
        <f t="shared" si="2"/>
        <v>0.74000000000000199</v>
      </c>
      <c r="AF62" s="148">
        <f t="shared" si="3"/>
        <v>-9.2992361341747154E-3</v>
      </c>
    </row>
    <row r="63" spans="15:32" x14ac:dyDescent="0.25">
      <c r="X63" s="120">
        <v>42401</v>
      </c>
      <c r="Y63" s="11">
        <v>60.14</v>
      </c>
      <c r="Z63" s="11">
        <v>60.83</v>
      </c>
      <c r="AA63" s="11">
        <v>59.82</v>
      </c>
      <c r="AB63" s="11">
        <v>60.53</v>
      </c>
      <c r="AC63" s="114">
        <v>2667500</v>
      </c>
      <c r="AD63" s="11">
        <v>60.22</v>
      </c>
      <c r="AE63" s="2">
        <f t="shared" si="2"/>
        <v>1.009999999999998</v>
      </c>
      <c r="AF63" s="148">
        <f t="shared" si="3"/>
        <v>-1.1610549013103544E-3</v>
      </c>
    </row>
    <row r="64" spans="15:32" x14ac:dyDescent="0.25">
      <c r="X64" s="120">
        <v>42398</v>
      </c>
      <c r="Y64" s="11">
        <v>59.68</v>
      </c>
      <c r="Z64" s="11">
        <v>60.61</v>
      </c>
      <c r="AA64" s="11">
        <v>59.43</v>
      </c>
      <c r="AB64" s="11">
        <v>60.6</v>
      </c>
      <c r="AC64" s="114">
        <v>3799200</v>
      </c>
      <c r="AD64" s="11">
        <v>60.29</v>
      </c>
      <c r="AE64" s="2">
        <f t="shared" si="2"/>
        <v>1.1799999999999997</v>
      </c>
      <c r="AF64" s="148">
        <f t="shared" si="3"/>
        <v>2.3425564420302303E-2</v>
      </c>
    </row>
    <row r="65" spans="24:32" x14ac:dyDescent="0.25">
      <c r="X65" s="120">
        <v>42397</v>
      </c>
      <c r="Y65" s="11">
        <v>58.83</v>
      </c>
      <c r="Z65" s="11">
        <v>59.5</v>
      </c>
      <c r="AA65" s="11">
        <v>58.42</v>
      </c>
      <c r="AB65" s="11">
        <v>59.22</v>
      </c>
      <c r="AC65" s="114">
        <v>3191000</v>
      </c>
      <c r="AD65" s="11">
        <v>58.91</v>
      </c>
      <c r="AE65" s="2">
        <f t="shared" si="2"/>
        <v>1.0799999999999983</v>
      </c>
      <c r="AF65" s="148">
        <f t="shared" si="3"/>
        <v>1.3766993632765345E-2</v>
      </c>
    </row>
    <row r="66" spans="24:32" x14ac:dyDescent="0.25">
      <c r="X66" s="120">
        <v>42396</v>
      </c>
      <c r="Y66" s="11">
        <v>58.18</v>
      </c>
      <c r="Z66" s="11">
        <v>59.38</v>
      </c>
      <c r="AA66" s="11">
        <v>58.03</v>
      </c>
      <c r="AB66" s="11">
        <v>58.41</v>
      </c>
      <c r="AC66" s="114">
        <v>2891300</v>
      </c>
      <c r="AD66" s="11">
        <v>58.11</v>
      </c>
      <c r="AE66" s="2">
        <f t="shared" si="2"/>
        <v>1.3500000000000014</v>
      </c>
      <c r="AF66" s="148">
        <f t="shared" si="3"/>
        <v>3.9737387698686177E-3</v>
      </c>
    </row>
    <row r="67" spans="24:32" x14ac:dyDescent="0.25">
      <c r="X67" s="120">
        <v>42395</v>
      </c>
      <c r="Y67" s="11">
        <v>58.05</v>
      </c>
      <c r="Z67" s="11">
        <v>58.68</v>
      </c>
      <c r="AA67" s="11">
        <v>57.88</v>
      </c>
      <c r="AB67" s="11">
        <v>58.18</v>
      </c>
      <c r="AC67" s="114">
        <v>2184300</v>
      </c>
      <c r="AD67" s="11">
        <v>57.88</v>
      </c>
      <c r="AE67" s="2">
        <f t="shared" ref="AE67:AE68" si="7">Z67-AA67</f>
        <v>0.79999999999999716</v>
      </c>
      <c r="AF67" s="148">
        <f t="shared" ref="AF67" si="8">AD67/AD68-1</f>
        <v>8.3623693379790698E-3</v>
      </c>
    </row>
    <row r="68" spans="24:32" x14ac:dyDescent="0.25">
      <c r="X68" s="120">
        <v>42394</v>
      </c>
      <c r="Y68" s="11">
        <v>58.31</v>
      </c>
      <c r="Z68" s="11">
        <v>58.46</v>
      </c>
      <c r="AA68" s="11">
        <v>57.62</v>
      </c>
      <c r="AB68" s="11">
        <v>57.7</v>
      </c>
      <c r="AC68" s="114">
        <v>3852400</v>
      </c>
      <c r="AD68" s="11">
        <v>57.4</v>
      </c>
      <c r="AE68" s="2">
        <f t="shared" si="7"/>
        <v>0.84000000000000341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225" priority="12">
      <formula>Q7&gt;0</formula>
    </cfRule>
    <cfRule type="expression" dxfId="22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223" priority="5">
      <formula>F19&gt;0</formula>
    </cfRule>
    <cfRule type="expression" dxfId="222" priority="6">
      <formula>F19&lt;0</formula>
    </cfRule>
  </conditionalFormatting>
  <conditionalFormatting sqref="F29:F30">
    <cfRule type="expression" dxfId="221" priority="3">
      <formula>F29&gt;0</formula>
    </cfRule>
    <cfRule type="expression" dxfId="220" priority="4">
      <formula>F29&lt;0</formula>
    </cfRule>
  </conditionalFormatting>
  <conditionalFormatting sqref="H19:H24">
    <cfRule type="expression" dxfId="219" priority="1">
      <formula>H19&gt;0</formula>
    </cfRule>
    <cfRule type="expression" dxfId="21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42487</v>
      </c>
      <c r="X2" s="43">
        <v>92.99</v>
      </c>
      <c r="Y2" s="43">
        <v>94.1</v>
      </c>
      <c r="Z2" s="43">
        <v>92.2</v>
      </c>
      <c r="AA2" s="43">
        <v>93.23</v>
      </c>
      <c r="AB2" s="105">
        <v>1713000</v>
      </c>
      <c r="AC2" s="43">
        <v>93.23</v>
      </c>
      <c r="AD2" s="2">
        <f t="shared" ref="AD2" si="1">Y2-Z2</f>
        <v>1.8999999999999915</v>
      </c>
      <c r="AE2" s="148">
        <f t="shared" ref="AE2" si="2">AC2/AC3-1</f>
        <v>1.9344438473940517E-3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91.98</v>
      </c>
      <c r="W3" s="167">
        <v>42486</v>
      </c>
      <c r="X3" s="43">
        <v>91.16</v>
      </c>
      <c r="Y3" s="43">
        <v>93.91</v>
      </c>
      <c r="Z3" s="43">
        <v>90.91</v>
      </c>
      <c r="AA3" s="43">
        <v>93.05</v>
      </c>
      <c r="AB3" s="105">
        <v>2475300</v>
      </c>
      <c r="AC3" s="43">
        <v>93.05</v>
      </c>
      <c r="AD3" s="2">
        <f t="shared" ref="AD3:AD66" si="3">Y3-Z3</f>
        <v>3</v>
      </c>
      <c r="AE3" s="148">
        <f t="shared" ref="AE3:AE66" si="4">AC3/AC4-1</f>
        <v>1.8386779030316269E-2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91.98</v>
      </c>
      <c r="W4" s="167">
        <v>42485</v>
      </c>
      <c r="X4" s="43">
        <v>91.25</v>
      </c>
      <c r="Y4" s="43">
        <v>91.37</v>
      </c>
      <c r="Z4" s="43">
        <v>89.45</v>
      </c>
      <c r="AA4" s="43">
        <v>91.37</v>
      </c>
      <c r="AB4" s="105">
        <v>2568400</v>
      </c>
      <c r="AC4" s="43">
        <v>91.37</v>
      </c>
      <c r="AD4" s="2">
        <f t="shared" si="3"/>
        <v>1.9200000000000017</v>
      </c>
      <c r="AE4" s="148">
        <f t="shared" si="4"/>
        <v>4.3797218876617805E-4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42482</v>
      </c>
      <c r="X5" s="43">
        <v>89.31</v>
      </c>
      <c r="Y5" s="43">
        <v>91.43</v>
      </c>
      <c r="Z5" s="43">
        <v>88.33</v>
      </c>
      <c r="AA5" s="43">
        <v>91.33</v>
      </c>
      <c r="AB5" s="105">
        <v>6172100</v>
      </c>
      <c r="AC5" s="43">
        <v>91.33</v>
      </c>
      <c r="AD5" s="2">
        <f t="shared" si="3"/>
        <v>3.1000000000000085</v>
      </c>
      <c r="AE5" s="148">
        <f t="shared" si="4"/>
        <v>0.10528863608858763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42481</v>
      </c>
      <c r="X6" s="43">
        <v>83.27</v>
      </c>
      <c r="Y6" s="43">
        <v>84</v>
      </c>
      <c r="Z6" s="43">
        <v>82.57</v>
      </c>
      <c r="AA6" s="43">
        <v>82.63</v>
      </c>
      <c r="AB6" s="105">
        <v>1997400</v>
      </c>
      <c r="AC6" s="43">
        <v>82.63</v>
      </c>
      <c r="AD6" s="2">
        <f t="shared" si="3"/>
        <v>1.4300000000000068</v>
      </c>
      <c r="AE6" s="148">
        <f t="shared" si="4"/>
        <v>-6.3732563732563641E-3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42480</v>
      </c>
      <c r="X7" s="43">
        <v>82.96</v>
      </c>
      <c r="Y7" s="43">
        <v>83.54</v>
      </c>
      <c r="Z7" s="43">
        <v>82.13</v>
      </c>
      <c r="AA7" s="43">
        <v>83.16</v>
      </c>
      <c r="AB7" s="105">
        <v>1605500</v>
      </c>
      <c r="AC7" s="43">
        <v>83.16</v>
      </c>
      <c r="AD7" s="2">
        <f t="shared" si="3"/>
        <v>1.4100000000000108</v>
      </c>
      <c r="AE7" s="148">
        <f t="shared" si="4"/>
        <v>4.7118521203335373E-3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42479</v>
      </c>
      <c r="X8" s="43">
        <v>82.43</v>
      </c>
      <c r="Y8" s="43">
        <v>83.39</v>
      </c>
      <c r="Z8" s="43">
        <v>82.14</v>
      </c>
      <c r="AA8" s="43">
        <v>82.77</v>
      </c>
      <c r="AB8" s="105">
        <v>2280800</v>
      </c>
      <c r="AC8" s="43">
        <v>82.77</v>
      </c>
      <c r="AD8" s="2">
        <f t="shared" si="3"/>
        <v>1.25</v>
      </c>
      <c r="AE8" s="148">
        <f t="shared" si="4"/>
        <v>1.5084621044885838E-2</v>
      </c>
    </row>
    <row r="9" spans="1:31" x14ac:dyDescent="0.25">
      <c r="W9" s="167">
        <v>42478</v>
      </c>
      <c r="X9" s="43">
        <v>81.599999999999994</v>
      </c>
      <c r="Y9" s="43">
        <v>82.22</v>
      </c>
      <c r="Z9" s="43">
        <v>80.7</v>
      </c>
      <c r="AA9" s="43">
        <v>81.540000000000006</v>
      </c>
      <c r="AB9" s="105">
        <v>1765300</v>
      </c>
      <c r="AC9" s="43">
        <v>81.540000000000006</v>
      </c>
      <c r="AD9" s="2">
        <f t="shared" si="3"/>
        <v>1.519999999999996</v>
      </c>
      <c r="AE9" s="148">
        <f t="shared" si="4"/>
        <v>-1.1025358324143752E-3</v>
      </c>
    </row>
    <row r="10" spans="1:31" x14ac:dyDescent="0.25">
      <c r="W10" s="167">
        <v>42475</v>
      </c>
      <c r="X10" s="43">
        <v>82.32</v>
      </c>
      <c r="Y10" s="43">
        <v>82.6</v>
      </c>
      <c r="Z10" s="43">
        <v>81.38</v>
      </c>
      <c r="AA10" s="43">
        <v>81.63</v>
      </c>
      <c r="AB10" s="105">
        <v>1474400</v>
      </c>
      <c r="AC10" s="43">
        <v>81.63</v>
      </c>
      <c r="AD10" s="2">
        <f t="shared" si="3"/>
        <v>1.2199999999999989</v>
      </c>
      <c r="AE10" s="148">
        <f t="shared" si="4"/>
        <v>-6.2089116143171363E-3</v>
      </c>
    </row>
    <row r="11" spans="1:31" x14ac:dyDescent="0.25">
      <c r="W11" s="167">
        <v>42474</v>
      </c>
      <c r="X11" s="43">
        <v>81.489999999999995</v>
      </c>
      <c r="Y11" s="43">
        <v>82.43</v>
      </c>
      <c r="Z11" s="43">
        <v>81.2</v>
      </c>
      <c r="AA11" s="43">
        <v>82.14</v>
      </c>
      <c r="AB11" s="105">
        <v>1876300</v>
      </c>
      <c r="AC11" s="43">
        <v>82.14</v>
      </c>
      <c r="AD11" s="2">
        <f t="shared" si="3"/>
        <v>1.230000000000004</v>
      </c>
      <c r="AE11" s="148">
        <f t="shared" si="4"/>
        <v>1.2324377618930349E-2</v>
      </c>
    </row>
    <row r="12" spans="1:31" x14ac:dyDescent="0.25">
      <c r="W12" s="167">
        <v>42473</v>
      </c>
      <c r="X12" s="43">
        <v>79.44</v>
      </c>
      <c r="Y12" s="43">
        <v>81.760000000000005</v>
      </c>
      <c r="Z12" s="43">
        <v>79.31</v>
      </c>
      <c r="AA12" s="43">
        <v>81.14</v>
      </c>
      <c r="AB12" s="105">
        <v>4285900</v>
      </c>
      <c r="AC12" s="43">
        <v>81.14</v>
      </c>
      <c r="AD12" s="2">
        <f t="shared" si="3"/>
        <v>2.4500000000000028</v>
      </c>
      <c r="AE12" s="148">
        <f t="shared" si="4"/>
        <v>3.0741869918699205E-2</v>
      </c>
    </row>
    <row r="13" spans="1:31" x14ac:dyDescent="0.25">
      <c r="W13" s="167">
        <v>42472</v>
      </c>
      <c r="X13" s="43">
        <v>79.44</v>
      </c>
      <c r="Y13" s="43">
        <v>79.69</v>
      </c>
      <c r="Z13" s="43">
        <v>78.22</v>
      </c>
      <c r="AA13" s="43">
        <v>78.72</v>
      </c>
      <c r="AB13" s="105">
        <v>2628600</v>
      </c>
      <c r="AC13" s="43">
        <v>78.72</v>
      </c>
      <c r="AD13" s="2">
        <f t="shared" si="3"/>
        <v>1.4699999999999989</v>
      </c>
      <c r="AE13" s="148">
        <f t="shared" si="4"/>
        <v>-7.0635721493441661E-3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42471</v>
      </c>
      <c r="X14" s="43">
        <v>79.12</v>
      </c>
      <c r="Y14" s="43">
        <v>81.180000000000007</v>
      </c>
      <c r="Z14" s="43">
        <v>78.150000000000006</v>
      </c>
      <c r="AA14" s="43">
        <v>79.28</v>
      </c>
      <c r="AB14" s="105">
        <v>3140700</v>
      </c>
      <c r="AC14" s="43">
        <v>79.28</v>
      </c>
      <c r="AD14" s="2">
        <f t="shared" si="3"/>
        <v>3.0300000000000011</v>
      </c>
      <c r="AE14" s="148">
        <f t="shared" si="4"/>
        <v>-2.7119892011289615E-2</v>
      </c>
    </row>
    <row r="15" spans="1:31" x14ac:dyDescent="0.25">
      <c r="W15" s="167">
        <v>42468</v>
      </c>
      <c r="X15" s="43">
        <v>80.650000000000006</v>
      </c>
      <c r="Y15" s="43">
        <v>82.57</v>
      </c>
      <c r="Z15" s="43">
        <v>80.650000000000006</v>
      </c>
      <c r="AA15" s="43">
        <v>81.489999999999995</v>
      </c>
      <c r="AB15" s="105">
        <v>1805400</v>
      </c>
      <c r="AC15" s="43">
        <v>81.489999999999995</v>
      </c>
      <c r="AD15" s="2">
        <f t="shared" si="3"/>
        <v>1.9199999999999875</v>
      </c>
      <c r="AE15" s="148">
        <f t="shared" si="4"/>
        <v>1.7353308364544295E-2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0" t="s">
        <v>167</v>
      </c>
      <c r="H16" s="250" t="s">
        <v>90</v>
      </c>
      <c r="I16" s="250" t="s">
        <v>174</v>
      </c>
      <c r="W16" s="167">
        <v>42467</v>
      </c>
      <c r="X16" s="43">
        <v>80.69</v>
      </c>
      <c r="Y16" s="43">
        <v>81.87</v>
      </c>
      <c r="Z16" s="43">
        <v>79.75</v>
      </c>
      <c r="AA16" s="43">
        <v>80.099999999999994</v>
      </c>
      <c r="AB16" s="105">
        <v>1652100</v>
      </c>
      <c r="AC16" s="43">
        <v>80.099999999999994</v>
      </c>
      <c r="AD16" s="2">
        <f t="shared" si="3"/>
        <v>2.1200000000000045</v>
      </c>
      <c r="AE16" s="148">
        <f t="shared" si="4"/>
        <v>-1.2939001848428999E-2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42466</v>
      </c>
      <c r="X17" s="43">
        <v>80.94</v>
      </c>
      <c r="Y17" s="43">
        <v>81.489999999999995</v>
      </c>
      <c r="Z17" s="43">
        <v>79.52</v>
      </c>
      <c r="AA17" s="43">
        <v>81.150000000000006</v>
      </c>
      <c r="AB17" s="105">
        <v>1065600</v>
      </c>
      <c r="AC17" s="43">
        <v>81.150000000000006</v>
      </c>
      <c r="AD17" s="2">
        <f t="shared" si="3"/>
        <v>1.9699999999999989</v>
      </c>
      <c r="AE17" s="148">
        <f t="shared" si="4"/>
        <v>-6.1576354679804268E-4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42465</v>
      </c>
      <c r="X18" s="43">
        <v>81.75</v>
      </c>
      <c r="Y18" s="43">
        <v>82.11</v>
      </c>
      <c r="Z18" s="43">
        <v>80.819999999999993</v>
      </c>
      <c r="AA18" s="43">
        <v>81.2</v>
      </c>
      <c r="AB18" s="105">
        <v>1116500</v>
      </c>
      <c r="AC18" s="43">
        <v>81.2</v>
      </c>
      <c r="AD18" s="2">
        <f t="shared" si="3"/>
        <v>1.2900000000000063</v>
      </c>
      <c r="AE18" s="148">
        <f t="shared" si="4"/>
        <v>-1.5638259182931158E-2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42464</v>
      </c>
      <c r="X19" s="43">
        <v>83.13</v>
      </c>
      <c r="Y19" s="43">
        <v>84.09</v>
      </c>
      <c r="Z19" s="43">
        <v>82.42</v>
      </c>
      <c r="AA19" s="43">
        <v>82.49</v>
      </c>
      <c r="AB19" s="105">
        <v>935200</v>
      </c>
      <c r="AC19" s="43">
        <v>82.49</v>
      </c>
      <c r="AD19" s="2">
        <f t="shared" si="3"/>
        <v>1.6700000000000017</v>
      </c>
      <c r="AE19" s="148">
        <f t="shared" si="4"/>
        <v>-5.7852235747861691E-3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42461</v>
      </c>
      <c r="X20" s="43">
        <v>82.43</v>
      </c>
      <c r="Y20" s="43">
        <v>83.45</v>
      </c>
      <c r="Z20" s="43">
        <v>81.84</v>
      </c>
      <c r="AA20" s="43">
        <v>82.97</v>
      </c>
      <c r="AB20" s="105">
        <v>1391700</v>
      </c>
      <c r="AC20" s="43">
        <v>82.97</v>
      </c>
      <c r="AD20" s="2">
        <f t="shared" si="3"/>
        <v>1.6099999999999994</v>
      </c>
      <c r="AE20" s="148">
        <f t="shared" si="4"/>
        <v>-3.363363363363403E-3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42460</v>
      </c>
      <c r="X21" s="43">
        <v>84.41</v>
      </c>
      <c r="Y21" s="43">
        <v>84.41</v>
      </c>
      <c r="Z21" s="43">
        <v>83.15</v>
      </c>
      <c r="AA21" s="43">
        <v>83.25</v>
      </c>
      <c r="AB21" s="105">
        <v>1568900</v>
      </c>
      <c r="AC21" s="43">
        <v>83.25</v>
      </c>
      <c r="AD21" s="2">
        <f t="shared" si="3"/>
        <v>1.2599999999999909</v>
      </c>
      <c r="AE21" s="148">
        <f t="shared" si="4"/>
        <v>-1.7699115044247815E-2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42459</v>
      </c>
      <c r="X22" s="43">
        <v>83.32</v>
      </c>
      <c r="Y22" s="43">
        <v>86.66</v>
      </c>
      <c r="Z22" s="43">
        <v>83.24</v>
      </c>
      <c r="AA22" s="43">
        <v>84.75</v>
      </c>
      <c r="AB22" s="105">
        <v>1809400</v>
      </c>
      <c r="AC22" s="43">
        <v>84.75</v>
      </c>
      <c r="AD22" s="2">
        <f t="shared" si="3"/>
        <v>3.4200000000000017</v>
      </c>
      <c r="AE22" s="148">
        <f t="shared" si="4"/>
        <v>2.3550724637681153E-2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42458</v>
      </c>
      <c r="X23" s="43">
        <v>81.14</v>
      </c>
      <c r="Y23" s="43">
        <v>83.33</v>
      </c>
      <c r="Z23" s="43">
        <v>80.489999999999995</v>
      </c>
      <c r="AA23" s="43">
        <v>82.8</v>
      </c>
      <c r="AB23" s="105">
        <v>872200</v>
      </c>
      <c r="AC23" s="43">
        <v>82.8</v>
      </c>
      <c r="AD23" s="2">
        <f t="shared" si="3"/>
        <v>2.8400000000000034</v>
      </c>
      <c r="AE23" s="148">
        <f t="shared" si="4"/>
        <v>1.2844036697247763E-2</v>
      </c>
    </row>
    <row r="24" spans="2:31" x14ac:dyDescent="0.25">
      <c r="W24" s="167">
        <v>42457</v>
      </c>
      <c r="X24" s="43">
        <v>83.78</v>
      </c>
      <c r="Y24" s="43">
        <v>83.78</v>
      </c>
      <c r="Z24" s="43">
        <v>80.87</v>
      </c>
      <c r="AA24" s="43">
        <v>81.75</v>
      </c>
      <c r="AB24" s="105">
        <v>1539100</v>
      </c>
      <c r="AC24" s="43">
        <v>81.75</v>
      </c>
      <c r="AD24" s="2">
        <f t="shared" si="3"/>
        <v>2.9099999999999966</v>
      </c>
      <c r="AE24" s="148">
        <f t="shared" si="4"/>
        <v>-2.5277214737093212E-2</v>
      </c>
    </row>
    <row r="25" spans="2:31" x14ac:dyDescent="0.25">
      <c r="W25" s="167">
        <v>42453</v>
      </c>
      <c r="X25" s="43">
        <v>82.19</v>
      </c>
      <c r="Y25" s="43">
        <v>83.92</v>
      </c>
      <c r="Z25" s="43">
        <v>81.400000000000006</v>
      </c>
      <c r="AA25" s="43">
        <v>83.87</v>
      </c>
      <c r="AB25" s="105">
        <v>640200</v>
      </c>
      <c r="AC25" s="43">
        <v>83.87</v>
      </c>
      <c r="AD25" s="2">
        <f t="shared" si="3"/>
        <v>2.519999999999996</v>
      </c>
      <c r="AE25" s="148">
        <f t="shared" si="4"/>
        <v>1.2189234853970721E-2</v>
      </c>
    </row>
    <row r="26" spans="2:31" x14ac:dyDescent="0.25">
      <c r="W26" s="167">
        <v>42452</v>
      </c>
      <c r="X26" s="43">
        <v>84.37</v>
      </c>
      <c r="Y26" s="43">
        <v>84.54</v>
      </c>
      <c r="Z26" s="43">
        <v>82.74</v>
      </c>
      <c r="AA26" s="43">
        <v>82.86</v>
      </c>
      <c r="AB26" s="105">
        <v>1097900</v>
      </c>
      <c r="AC26" s="43">
        <v>82.86</v>
      </c>
      <c r="AD26" s="2">
        <f t="shared" si="3"/>
        <v>1.8000000000000114</v>
      </c>
      <c r="AE26" s="148">
        <f t="shared" si="4"/>
        <v>-1.7081850533807841E-2</v>
      </c>
    </row>
    <row r="27" spans="2:31" x14ac:dyDescent="0.25">
      <c r="W27" s="167">
        <v>42451</v>
      </c>
      <c r="X27" s="43">
        <v>83.37</v>
      </c>
      <c r="Y27" s="43">
        <v>85.25</v>
      </c>
      <c r="Z27" s="43">
        <v>83.27</v>
      </c>
      <c r="AA27" s="43">
        <v>84.3</v>
      </c>
      <c r="AB27" s="105">
        <v>1808700</v>
      </c>
      <c r="AC27" s="43">
        <v>84.3</v>
      </c>
      <c r="AD27" s="2">
        <f t="shared" si="3"/>
        <v>1.980000000000004</v>
      </c>
      <c r="AE27" s="148">
        <f t="shared" si="4"/>
        <v>3.0937648738695867E-3</v>
      </c>
    </row>
    <row r="28" spans="2:31" x14ac:dyDescent="0.25">
      <c r="W28" s="167">
        <v>42450</v>
      </c>
      <c r="X28" s="43">
        <v>83.74</v>
      </c>
      <c r="Y28" s="43">
        <v>85.24</v>
      </c>
      <c r="Z28" s="43">
        <v>83.23</v>
      </c>
      <c r="AA28" s="43">
        <v>84.04</v>
      </c>
      <c r="AB28" s="105">
        <v>1019800</v>
      </c>
      <c r="AC28" s="43">
        <v>84.04</v>
      </c>
      <c r="AD28" s="2">
        <f t="shared" si="3"/>
        <v>2.0099999999999909</v>
      </c>
      <c r="AE28" s="148">
        <f t="shared" si="4"/>
        <v>2.3803856224713371E-4</v>
      </c>
    </row>
    <row r="29" spans="2:31" x14ac:dyDescent="0.25">
      <c r="W29" s="167">
        <v>42447</v>
      </c>
      <c r="X29" s="43">
        <v>83.11</v>
      </c>
      <c r="Y29" s="43">
        <v>84.57</v>
      </c>
      <c r="Z29" s="43">
        <v>83.11</v>
      </c>
      <c r="AA29" s="43">
        <v>84.02</v>
      </c>
      <c r="AB29" s="105">
        <v>3333600</v>
      </c>
      <c r="AC29" s="43">
        <v>84.02</v>
      </c>
      <c r="AD29" s="2">
        <f t="shared" si="3"/>
        <v>1.4599999999999937</v>
      </c>
      <c r="AE29" s="148">
        <f t="shared" si="4"/>
        <v>1.4734299516908189E-2</v>
      </c>
    </row>
    <row r="30" spans="2:31" x14ac:dyDescent="0.25">
      <c r="W30" s="167">
        <v>42446</v>
      </c>
      <c r="X30" s="43">
        <v>80.97</v>
      </c>
      <c r="Y30" s="43">
        <v>82.99</v>
      </c>
      <c r="Z30" s="43">
        <v>80.290000000000006</v>
      </c>
      <c r="AA30" s="43">
        <v>82.8</v>
      </c>
      <c r="AB30" s="105">
        <v>1670500</v>
      </c>
      <c r="AC30" s="43">
        <v>82.8</v>
      </c>
      <c r="AD30" s="2">
        <f t="shared" si="3"/>
        <v>2.6999999999999886</v>
      </c>
      <c r="AE30" s="148">
        <f t="shared" si="4"/>
        <v>2.234843807877529E-2</v>
      </c>
    </row>
    <row r="31" spans="2:31" x14ac:dyDescent="0.25">
      <c r="W31" s="167">
        <v>42445</v>
      </c>
      <c r="X31" s="43">
        <v>78.599999999999994</v>
      </c>
      <c r="Y31" s="43">
        <v>81.41</v>
      </c>
      <c r="Z31" s="43">
        <v>77.58</v>
      </c>
      <c r="AA31" s="43">
        <v>80.989999999999995</v>
      </c>
      <c r="AB31" s="105">
        <v>1456800</v>
      </c>
      <c r="AC31" s="43">
        <v>80.989999999999995</v>
      </c>
      <c r="AD31" s="2">
        <f t="shared" si="3"/>
        <v>3.8299999999999983</v>
      </c>
      <c r="AE31" s="148">
        <f t="shared" si="4"/>
        <v>2.5189873417721387E-2</v>
      </c>
    </row>
    <row r="32" spans="2:31" x14ac:dyDescent="0.25">
      <c r="W32" s="167">
        <v>42444</v>
      </c>
      <c r="X32" s="43">
        <v>78.27</v>
      </c>
      <c r="Y32" s="43">
        <v>79.09</v>
      </c>
      <c r="Z32" s="43">
        <v>77.3</v>
      </c>
      <c r="AA32" s="43">
        <v>79</v>
      </c>
      <c r="AB32" s="105">
        <v>987200</v>
      </c>
      <c r="AC32" s="43">
        <v>79</v>
      </c>
      <c r="AD32" s="2">
        <f t="shared" si="3"/>
        <v>1.7900000000000063</v>
      </c>
      <c r="AE32" s="148">
        <f t="shared" si="4"/>
        <v>3.7989109788538755E-4</v>
      </c>
    </row>
    <row r="33" spans="15:31" x14ac:dyDescent="0.25">
      <c r="W33" s="167">
        <v>42443</v>
      </c>
      <c r="X33" s="43">
        <v>78.31</v>
      </c>
      <c r="Y33" s="43">
        <v>80.040000000000006</v>
      </c>
      <c r="Z33" s="43">
        <v>78.239999999999995</v>
      </c>
      <c r="AA33" s="43">
        <v>78.97</v>
      </c>
      <c r="AB33" s="105">
        <v>1537200</v>
      </c>
      <c r="AC33" s="43">
        <v>78.97</v>
      </c>
      <c r="AD33" s="2">
        <f t="shared" si="3"/>
        <v>1.8000000000000114</v>
      </c>
      <c r="AE33" s="148">
        <f t="shared" si="4"/>
        <v>-5.0626502974315812E-4</v>
      </c>
    </row>
    <row r="34" spans="15:31" x14ac:dyDescent="0.25">
      <c r="W34" s="167">
        <v>42440</v>
      </c>
      <c r="X34" s="43">
        <v>76.67</v>
      </c>
      <c r="Y34" s="43">
        <v>79.31</v>
      </c>
      <c r="Z34" s="43">
        <v>76.209999999999994</v>
      </c>
      <c r="AA34" s="43">
        <v>79.010000000000005</v>
      </c>
      <c r="AB34" s="105">
        <v>1851400</v>
      </c>
      <c r="AC34" s="43">
        <v>79.010000000000005</v>
      </c>
      <c r="AD34" s="2">
        <f t="shared" si="3"/>
        <v>3.1000000000000085</v>
      </c>
      <c r="AE34" s="148">
        <f t="shared" si="4"/>
        <v>4.2898627243928233E-2</v>
      </c>
    </row>
    <row r="35" spans="15:31" x14ac:dyDescent="0.25">
      <c r="W35" s="167">
        <v>42439</v>
      </c>
      <c r="X35" s="43">
        <v>76.86</v>
      </c>
      <c r="Y35" s="43">
        <v>77.05</v>
      </c>
      <c r="Z35" s="43">
        <v>74.7</v>
      </c>
      <c r="AA35" s="43">
        <v>75.760000000000005</v>
      </c>
      <c r="AB35" s="105">
        <v>2232000</v>
      </c>
      <c r="AC35" s="43">
        <v>75.760000000000005</v>
      </c>
      <c r="AD35" s="2">
        <f t="shared" si="3"/>
        <v>2.3499999999999943</v>
      </c>
      <c r="AE35" s="148">
        <f t="shared" si="4"/>
        <v>1.3201320132028016E-4</v>
      </c>
    </row>
    <row r="36" spans="15:31" x14ac:dyDescent="0.25">
      <c r="W36" s="167">
        <v>42438</v>
      </c>
      <c r="X36" s="43">
        <v>76.97</v>
      </c>
      <c r="Y36" s="43">
        <v>77.5</v>
      </c>
      <c r="Z36" s="43">
        <v>75.27</v>
      </c>
      <c r="AA36" s="43">
        <v>75.75</v>
      </c>
      <c r="AB36" s="105">
        <v>2479000</v>
      </c>
      <c r="AC36" s="43">
        <v>75.75</v>
      </c>
      <c r="AD36" s="2">
        <f t="shared" si="3"/>
        <v>2.230000000000004</v>
      </c>
      <c r="AE36" s="148">
        <f t="shared" si="4"/>
        <v>-7.9884756416972458E-3</v>
      </c>
    </row>
    <row r="37" spans="15:31" x14ac:dyDescent="0.25">
      <c r="W37" s="167">
        <v>42437</v>
      </c>
      <c r="X37" s="43">
        <v>79.37</v>
      </c>
      <c r="Y37" s="43">
        <v>79.72</v>
      </c>
      <c r="Z37" s="43">
        <v>75.959999999999994</v>
      </c>
      <c r="AA37" s="43">
        <v>76.36</v>
      </c>
      <c r="AB37" s="105">
        <v>5990900</v>
      </c>
      <c r="AC37" s="43">
        <v>76.36</v>
      </c>
      <c r="AD37" s="2">
        <f t="shared" si="3"/>
        <v>3.7600000000000051</v>
      </c>
      <c r="AE37" s="148">
        <f t="shared" si="4"/>
        <v>-4.2147516307074806E-2</v>
      </c>
    </row>
    <row r="38" spans="15:31" x14ac:dyDescent="0.25">
      <c r="W38" s="167">
        <v>42436</v>
      </c>
      <c r="X38" s="43">
        <v>77.040000000000006</v>
      </c>
      <c r="Y38" s="43">
        <v>79.989999999999995</v>
      </c>
      <c r="Z38" s="43">
        <v>76.7</v>
      </c>
      <c r="AA38" s="43">
        <v>79.72</v>
      </c>
      <c r="AB38" s="105">
        <v>3184600</v>
      </c>
      <c r="AC38" s="43">
        <v>79.72</v>
      </c>
      <c r="AD38" s="2">
        <f t="shared" si="3"/>
        <v>3.289999999999992</v>
      </c>
      <c r="AE38" s="148">
        <f t="shared" si="4"/>
        <v>2.9974160206718281E-2</v>
      </c>
    </row>
    <row r="39" spans="15:31" x14ac:dyDescent="0.25">
      <c r="W39" s="167">
        <v>42433</v>
      </c>
      <c r="X39" s="43">
        <v>77.25</v>
      </c>
      <c r="Y39" s="43">
        <v>78.69</v>
      </c>
      <c r="Z39" s="43">
        <v>77.239999999999995</v>
      </c>
      <c r="AA39" s="43">
        <v>77.400000000000006</v>
      </c>
      <c r="AB39" s="105">
        <v>1109200</v>
      </c>
      <c r="AC39" s="43">
        <v>77.400000000000006</v>
      </c>
      <c r="AD39" s="2">
        <f t="shared" si="3"/>
        <v>1.4500000000000028</v>
      </c>
      <c r="AE39" s="148">
        <f t="shared" si="4"/>
        <v>5.1948051948051965E-3</v>
      </c>
    </row>
    <row r="40" spans="15:31" x14ac:dyDescent="0.25">
      <c r="W40" s="167">
        <v>42432</v>
      </c>
      <c r="X40" s="43">
        <v>76.47</v>
      </c>
      <c r="Y40" s="43">
        <v>78.47</v>
      </c>
      <c r="Z40" s="43">
        <v>76.47</v>
      </c>
      <c r="AA40" s="43">
        <v>77</v>
      </c>
      <c r="AB40" s="105">
        <v>1613400</v>
      </c>
      <c r="AC40" s="43">
        <v>77</v>
      </c>
      <c r="AD40" s="2">
        <f t="shared" si="3"/>
        <v>2</v>
      </c>
      <c r="AE40" s="148">
        <f t="shared" si="4"/>
        <v>7.8534031413610705E-3</v>
      </c>
    </row>
    <row r="41" spans="15:31" x14ac:dyDescent="0.25">
      <c r="W41" s="167">
        <v>42431</v>
      </c>
      <c r="X41" s="43">
        <v>76.069999999999993</v>
      </c>
      <c r="Y41" s="43">
        <v>77.430000000000007</v>
      </c>
      <c r="Z41" s="43">
        <v>75.650000000000006</v>
      </c>
      <c r="AA41" s="43">
        <v>76.400000000000006</v>
      </c>
      <c r="AB41" s="105">
        <v>1730500</v>
      </c>
      <c r="AC41" s="43">
        <v>76.400000000000006</v>
      </c>
      <c r="AD41" s="2">
        <f t="shared" si="3"/>
        <v>1.7800000000000011</v>
      </c>
      <c r="AE41" s="148">
        <f t="shared" si="4"/>
        <v>1.4473509494091097E-2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42430</v>
      </c>
      <c r="X42" s="43">
        <v>73.69</v>
      </c>
      <c r="Y42" s="43">
        <v>75.680000000000007</v>
      </c>
      <c r="Z42" s="43">
        <v>73.31</v>
      </c>
      <c r="AA42" s="43">
        <v>75.31</v>
      </c>
      <c r="AB42" s="105">
        <v>1852600</v>
      </c>
      <c r="AC42" s="43">
        <v>75.31</v>
      </c>
      <c r="AD42" s="2">
        <f t="shared" si="3"/>
        <v>2.3700000000000045</v>
      </c>
      <c r="AE42" s="148">
        <f t="shared" si="4"/>
        <v>2.9246959136258077E-2</v>
      </c>
    </row>
    <row r="43" spans="15:31" ht="15.75" thickTop="1" x14ac:dyDescent="0.25">
      <c r="O43" s="93">
        <v>1.1000000000000001</v>
      </c>
      <c r="P43" s="93">
        <f t="shared" ref="P43:P63" si="5">O43*$Q$4</f>
        <v>101.17800000000001</v>
      </c>
      <c r="Q43" s="2"/>
      <c r="R43" s="37"/>
      <c r="T43" s="12" t="s">
        <v>100</v>
      </c>
      <c r="U43" s="98">
        <v>93.05</v>
      </c>
      <c r="W43" s="167">
        <v>42429</v>
      </c>
      <c r="X43" s="43">
        <v>74.69</v>
      </c>
      <c r="Y43" s="43">
        <v>75.38</v>
      </c>
      <c r="Z43" s="43">
        <v>73.16</v>
      </c>
      <c r="AA43" s="43">
        <v>73.17</v>
      </c>
      <c r="AB43" s="105">
        <v>1494800</v>
      </c>
      <c r="AC43" s="43">
        <v>73.17</v>
      </c>
      <c r="AD43" s="2">
        <f t="shared" si="3"/>
        <v>2.2199999999999989</v>
      </c>
      <c r="AE43" s="148">
        <f t="shared" si="4"/>
        <v>-2.048192771084334E-2</v>
      </c>
    </row>
    <row r="44" spans="15:31" x14ac:dyDescent="0.25">
      <c r="O44" s="93">
        <v>1.0900000000000001</v>
      </c>
      <c r="P44" s="93">
        <f t="shared" si="5"/>
        <v>100.25820000000002</v>
      </c>
      <c r="Q44" s="2"/>
      <c r="R44" s="37"/>
      <c r="T44" s="12" t="s">
        <v>101</v>
      </c>
      <c r="U44" s="98">
        <v>92.99</v>
      </c>
      <c r="W44" s="167">
        <v>42426</v>
      </c>
      <c r="X44" s="43">
        <v>73.95</v>
      </c>
      <c r="Y44" s="43">
        <v>76.150000000000006</v>
      </c>
      <c r="Z44" s="43">
        <v>73.790000000000006</v>
      </c>
      <c r="AA44" s="43">
        <v>74.7</v>
      </c>
      <c r="AB44" s="105">
        <v>1333000</v>
      </c>
      <c r="AC44" s="43">
        <v>74.7</v>
      </c>
      <c r="AD44" s="2">
        <f t="shared" si="3"/>
        <v>2.3599999999999994</v>
      </c>
      <c r="AE44" s="148">
        <f t="shared" si="4"/>
        <v>1.3981267815935894E-2</v>
      </c>
    </row>
    <row r="45" spans="15:31" x14ac:dyDescent="0.25">
      <c r="O45" s="93">
        <v>1.08</v>
      </c>
      <c r="P45" s="93">
        <f t="shared" si="5"/>
        <v>99.338400000000007</v>
      </c>
      <c r="Q45" s="2"/>
      <c r="R45" s="37"/>
      <c r="T45" s="12" t="s">
        <v>102</v>
      </c>
      <c r="U45" s="98" t="s">
        <v>335</v>
      </c>
      <c r="W45" s="167">
        <v>42425</v>
      </c>
      <c r="X45" s="43">
        <v>74.23</v>
      </c>
      <c r="Y45" s="43">
        <v>74.97</v>
      </c>
      <c r="Z45" s="43">
        <v>72.64</v>
      </c>
      <c r="AA45" s="43">
        <v>73.67</v>
      </c>
      <c r="AB45" s="105">
        <v>977900</v>
      </c>
      <c r="AC45" s="43">
        <v>73.67</v>
      </c>
      <c r="AD45" s="2">
        <f t="shared" si="3"/>
        <v>2.3299999999999983</v>
      </c>
      <c r="AE45" s="148">
        <f t="shared" si="4"/>
        <v>-3.6516094130375487E-3</v>
      </c>
    </row>
    <row r="46" spans="15:31" x14ac:dyDescent="0.25">
      <c r="O46" s="93">
        <v>1.07</v>
      </c>
      <c r="P46" s="93">
        <f t="shared" si="5"/>
        <v>98.418600000000012</v>
      </c>
      <c r="Q46" s="2"/>
      <c r="R46" s="37"/>
      <c r="T46" s="12" t="s">
        <v>103</v>
      </c>
      <c r="U46" s="98" t="s">
        <v>336</v>
      </c>
      <c r="W46" s="167">
        <v>42424</v>
      </c>
      <c r="X46" s="43">
        <v>72.53</v>
      </c>
      <c r="Y46" s="43">
        <v>74.239999999999995</v>
      </c>
      <c r="Z46" s="43">
        <v>72.010000000000005</v>
      </c>
      <c r="AA46" s="43">
        <v>73.94</v>
      </c>
      <c r="AB46" s="105">
        <v>781400</v>
      </c>
      <c r="AC46" s="43">
        <v>73.94</v>
      </c>
      <c r="AD46" s="2">
        <f t="shared" si="3"/>
        <v>2.2299999999999898</v>
      </c>
      <c r="AE46" s="148">
        <f t="shared" si="4"/>
        <v>9.4761066738846544E-4</v>
      </c>
    </row>
    <row r="47" spans="15:31" x14ac:dyDescent="0.25">
      <c r="O47" s="93">
        <v>1.06</v>
      </c>
      <c r="P47" s="93">
        <f t="shared" si="5"/>
        <v>97.498800000000003</v>
      </c>
      <c r="Q47" s="2"/>
      <c r="R47" s="37"/>
      <c r="T47" s="12" t="s">
        <v>104</v>
      </c>
      <c r="U47" s="98">
        <v>91.16</v>
      </c>
      <c r="W47" s="167">
        <v>42423</v>
      </c>
      <c r="X47" s="43">
        <v>76.12</v>
      </c>
      <c r="Y47" s="43">
        <v>76.94</v>
      </c>
      <c r="Z47" s="43">
        <v>73.72</v>
      </c>
      <c r="AA47" s="43">
        <v>73.87</v>
      </c>
      <c r="AB47" s="105">
        <v>942400</v>
      </c>
      <c r="AC47" s="43">
        <v>73.87</v>
      </c>
      <c r="AD47" s="2">
        <f t="shared" si="3"/>
        <v>3.2199999999999989</v>
      </c>
      <c r="AE47" s="148">
        <f t="shared" si="4"/>
        <v>-2.7514481305950356E-2</v>
      </c>
    </row>
    <row r="48" spans="15:31" x14ac:dyDescent="0.25">
      <c r="O48" s="93">
        <v>1.05</v>
      </c>
      <c r="P48" s="93">
        <f t="shared" si="5"/>
        <v>96.579000000000008</v>
      </c>
      <c r="Q48" s="2"/>
      <c r="R48" s="37"/>
      <c r="T48" s="12" t="s">
        <v>105</v>
      </c>
      <c r="U48" s="98">
        <v>1.28294</v>
      </c>
      <c r="W48" s="167">
        <v>42422</v>
      </c>
      <c r="X48" s="43">
        <v>75</v>
      </c>
      <c r="Y48" s="43">
        <v>77.150000000000006</v>
      </c>
      <c r="Z48" s="43">
        <v>75</v>
      </c>
      <c r="AA48" s="43">
        <v>75.959999999999994</v>
      </c>
      <c r="AB48" s="105">
        <v>1846000</v>
      </c>
      <c r="AC48" s="43">
        <v>75.959999999999994</v>
      </c>
      <c r="AD48" s="2">
        <f t="shared" si="3"/>
        <v>2.1500000000000057</v>
      </c>
      <c r="AE48" s="148">
        <f t="shared" si="4"/>
        <v>1.2799999999999923E-2</v>
      </c>
    </row>
    <row r="49" spans="15:31" x14ac:dyDescent="0.25">
      <c r="O49" s="93">
        <v>1.04</v>
      </c>
      <c r="P49" s="93">
        <f t="shared" si="5"/>
        <v>95.659200000000013</v>
      </c>
      <c r="Q49" s="2"/>
      <c r="R49" s="37"/>
      <c r="T49" s="12" t="s">
        <v>125</v>
      </c>
      <c r="U49" s="98" t="s">
        <v>337</v>
      </c>
      <c r="W49" s="167">
        <v>42419</v>
      </c>
      <c r="X49" s="43">
        <v>74.5</v>
      </c>
      <c r="Y49" s="43">
        <v>75.5</v>
      </c>
      <c r="Z49" s="43">
        <v>74.05</v>
      </c>
      <c r="AA49" s="43">
        <v>75</v>
      </c>
      <c r="AB49" s="105">
        <v>1434900</v>
      </c>
      <c r="AC49" s="43">
        <v>75</v>
      </c>
      <c r="AD49" s="2">
        <f t="shared" si="3"/>
        <v>1.4500000000000028</v>
      </c>
      <c r="AE49" s="148">
        <f t="shared" si="4"/>
        <v>2.2718161165309336E-3</v>
      </c>
    </row>
    <row r="50" spans="15:31" x14ac:dyDescent="0.25">
      <c r="O50" s="93">
        <v>1.03</v>
      </c>
      <c r="P50" s="93">
        <f t="shared" si="5"/>
        <v>94.739400000000003</v>
      </c>
      <c r="Q50" s="2"/>
      <c r="R50" s="37"/>
      <c r="T50" s="12"/>
      <c r="U50" s="98"/>
      <c r="W50" s="167">
        <v>42418</v>
      </c>
      <c r="X50" s="43">
        <v>75.67</v>
      </c>
      <c r="Y50" s="43">
        <v>76.209999999999994</v>
      </c>
      <c r="Z50" s="43">
        <v>74.09</v>
      </c>
      <c r="AA50" s="43">
        <v>74.83</v>
      </c>
      <c r="AB50" s="105">
        <v>1049200</v>
      </c>
      <c r="AC50" s="43">
        <v>74.83</v>
      </c>
      <c r="AD50" s="2">
        <f t="shared" si="3"/>
        <v>2.1199999999999903</v>
      </c>
      <c r="AE50" s="148">
        <f t="shared" si="4"/>
        <v>-1.2405965421670828E-2</v>
      </c>
    </row>
    <row r="51" spans="15:31" x14ac:dyDescent="0.25">
      <c r="O51" s="93">
        <v>1.02</v>
      </c>
      <c r="P51" s="93">
        <f t="shared" si="5"/>
        <v>93.819600000000008</v>
      </c>
      <c r="Q51" s="2"/>
      <c r="R51" s="37"/>
      <c r="T51" s="12" t="s">
        <v>107</v>
      </c>
      <c r="U51" s="98" t="s">
        <v>338</v>
      </c>
      <c r="W51" s="167">
        <v>42417</v>
      </c>
      <c r="X51" s="43">
        <v>74.349999999999994</v>
      </c>
      <c r="Y51" s="43">
        <v>76.02</v>
      </c>
      <c r="Z51" s="43">
        <v>73.63</v>
      </c>
      <c r="AA51" s="43">
        <v>75.77</v>
      </c>
      <c r="AB51" s="105">
        <v>2032000</v>
      </c>
      <c r="AC51" s="43">
        <v>75.77</v>
      </c>
      <c r="AD51" s="2">
        <f t="shared" si="3"/>
        <v>2.3900000000000006</v>
      </c>
      <c r="AE51" s="148">
        <f t="shared" si="4"/>
        <v>2.4057305041221833E-2</v>
      </c>
    </row>
    <row r="52" spans="15:31" x14ac:dyDescent="0.25">
      <c r="O52" s="93">
        <v>1.01</v>
      </c>
      <c r="P52" s="93">
        <f t="shared" si="5"/>
        <v>92.899799999999999</v>
      </c>
      <c r="Q52" s="2"/>
      <c r="R52" s="37"/>
      <c r="T52" s="12" t="s">
        <v>108</v>
      </c>
      <c r="U52" s="98" t="s">
        <v>306</v>
      </c>
      <c r="W52" s="167">
        <v>42416</v>
      </c>
      <c r="X52" s="43">
        <v>72.95</v>
      </c>
      <c r="Y52" s="43">
        <v>74.33</v>
      </c>
      <c r="Z52" s="43">
        <v>72.56</v>
      </c>
      <c r="AA52" s="43">
        <v>73.989999999999995</v>
      </c>
      <c r="AB52" s="105">
        <v>1365600</v>
      </c>
      <c r="AC52" s="43">
        <v>73.989999999999995</v>
      </c>
      <c r="AD52" s="2">
        <f t="shared" si="3"/>
        <v>1.769999999999996</v>
      </c>
      <c r="AE52" s="148">
        <f t="shared" si="4"/>
        <v>1.9707828004410066E-2</v>
      </c>
    </row>
    <row r="53" spans="15:31" x14ac:dyDescent="0.25">
      <c r="O53" s="93">
        <v>1</v>
      </c>
      <c r="P53" s="93">
        <f t="shared" si="5"/>
        <v>91.98</v>
      </c>
      <c r="Q53" s="2"/>
      <c r="R53" s="37"/>
      <c r="T53" s="12" t="s">
        <v>109</v>
      </c>
      <c r="U53" s="100">
        <v>1742762</v>
      </c>
      <c r="W53" s="167">
        <v>42412</v>
      </c>
      <c r="X53" s="43">
        <v>71.67</v>
      </c>
      <c r="Y53" s="43">
        <v>73.59</v>
      </c>
      <c r="Z53" s="43">
        <v>71.06</v>
      </c>
      <c r="AA53" s="43">
        <v>72.56</v>
      </c>
      <c r="AB53" s="105">
        <v>1520400</v>
      </c>
      <c r="AC53" s="43">
        <v>72.56</v>
      </c>
      <c r="AD53" s="2">
        <f t="shared" si="3"/>
        <v>2.5300000000000011</v>
      </c>
      <c r="AE53" s="148">
        <f t="shared" si="4"/>
        <v>1.2418027068508364E-2</v>
      </c>
    </row>
    <row r="54" spans="15:31" x14ac:dyDescent="0.25">
      <c r="O54" s="93">
        <v>0.99</v>
      </c>
      <c r="P54" s="93">
        <f t="shared" si="5"/>
        <v>91.060200000000009</v>
      </c>
      <c r="Q54" s="2"/>
      <c r="R54" s="37"/>
      <c r="T54" s="12" t="s">
        <v>112</v>
      </c>
      <c r="U54" s="100">
        <v>1916830</v>
      </c>
      <c r="W54" s="167">
        <v>42411</v>
      </c>
      <c r="X54" s="43">
        <v>71.73</v>
      </c>
      <c r="Y54" s="43">
        <v>72.22</v>
      </c>
      <c r="Z54" s="43">
        <v>69.989999999999995</v>
      </c>
      <c r="AA54" s="43">
        <v>71.67</v>
      </c>
      <c r="AB54" s="105">
        <v>1849700</v>
      </c>
      <c r="AC54" s="43">
        <v>71.67</v>
      </c>
      <c r="AD54" s="2">
        <f t="shared" si="3"/>
        <v>2.230000000000004</v>
      </c>
      <c r="AE54" s="148">
        <f t="shared" si="4"/>
        <v>-1.8488085456039416E-2</v>
      </c>
    </row>
    <row r="55" spans="15:31" x14ac:dyDescent="0.25">
      <c r="O55" s="93">
        <v>0.98</v>
      </c>
      <c r="P55" s="93">
        <f t="shared" si="5"/>
        <v>90.1404</v>
      </c>
      <c r="Q55" s="2"/>
      <c r="R55" s="37"/>
      <c r="T55" s="12" t="s">
        <v>110</v>
      </c>
      <c r="U55" s="98" t="s">
        <v>339</v>
      </c>
      <c r="W55" s="167">
        <v>42410</v>
      </c>
      <c r="X55" s="43">
        <v>72.17</v>
      </c>
      <c r="Y55" s="43">
        <v>73.66</v>
      </c>
      <c r="Z55" s="43">
        <v>71.680000000000007</v>
      </c>
      <c r="AA55" s="43">
        <v>73.02</v>
      </c>
      <c r="AB55" s="105">
        <v>1607300</v>
      </c>
      <c r="AC55" s="43">
        <v>73.02</v>
      </c>
      <c r="AD55" s="2">
        <f t="shared" si="3"/>
        <v>1.9799999999999898</v>
      </c>
      <c r="AE55" s="148">
        <f t="shared" si="4"/>
        <v>2.2402688322598729E-2</v>
      </c>
    </row>
    <row r="56" spans="15:31" x14ac:dyDescent="0.25">
      <c r="O56" s="93">
        <v>0.97</v>
      </c>
      <c r="P56" s="93">
        <f t="shared" si="5"/>
        <v>89.220600000000005</v>
      </c>
      <c r="T56" s="12" t="s">
        <v>113</v>
      </c>
      <c r="U56" s="98">
        <v>18.3</v>
      </c>
      <c r="W56" s="167">
        <v>42409</v>
      </c>
      <c r="X56" s="43">
        <v>69.7</v>
      </c>
      <c r="Y56" s="43">
        <v>73.3</v>
      </c>
      <c r="Z56" s="43">
        <v>69.12</v>
      </c>
      <c r="AA56" s="43">
        <v>71.42</v>
      </c>
      <c r="AB56" s="105">
        <v>4331800</v>
      </c>
      <c r="AC56" s="43">
        <v>71.42</v>
      </c>
      <c r="AD56" s="2">
        <f t="shared" si="3"/>
        <v>4.1799999999999926</v>
      </c>
      <c r="AE56" s="148">
        <f t="shared" si="4"/>
        <v>1.319336076039157E-2</v>
      </c>
    </row>
    <row r="57" spans="15:31" x14ac:dyDescent="0.25">
      <c r="O57" s="93">
        <v>0.96</v>
      </c>
      <c r="P57" s="93">
        <f t="shared" si="5"/>
        <v>88.300799999999995</v>
      </c>
      <c r="T57" s="12" t="s">
        <v>114</v>
      </c>
      <c r="U57" s="98">
        <v>5.0999999999999996</v>
      </c>
      <c r="W57" s="167">
        <v>42408</v>
      </c>
      <c r="X57" s="43">
        <v>69.349999999999994</v>
      </c>
      <c r="Y57" s="43">
        <v>71.56</v>
      </c>
      <c r="Z57" s="43">
        <v>69.150000000000006</v>
      </c>
      <c r="AA57" s="43">
        <v>70.489999999999995</v>
      </c>
      <c r="AB57" s="105">
        <v>2733600</v>
      </c>
      <c r="AC57" s="43">
        <v>70.489999999999995</v>
      </c>
      <c r="AD57" s="2">
        <f t="shared" si="3"/>
        <v>2.4099999999999966</v>
      </c>
      <c r="AE57" s="148">
        <f t="shared" si="4"/>
        <v>4.9900199600798611E-3</v>
      </c>
    </row>
    <row r="58" spans="15:31" x14ac:dyDescent="0.25">
      <c r="O58" s="93">
        <v>0.95</v>
      </c>
      <c r="P58" s="93">
        <f t="shared" si="5"/>
        <v>87.381</v>
      </c>
      <c r="T58" s="12" t="s">
        <v>111</v>
      </c>
      <c r="U58" s="98" t="s">
        <v>280</v>
      </c>
      <c r="W58" s="167">
        <v>42405</v>
      </c>
      <c r="X58" s="43">
        <v>69.13</v>
      </c>
      <c r="Y58" s="43">
        <v>70.61</v>
      </c>
      <c r="Z58" s="43">
        <v>68.56</v>
      </c>
      <c r="AA58" s="43">
        <v>70.14</v>
      </c>
      <c r="AB58" s="105">
        <v>1507300</v>
      </c>
      <c r="AC58" s="43">
        <v>70.14</v>
      </c>
      <c r="AD58" s="2">
        <f t="shared" si="3"/>
        <v>2.0499999999999972</v>
      </c>
      <c r="AE58" s="148">
        <f t="shared" si="4"/>
        <v>1.1099899091826293E-2</v>
      </c>
    </row>
    <row r="59" spans="15:31" x14ac:dyDescent="0.25">
      <c r="O59" s="93">
        <v>0.94</v>
      </c>
      <c r="P59" s="93">
        <f t="shared" si="5"/>
        <v>86.461200000000005</v>
      </c>
      <c r="W59" s="167">
        <v>42404</v>
      </c>
      <c r="X59" s="43">
        <v>67.52</v>
      </c>
      <c r="Y59" s="43">
        <v>69.989999999999995</v>
      </c>
      <c r="Z59" s="43">
        <v>67.52</v>
      </c>
      <c r="AA59" s="43">
        <v>69.37</v>
      </c>
      <c r="AB59" s="105">
        <v>2072800</v>
      </c>
      <c r="AC59" s="43">
        <v>69.37</v>
      </c>
      <c r="AD59" s="2">
        <f t="shared" si="3"/>
        <v>2.4699999999999989</v>
      </c>
      <c r="AE59" s="148">
        <f t="shared" si="4"/>
        <v>3.0451574569221762E-2</v>
      </c>
    </row>
    <row r="60" spans="15:31" x14ac:dyDescent="0.25">
      <c r="O60" s="93">
        <v>0.93</v>
      </c>
      <c r="P60" s="93">
        <f t="shared" si="5"/>
        <v>85.54140000000001</v>
      </c>
      <c r="W60" s="167">
        <v>42403</v>
      </c>
      <c r="X60" s="43">
        <v>66.88</v>
      </c>
      <c r="Y60" s="43">
        <v>67.680000000000007</v>
      </c>
      <c r="Z60" s="43">
        <v>64.510000000000005</v>
      </c>
      <c r="AA60" s="43">
        <v>67.319999999999993</v>
      </c>
      <c r="AB60" s="105">
        <v>1876400</v>
      </c>
      <c r="AC60" s="43">
        <v>67.319999999999993</v>
      </c>
      <c r="AD60" s="2">
        <f t="shared" si="3"/>
        <v>3.1700000000000017</v>
      </c>
      <c r="AE60" s="148" t="e">
        <f t="shared" si="4"/>
        <v>#DIV/0!</v>
      </c>
    </row>
    <row r="61" spans="15:31" x14ac:dyDescent="0.25">
      <c r="O61" s="93">
        <v>0.92</v>
      </c>
      <c r="P61" s="93">
        <f t="shared" si="5"/>
        <v>84.621600000000001</v>
      </c>
      <c r="W61" s="167">
        <v>42403</v>
      </c>
      <c r="X61" s="43" t="s">
        <v>143</v>
      </c>
      <c r="Y61" s="43"/>
      <c r="Z61" s="43"/>
      <c r="AA61" s="43"/>
      <c r="AB61" s="105"/>
      <c r="AC61" s="43"/>
      <c r="AD61" s="2">
        <f t="shared" si="3"/>
        <v>0</v>
      </c>
      <c r="AE61" s="148">
        <f t="shared" si="4"/>
        <v>-1</v>
      </c>
    </row>
    <row r="62" spans="15:31" x14ac:dyDescent="0.25">
      <c r="O62" s="93">
        <v>0.91</v>
      </c>
      <c r="P62" s="93">
        <f t="shared" si="5"/>
        <v>83.701800000000006</v>
      </c>
      <c r="W62" s="167">
        <v>42402</v>
      </c>
      <c r="X62" s="43">
        <v>69.13</v>
      </c>
      <c r="Y62" s="43">
        <v>69.510000000000005</v>
      </c>
      <c r="Z62" s="43">
        <v>66.459999999999994</v>
      </c>
      <c r="AA62" s="43">
        <v>66.599999999999994</v>
      </c>
      <c r="AB62" s="105">
        <v>1426000</v>
      </c>
      <c r="AC62" s="43">
        <v>66.010000000000005</v>
      </c>
      <c r="AD62" s="2">
        <f t="shared" si="3"/>
        <v>3.0500000000000114</v>
      </c>
      <c r="AE62" s="148">
        <f t="shared" si="4"/>
        <v>-5.1171481960615051E-2</v>
      </c>
    </row>
    <row r="63" spans="15:31" x14ac:dyDescent="0.25">
      <c r="O63" s="93">
        <v>0.9</v>
      </c>
      <c r="P63" s="93">
        <f t="shared" si="5"/>
        <v>82.782000000000011</v>
      </c>
      <c r="W63" s="167">
        <v>42401</v>
      </c>
      <c r="X63" s="43">
        <v>70.16</v>
      </c>
      <c r="Y63" s="43">
        <v>70.55</v>
      </c>
      <c r="Z63" s="43">
        <v>69</v>
      </c>
      <c r="AA63" s="43">
        <v>70.19</v>
      </c>
      <c r="AB63" s="105">
        <v>1468600</v>
      </c>
      <c r="AC63" s="43">
        <v>69.569999999999993</v>
      </c>
      <c r="AD63" s="2">
        <f t="shared" si="3"/>
        <v>1.5499999999999972</v>
      </c>
      <c r="AE63" s="148">
        <f t="shared" si="4"/>
        <v>-4.4361763022324752E-3</v>
      </c>
    </row>
    <row r="64" spans="15:31" x14ac:dyDescent="0.25">
      <c r="W64" s="167">
        <v>42398</v>
      </c>
      <c r="X64" s="43">
        <v>70.8</v>
      </c>
      <c r="Y64" s="43">
        <v>71.47</v>
      </c>
      <c r="Z64" s="43">
        <v>70.040000000000006</v>
      </c>
      <c r="AA64" s="43">
        <v>70.5</v>
      </c>
      <c r="AB64" s="105">
        <v>2058000</v>
      </c>
      <c r="AC64" s="43">
        <v>69.88</v>
      </c>
      <c r="AD64" s="2">
        <f t="shared" si="3"/>
        <v>1.4299999999999926</v>
      </c>
      <c r="AE64" s="148">
        <f t="shared" si="4"/>
        <v>5.6123183191825188E-3</v>
      </c>
    </row>
    <row r="65" spans="23:31" x14ac:dyDescent="0.25">
      <c r="W65" s="167">
        <v>42397</v>
      </c>
      <c r="X65" s="43">
        <v>69.92</v>
      </c>
      <c r="Y65" s="43">
        <v>71.400000000000006</v>
      </c>
      <c r="Z65" s="43">
        <v>69.239999999999995</v>
      </c>
      <c r="AA65" s="43">
        <v>70.11</v>
      </c>
      <c r="AB65" s="105">
        <v>1396200</v>
      </c>
      <c r="AC65" s="43">
        <v>69.489999999999995</v>
      </c>
      <c r="AD65" s="2">
        <f t="shared" si="3"/>
        <v>2.1600000000000108</v>
      </c>
      <c r="AE65" s="148">
        <f t="shared" si="4"/>
        <v>3.1759780568789697E-3</v>
      </c>
    </row>
    <row r="66" spans="23:31" x14ac:dyDescent="0.25">
      <c r="W66" s="167">
        <v>42396</v>
      </c>
      <c r="X66" s="43">
        <v>68.099999999999994</v>
      </c>
      <c r="Y66" s="43">
        <v>70.760000000000005</v>
      </c>
      <c r="Z66" s="43">
        <v>67.88</v>
      </c>
      <c r="AA66" s="43">
        <v>69.89</v>
      </c>
      <c r="AB66" s="105">
        <v>1829300</v>
      </c>
      <c r="AC66" s="43">
        <v>69.27</v>
      </c>
      <c r="AD66" s="2">
        <f t="shared" si="3"/>
        <v>2.8800000000000097</v>
      </c>
      <c r="AE66" s="148">
        <f t="shared" si="4"/>
        <v>1.435056377214794E-2</v>
      </c>
    </row>
    <row r="67" spans="23:31" x14ac:dyDescent="0.25">
      <c r="W67" s="167">
        <v>42395</v>
      </c>
      <c r="X67" s="43">
        <v>68</v>
      </c>
      <c r="Y67" s="43">
        <v>69.349999999999994</v>
      </c>
      <c r="Z67" s="43">
        <v>67.98</v>
      </c>
      <c r="AA67" s="43">
        <v>68.900000000000006</v>
      </c>
      <c r="AB67" s="105">
        <v>1551700</v>
      </c>
      <c r="AC67" s="43">
        <v>68.290000000000006</v>
      </c>
      <c r="AD67" s="2">
        <f t="shared" ref="AD67:AD68" si="6">Y67-Z67</f>
        <v>1.3699999999999903</v>
      </c>
      <c r="AE67" s="148">
        <f t="shared" ref="AE67" si="7">AC67/AC68-1</f>
        <v>1.7279904662595102E-2</v>
      </c>
    </row>
    <row r="68" spans="23:31" x14ac:dyDescent="0.25">
      <c r="W68" s="167">
        <v>42394</v>
      </c>
      <c r="X68" s="43">
        <v>68.64</v>
      </c>
      <c r="Y68" s="43">
        <v>69.36</v>
      </c>
      <c r="Z68" s="43">
        <v>67.510000000000005</v>
      </c>
      <c r="AA68" s="43">
        <v>67.73</v>
      </c>
      <c r="AB68" s="105">
        <v>1704200</v>
      </c>
      <c r="AC68" s="43">
        <v>67.13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217" priority="32">
      <formula>Q7&gt;0</formula>
    </cfRule>
    <cfRule type="expression" dxfId="21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215" priority="21">
      <formula>F20&gt;0</formula>
    </cfRule>
    <cfRule type="expression" dxfId="214" priority="22">
      <formula>F20&lt;0</formula>
    </cfRule>
  </conditionalFormatting>
  <conditionalFormatting sqref="H17:H23">
    <cfRule type="expression" dxfId="213" priority="15">
      <formula>H17&gt;0</formula>
    </cfRule>
    <cfRule type="expression" dxfId="212" priority="16">
      <formula>H17&lt;0</formula>
    </cfRule>
  </conditionalFormatting>
  <conditionalFormatting sqref="F17:F19">
    <cfRule type="expression" dxfId="211" priority="1">
      <formula>F17&gt;0</formula>
    </cfRule>
    <cfRule type="expression" dxfId="21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C25-H25</f>
        <v>40</v>
      </c>
      <c r="T2" s="1">
        <v>42236</v>
      </c>
      <c r="U2" t="s">
        <v>157</v>
      </c>
      <c r="W2" s="143">
        <v>42487</v>
      </c>
      <c r="X2" s="12">
        <v>32.99</v>
      </c>
      <c r="Y2" s="12">
        <v>34.44</v>
      </c>
      <c r="Z2" s="12">
        <v>32.82</v>
      </c>
      <c r="AA2" s="12">
        <v>33.31</v>
      </c>
      <c r="AB2" s="105">
        <v>4894500</v>
      </c>
      <c r="AC2" s="12">
        <v>33.31</v>
      </c>
      <c r="AD2" s="2">
        <f>Y2-Z2</f>
        <v>1.6199999999999974</v>
      </c>
      <c r="AE2" s="148">
        <f>AC2/AC3-1</f>
        <v>9.3939393939395099E-3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24.789499999999862</v>
      </c>
      <c r="W3" s="143">
        <v>42486</v>
      </c>
      <c r="X3" s="12">
        <v>31.56</v>
      </c>
      <c r="Y3" s="12">
        <v>33.6</v>
      </c>
      <c r="Z3" s="12">
        <v>31.5</v>
      </c>
      <c r="AA3" s="12">
        <v>33</v>
      </c>
      <c r="AB3" s="105">
        <v>3681900</v>
      </c>
      <c r="AC3" s="12">
        <v>33</v>
      </c>
      <c r="AD3" s="2">
        <f t="shared" ref="AD3:AD66" si="2">Y3-Z3</f>
        <v>2.1000000000000014</v>
      </c>
      <c r="AE3" s="148">
        <f t="shared" ref="AE3:AE66" si="3">AC3/AC4-1</f>
        <v>5.8370750481077538E-2</v>
      </c>
      <c r="AI3" t="s">
        <v>188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32.24</v>
      </c>
      <c r="T4" s="1">
        <v>42306</v>
      </c>
      <c r="U4" t="s">
        <v>82</v>
      </c>
      <c r="W4" s="143">
        <v>42485</v>
      </c>
      <c r="X4" s="12">
        <v>33</v>
      </c>
      <c r="Y4" s="12">
        <v>33.94</v>
      </c>
      <c r="Z4" s="12">
        <v>30.71</v>
      </c>
      <c r="AA4" s="12">
        <v>31.18</v>
      </c>
      <c r="AB4" s="105">
        <v>6967000</v>
      </c>
      <c r="AC4" s="12">
        <v>31.18</v>
      </c>
      <c r="AD4" s="2">
        <f t="shared" si="2"/>
        <v>3.2299999999999969</v>
      </c>
      <c r="AE4" s="148">
        <f t="shared" si="3"/>
        <v>-6.4787042591481825E-2</v>
      </c>
      <c r="AI4" t="s">
        <v>189</v>
      </c>
      <c r="AJ4">
        <v>-150</v>
      </c>
      <c r="AK4" t="s">
        <v>184</v>
      </c>
      <c r="AL4" t="s">
        <v>184</v>
      </c>
      <c r="AO4" s="260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1289.6000000000001</v>
      </c>
      <c r="W5" s="143">
        <v>42482</v>
      </c>
      <c r="X5" s="12">
        <v>34.04</v>
      </c>
      <c r="Y5" s="12">
        <v>35.229999999999997</v>
      </c>
      <c r="Z5" s="12">
        <v>32.82</v>
      </c>
      <c r="AA5" s="12">
        <v>33.340000000000003</v>
      </c>
      <c r="AB5" s="105">
        <v>5521800</v>
      </c>
      <c r="AC5" s="12">
        <v>33.340000000000003</v>
      </c>
      <c r="AD5" s="2">
        <f t="shared" si="2"/>
        <v>2.4099999999999966</v>
      </c>
      <c r="AE5" s="148">
        <f t="shared" si="3"/>
        <v>-1.5648066135222738E-2</v>
      </c>
      <c r="AI5" t="s">
        <v>192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991.57999999999447</v>
      </c>
      <c r="W6" s="143">
        <v>42481</v>
      </c>
      <c r="X6" s="12">
        <v>32.75</v>
      </c>
      <c r="Y6" s="12">
        <v>35</v>
      </c>
      <c r="Z6" s="12">
        <v>32.75</v>
      </c>
      <c r="AA6" s="12">
        <v>33.869999999999997</v>
      </c>
      <c r="AB6" s="105">
        <v>5887500</v>
      </c>
      <c r="AC6" s="12">
        <v>33.869999999999997</v>
      </c>
      <c r="AD6" s="2">
        <f t="shared" si="2"/>
        <v>2.25</v>
      </c>
      <c r="AE6" s="148">
        <f t="shared" si="3"/>
        <v>3.7366003062787145E-2</v>
      </c>
      <c r="AI6" t="s">
        <v>186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298.02000000000567</v>
      </c>
      <c r="R7" s="175"/>
      <c r="W7" s="143">
        <v>42480</v>
      </c>
      <c r="X7" s="12">
        <v>30.4</v>
      </c>
      <c r="Y7" s="12">
        <v>34.35</v>
      </c>
      <c r="Z7" s="12">
        <v>30.3</v>
      </c>
      <c r="AA7" s="12">
        <v>32.65</v>
      </c>
      <c r="AB7" s="105">
        <v>9391200</v>
      </c>
      <c r="AC7" s="12">
        <v>32.65</v>
      </c>
      <c r="AD7" s="2">
        <f t="shared" si="2"/>
        <v>4.0500000000000007</v>
      </c>
      <c r="AE7" s="148">
        <f t="shared" si="3"/>
        <v>7.8269484808454415E-2</v>
      </c>
      <c r="AI7" t="s">
        <v>193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0.30055063635814283</v>
      </c>
      <c r="W8" s="143">
        <v>42479</v>
      </c>
      <c r="X8" s="12">
        <v>30.61</v>
      </c>
      <c r="Y8" s="12">
        <v>30.85</v>
      </c>
      <c r="Z8" s="12">
        <v>29.76</v>
      </c>
      <c r="AA8" s="12">
        <v>30.28</v>
      </c>
      <c r="AB8" s="105">
        <v>3607900</v>
      </c>
      <c r="AC8" s="12">
        <v>30.28</v>
      </c>
      <c r="AD8" s="2">
        <f t="shared" si="2"/>
        <v>1.0899999999999999</v>
      </c>
      <c r="AE8" s="148">
        <f t="shared" si="3"/>
        <v>9.9173553719023033E-4</v>
      </c>
      <c r="AI8" t="s">
        <v>185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42478</v>
      </c>
      <c r="X9" s="12">
        <v>28.5</v>
      </c>
      <c r="Y9" s="12">
        <v>31.18</v>
      </c>
      <c r="Z9" s="12">
        <v>28.35</v>
      </c>
      <c r="AA9" s="12">
        <v>30.25</v>
      </c>
      <c r="AB9" s="105">
        <v>4974500</v>
      </c>
      <c r="AC9" s="12">
        <v>30.25</v>
      </c>
      <c r="AD9" s="2">
        <f t="shared" si="2"/>
        <v>2.8299999999999983</v>
      </c>
      <c r="AE9" s="148">
        <f t="shared" si="3"/>
        <v>4.1666666666666741E-2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42475</v>
      </c>
      <c r="X10" s="12">
        <v>29.05</v>
      </c>
      <c r="Y10" s="12">
        <v>29.38</v>
      </c>
      <c r="Z10" s="12">
        <v>28.63</v>
      </c>
      <c r="AA10" s="12">
        <v>29.04</v>
      </c>
      <c r="AB10" s="105">
        <v>2297700</v>
      </c>
      <c r="AC10" s="12">
        <v>29.04</v>
      </c>
      <c r="AD10" s="2">
        <f t="shared" si="2"/>
        <v>0.75</v>
      </c>
      <c r="AE10" s="148">
        <f t="shared" si="3"/>
        <v>-8.5353362922498954E-3</v>
      </c>
      <c r="AI10" t="s">
        <v>185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42474</v>
      </c>
      <c r="X11" s="12">
        <v>29.5</v>
      </c>
      <c r="Y11" s="12">
        <v>29.67</v>
      </c>
      <c r="Z11" s="12">
        <v>29</v>
      </c>
      <c r="AA11" s="12">
        <v>29.29</v>
      </c>
      <c r="AB11" s="105">
        <v>2416800</v>
      </c>
      <c r="AC11" s="12">
        <v>29.29</v>
      </c>
      <c r="AD11" s="2">
        <f t="shared" si="2"/>
        <v>0.67000000000000171</v>
      </c>
      <c r="AE11" s="148">
        <f t="shared" si="3"/>
        <v>-3.0633083730429167E-3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2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42473</v>
      </c>
      <c r="X12" s="12">
        <v>29.46</v>
      </c>
      <c r="Y12" s="12">
        <v>29.64</v>
      </c>
      <c r="Z12" s="12">
        <v>28.34</v>
      </c>
      <c r="AA12" s="12">
        <v>29.38</v>
      </c>
      <c r="AB12" s="105">
        <v>4663400</v>
      </c>
      <c r="AC12" s="12">
        <v>29.38</v>
      </c>
      <c r="AD12" s="2">
        <f t="shared" si="2"/>
        <v>1.3000000000000007</v>
      </c>
      <c r="AE12" s="148">
        <f t="shared" si="3"/>
        <v>-1.6989466530751285E-3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42472</v>
      </c>
      <c r="X13" s="12">
        <v>28.82</v>
      </c>
      <c r="Y13" s="12">
        <v>29.6</v>
      </c>
      <c r="Z13" s="12">
        <v>28.26</v>
      </c>
      <c r="AA13" s="12">
        <v>29.43</v>
      </c>
      <c r="AB13" s="105">
        <v>3063200</v>
      </c>
      <c r="AC13" s="12">
        <v>29.43</v>
      </c>
      <c r="AD13" s="2">
        <f t="shared" si="2"/>
        <v>1.3399999999999999</v>
      </c>
      <c r="AE13" s="148">
        <f t="shared" si="3"/>
        <v>4.0664780763790542E-2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42471</v>
      </c>
      <c r="X14" s="12">
        <v>28.95</v>
      </c>
      <c r="Y14" s="12">
        <v>29.45</v>
      </c>
      <c r="Z14" s="12">
        <v>28.1</v>
      </c>
      <c r="AA14" s="12">
        <v>28.28</v>
      </c>
      <c r="AB14" s="105">
        <v>4028100</v>
      </c>
      <c r="AC14" s="12">
        <v>28.28</v>
      </c>
      <c r="AD14" s="2">
        <f t="shared" si="2"/>
        <v>1.3499999999999979</v>
      </c>
      <c r="AE14" s="148">
        <f t="shared" si="3"/>
        <v>1.0360843158270905E-2</v>
      </c>
      <c r="AI14" t="s">
        <v>194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42468</v>
      </c>
      <c r="X15" s="12">
        <v>28.06</v>
      </c>
      <c r="Y15" s="12">
        <v>29.43</v>
      </c>
      <c r="Z15" s="12">
        <v>27.7</v>
      </c>
      <c r="AA15" s="12">
        <v>27.99</v>
      </c>
      <c r="AB15" s="105">
        <v>6069800</v>
      </c>
      <c r="AC15" s="12">
        <v>27.99</v>
      </c>
      <c r="AD15" s="2">
        <f t="shared" si="2"/>
        <v>1.7300000000000004</v>
      </c>
      <c r="AE15" s="148">
        <f t="shared" si="3"/>
        <v>3.6666666666666625E-2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42467</v>
      </c>
      <c r="X16" s="12">
        <v>28.45</v>
      </c>
      <c r="Y16" s="12">
        <v>28.9</v>
      </c>
      <c r="Z16" s="12">
        <v>26.2</v>
      </c>
      <c r="AA16" s="12">
        <v>27</v>
      </c>
      <c r="AB16" s="105">
        <v>3998300</v>
      </c>
      <c r="AC16" s="12">
        <v>27</v>
      </c>
      <c r="AD16" s="2">
        <f t="shared" si="2"/>
        <v>2.6999999999999993</v>
      </c>
      <c r="AE16" s="148">
        <f t="shared" si="3"/>
        <v>-3.5025017869907082E-2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42466</v>
      </c>
      <c r="X17" s="12">
        <v>26.75</v>
      </c>
      <c r="Y17" s="12">
        <v>29.24</v>
      </c>
      <c r="Z17" s="12">
        <v>26.6</v>
      </c>
      <c r="AA17" s="12">
        <v>27.98</v>
      </c>
      <c r="AB17" s="105">
        <v>5710200</v>
      </c>
      <c r="AC17" s="12">
        <v>27.98</v>
      </c>
      <c r="AD17" s="2">
        <f t="shared" si="2"/>
        <v>2.639999999999997</v>
      </c>
      <c r="AE17" s="148">
        <f t="shared" si="3"/>
        <v>4.676393565282444E-2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42465</v>
      </c>
      <c r="X18" s="12">
        <v>24.67</v>
      </c>
      <c r="Y18" s="12">
        <v>27.25</v>
      </c>
      <c r="Z18" s="12">
        <v>24.5</v>
      </c>
      <c r="AA18" s="12">
        <v>26.73</v>
      </c>
      <c r="AB18" s="105">
        <v>4108100</v>
      </c>
      <c r="AC18" s="12">
        <v>26.73</v>
      </c>
      <c r="AD18" s="2">
        <f t="shared" si="2"/>
        <v>2.75</v>
      </c>
      <c r="AE18" s="148">
        <f t="shared" si="3"/>
        <v>6.9199999999999928E-2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198">
        <v>60</v>
      </c>
      <c r="I19" s="3">
        <v>32.5</v>
      </c>
      <c r="J19" s="3">
        <v>0.04</v>
      </c>
      <c r="K19" s="3">
        <f t="shared" si="1"/>
        <v>1949.96</v>
      </c>
      <c r="W19" s="143">
        <v>42464</v>
      </c>
      <c r="X19" s="12">
        <v>24.5</v>
      </c>
      <c r="Y19" s="12">
        <v>25.38</v>
      </c>
      <c r="Z19" s="12">
        <v>24.5</v>
      </c>
      <c r="AA19" s="12">
        <v>25</v>
      </c>
      <c r="AB19" s="105">
        <v>2486700</v>
      </c>
      <c r="AC19" s="12">
        <v>25</v>
      </c>
      <c r="AD19" s="2">
        <f t="shared" si="2"/>
        <v>0.87999999999999901</v>
      </c>
      <c r="AE19" s="148">
        <f t="shared" si="3"/>
        <v>2.9654036243822013E-2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42461</v>
      </c>
      <c r="X20" s="12">
        <v>25.27</v>
      </c>
      <c r="Y20" s="12">
        <v>25.74</v>
      </c>
      <c r="Z20" s="12">
        <v>23.96</v>
      </c>
      <c r="AA20" s="12">
        <v>24.28</v>
      </c>
      <c r="AB20" s="105">
        <v>3570700</v>
      </c>
      <c r="AC20" s="12">
        <v>24.28</v>
      </c>
      <c r="AD20" s="2">
        <f t="shared" si="2"/>
        <v>1.7799999999999976</v>
      </c>
      <c r="AE20" s="148">
        <f t="shared" si="3"/>
        <v>-1.2205044751830596E-2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42460</v>
      </c>
      <c r="X21" s="12">
        <v>23.34</v>
      </c>
      <c r="Y21" s="12">
        <v>25.11</v>
      </c>
      <c r="Z21" s="12">
        <v>23.32</v>
      </c>
      <c r="AA21" s="12">
        <v>24.58</v>
      </c>
      <c r="AB21" s="105">
        <v>3861200</v>
      </c>
      <c r="AC21" s="12">
        <v>24.58</v>
      </c>
      <c r="AD21" s="2">
        <f t="shared" si="2"/>
        <v>1.7899999999999991</v>
      </c>
      <c r="AE21" s="148">
        <f t="shared" si="3"/>
        <v>5.4483054483054572E-2</v>
      </c>
      <c r="AI21" t="s">
        <v>183</v>
      </c>
    </row>
    <row r="22" spans="1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42459</v>
      </c>
      <c r="X22" s="12">
        <v>23</v>
      </c>
      <c r="Y22" s="12">
        <v>23.4</v>
      </c>
      <c r="Z22" s="12">
        <v>22.25</v>
      </c>
      <c r="AA22" s="12">
        <v>23.31</v>
      </c>
      <c r="AB22" s="105">
        <v>3192800</v>
      </c>
      <c r="AC22" s="12">
        <v>23.31</v>
      </c>
      <c r="AD22" s="2">
        <f t="shared" si="2"/>
        <v>1.1499999999999986</v>
      </c>
      <c r="AE22" s="148">
        <f t="shared" si="3"/>
        <v>3.7383177570093462E-2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42458</v>
      </c>
      <c r="X23" s="12">
        <v>21.16</v>
      </c>
      <c r="Y23" s="12">
        <v>22.74</v>
      </c>
      <c r="Z23" s="12">
        <v>21.01</v>
      </c>
      <c r="AA23" s="12">
        <v>22.47</v>
      </c>
      <c r="AB23" s="105">
        <v>2589400</v>
      </c>
      <c r="AC23" s="12">
        <v>22.47</v>
      </c>
      <c r="AD23" s="2">
        <f t="shared" si="2"/>
        <v>1.7299999999999969</v>
      </c>
      <c r="AE23" s="148">
        <f t="shared" si="3"/>
        <v>3.596127247579517E-2</v>
      </c>
      <c r="AI23" t="s">
        <v>183</v>
      </c>
    </row>
    <row r="24" spans="1:43" x14ac:dyDescent="0.25">
      <c r="W24" s="143">
        <v>42457</v>
      </c>
      <c r="X24" s="12">
        <v>22.22</v>
      </c>
      <c r="Y24" s="12">
        <v>22.44</v>
      </c>
      <c r="Z24" s="12">
        <v>21.49</v>
      </c>
      <c r="AA24" s="12">
        <v>21.69</v>
      </c>
      <c r="AB24" s="105">
        <v>2732400</v>
      </c>
      <c r="AC24" s="12">
        <v>21.69</v>
      </c>
      <c r="AD24" s="2">
        <f t="shared" si="2"/>
        <v>0.95000000000000284</v>
      </c>
      <c r="AE24" s="148">
        <f t="shared" si="3"/>
        <v>-2.3852385238523732E-2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1395</v>
      </c>
      <c r="D25" s="21"/>
      <c r="E25" s="21"/>
      <c r="F25" s="21">
        <f>SUM(F2:F24)</f>
        <v>45010.75</v>
      </c>
      <c r="G25" s="16"/>
      <c r="H25" s="16">
        <f>SUM(H2:H24)</f>
        <v>1355</v>
      </c>
      <c r="I25" s="21"/>
      <c r="J25" s="21"/>
      <c r="K25" s="21">
        <f>SUM(K2:K24)</f>
        <v>44019.170000000006</v>
      </c>
      <c r="L25" s="16"/>
      <c r="M25" s="16"/>
      <c r="W25" s="143">
        <v>42453</v>
      </c>
      <c r="X25" s="12">
        <v>21.8</v>
      </c>
      <c r="Y25" s="12">
        <v>23.3</v>
      </c>
      <c r="Z25" s="12">
        <v>21.25</v>
      </c>
      <c r="AA25" s="12">
        <v>22.22</v>
      </c>
      <c r="AB25" s="105">
        <v>3859300</v>
      </c>
      <c r="AC25" s="12">
        <v>22.22</v>
      </c>
      <c r="AD25" s="2">
        <f t="shared" si="2"/>
        <v>2.0500000000000007</v>
      </c>
      <c r="AE25" s="148">
        <f t="shared" si="3"/>
        <v>-6.2611806797853164E-3</v>
      </c>
      <c r="AI25" t="s">
        <v>183</v>
      </c>
    </row>
    <row r="26" spans="1:43" x14ac:dyDescent="0.25">
      <c r="W26" s="143">
        <v>42452</v>
      </c>
      <c r="X26" s="12">
        <v>24.5</v>
      </c>
      <c r="Y26" s="12">
        <v>24.96</v>
      </c>
      <c r="Z26" s="12">
        <v>22.05</v>
      </c>
      <c r="AA26" s="12">
        <v>22.36</v>
      </c>
      <c r="AB26" s="105">
        <v>7436500</v>
      </c>
      <c r="AC26" s="12">
        <v>22.36</v>
      </c>
      <c r="AD26" s="2">
        <f t="shared" si="2"/>
        <v>2.91</v>
      </c>
      <c r="AE26" s="148">
        <f t="shared" si="3"/>
        <v>-9.7295115058538606E-2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0" t="s">
        <v>167</v>
      </c>
      <c r="H27" s="213" t="s">
        <v>90</v>
      </c>
      <c r="I27" s="250" t="s">
        <v>174</v>
      </c>
      <c r="W27" s="143">
        <v>42451</v>
      </c>
      <c r="X27" s="12">
        <v>26.24</v>
      </c>
      <c r="Y27" s="12">
        <v>26.6</v>
      </c>
      <c r="Z27" s="12">
        <v>24.54</v>
      </c>
      <c r="AA27" s="12">
        <v>24.77</v>
      </c>
      <c r="AB27" s="105">
        <v>3806300</v>
      </c>
      <c r="AC27" s="12">
        <v>24.77</v>
      </c>
      <c r="AD27" s="2">
        <f t="shared" si="2"/>
        <v>2.0600000000000023</v>
      </c>
      <c r="AE27" s="148">
        <f t="shared" si="3"/>
        <v>-6.7394578313253017E-2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57">
        <f>(E28-D28)/D28</f>
        <v>-6.7092651757188426E-2</v>
      </c>
      <c r="I28" s="43"/>
      <c r="W28" s="143">
        <v>42450</v>
      </c>
      <c r="X28" s="12">
        <v>26.91</v>
      </c>
      <c r="Y28" s="12">
        <v>27.4</v>
      </c>
      <c r="Z28" s="12">
        <v>26.3</v>
      </c>
      <c r="AA28" s="12">
        <v>26.56</v>
      </c>
      <c r="AB28" s="105">
        <v>2341500</v>
      </c>
      <c r="AC28" s="12">
        <v>26.56</v>
      </c>
      <c r="AD28" s="2">
        <f t="shared" si="2"/>
        <v>1.0999999999999979</v>
      </c>
      <c r="AE28" s="148">
        <f t="shared" si="3"/>
        <v>-1.8477457501847705E-2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57">
        <f t="shared" ref="H29:H56" si="7">(E29-D29)/D29</f>
        <v>3.9556962025316077E-3</v>
      </c>
      <c r="I29" s="43"/>
      <c r="W29" s="143">
        <v>42447</v>
      </c>
      <c r="X29" s="12">
        <v>27.44</v>
      </c>
      <c r="Y29" s="12">
        <v>27.67</v>
      </c>
      <c r="Z29" s="12">
        <v>26.86</v>
      </c>
      <c r="AA29" s="12">
        <v>27.06</v>
      </c>
      <c r="AB29" s="105">
        <v>3498700</v>
      </c>
      <c r="AC29" s="12">
        <v>27.06</v>
      </c>
      <c r="AD29" s="2">
        <f t="shared" si="2"/>
        <v>0.81000000000000227</v>
      </c>
      <c r="AE29" s="148">
        <f t="shared" si="3"/>
        <v>1.1210762331838486E-2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57">
        <f t="shared" si="7"/>
        <v>-0.21809071729957813</v>
      </c>
      <c r="I30" s="43"/>
      <c r="W30" s="143">
        <v>42446</v>
      </c>
      <c r="X30" s="12">
        <v>27.26</v>
      </c>
      <c r="Y30" s="12">
        <v>27.45</v>
      </c>
      <c r="Z30" s="12">
        <v>25.75</v>
      </c>
      <c r="AA30" s="12">
        <v>26.76</v>
      </c>
      <c r="AB30" s="105">
        <v>3888100</v>
      </c>
      <c r="AC30" s="12">
        <v>26.76</v>
      </c>
      <c r="AD30" s="2">
        <f t="shared" si="2"/>
        <v>1.6999999999999993</v>
      </c>
      <c r="AE30" s="148">
        <f t="shared" si="3"/>
        <v>-1.8649757553150792E-3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57">
        <f t="shared" si="7"/>
        <v>-0.199522419739984</v>
      </c>
      <c r="I31" s="43"/>
      <c r="W31" s="143">
        <v>42445</v>
      </c>
      <c r="X31" s="12">
        <v>27.14</v>
      </c>
      <c r="Y31" s="12">
        <v>27.73</v>
      </c>
      <c r="Z31" s="12">
        <v>26.4</v>
      </c>
      <c r="AA31" s="12">
        <v>26.81</v>
      </c>
      <c r="AB31" s="105">
        <v>2670700</v>
      </c>
      <c r="AC31" s="12">
        <v>26.81</v>
      </c>
      <c r="AD31" s="2">
        <f t="shared" si="2"/>
        <v>1.3300000000000018</v>
      </c>
      <c r="AE31" s="148">
        <f t="shared" si="3"/>
        <v>-2.0460358056266115E-2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57">
        <f t="shared" si="7"/>
        <v>-0.20448478376935397</v>
      </c>
      <c r="I32" s="43"/>
      <c r="W32" s="143">
        <v>42444</v>
      </c>
      <c r="X32" s="12">
        <v>27</v>
      </c>
      <c r="Y32" s="12">
        <v>28.29</v>
      </c>
      <c r="Z32" s="12">
        <v>26.5</v>
      </c>
      <c r="AA32" s="12">
        <v>27.37</v>
      </c>
      <c r="AB32" s="105">
        <v>4504300</v>
      </c>
      <c r="AC32" s="12">
        <v>27.37</v>
      </c>
      <c r="AD32" s="2">
        <f t="shared" si="2"/>
        <v>1.7899999999999991</v>
      </c>
      <c r="AE32" s="148">
        <f t="shared" si="3"/>
        <v>1.6338655774229549E-2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57">
        <f t="shared" si="7"/>
        <v>-0.20069574525020062</v>
      </c>
      <c r="I33" s="43"/>
      <c r="W33" s="143">
        <v>42443</v>
      </c>
      <c r="X33" s="12">
        <v>25.6</v>
      </c>
      <c r="Y33" s="12">
        <v>27.25</v>
      </c>
      <c r="Z33" s="12">
        <v>25.11</v>
      </c>
      <c r="AA33" s="12">
        <v>26.93</v>
      </c>
      <c r="AB33" s="105">
        <v>4023300</v>
      </c>
      <c r="AC33" s="12">
        <v>26.93</v>
      </c>
      <c r="AD33" s="2">
        <f t="shared" si="2"/>
        <v>2.1400000000000006</v>
      </c>
      <c r="AE33" s="148">
        <f t="shared" si="3"/>
        <v>4.8267808485792152E-2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57">
        <f t="shared" si="7"/>
        <v>-0.21446446446446446</v>
      </c>
      <c r="I34" s="43"/>
      <c r="W34" s="143">
        <v>42440</v>
      </c>
      <c r="X34" s="12">
        <v>26.18</v>
      </c>
      <c r="Y34" s="12">
        <v>26.41</v>
      </c>
      <c r="Z34" s="12">
        <v>25.39</v>
      </c>
      <c r="AA34" s="12">
        <v>25.69</v>
      </c>
      <c r="AB34" s="105">
        <v>3073700</v>
      </c>
      <c r="AC34" s="12">
        <v>25.69</v>
      </c>
      <c r="AD34" s="2">
        <f t="shared" si="2"/>
        <v>1.0199999999999996</v>
      </c>
      <c r="AE34" s="148">
        <f t="shared" si="3"/>
        <v>-1.759082217973218E-2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57">
        <f t="shared" si="7"/>
        <v>-0.17783628530397319</v>
      </c>
      <c r="I35" s="43"/>
      <c r="W35" s="143">
        <v>42439</v>
      </c>
      <c r="X35" s="12">
        <v>26.85</v>
      </c>
      <c r="Y35" s="12">
        <v>26.9</v>
      </c>
      <c r="Z35" s="12">
        <v>25.35</v>
      </c>
      <c r="AA35" s="12">
        <v>26.15</v>
      </c>
      <c r="AB35" s="105">
        <v>4566600</v>
      </c>
      <c r="AC35" s="12">
        <v>26.15</v>
      </c>
      <c r="AD35" s="2">
        <f t="shared" si="2"/>
        <v>1.5499999999999972</v>
      </c>
      <c r="AE35" s="148">
        <f t="shared" si="3"/>
        <v>-1.9083969465648609E-3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57">
        <f t="shared" si="7"/>
        <v>-0.11345141215892776</v>
      </c>
      <c r="I36" s="43"/>
      <c r="W36" s="143">
        <v>42438</v>
      </c>
      <c r="X36" s="12">
        <v>25.47</v>
      </c>
      <c r="Y36" s="12">
        <v>26.75</v>
      </c>
      <c r="Z36" s="12">
        <v>25.15</v>
      </c>
      <c r="AA36" s="12">
        <v>26.2</v>
      </c>
      <c r="AB36" s="105">
        <v>5625600</v>
      </c>
      <c r="AC36" s="12">
        <v>26.2</v>
      </c>
      <c r="AD36" s="2">
        <f t="shared" si="2"/>
        <v>1.6000000000000014</v>
      </c>
      <c r="AE36" s="148">
        <f t="shared" si="3"/>
        <v>4.4657097288676173E-2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57">
        <f t="shared" si="7"/>
        <v>-6.6964285714286491E-3</v>
      </c>
      <c r="I37" s="43"/>
      <c r="W37" s="143">
        <v>42437</v>
      </c>
      <c r="X37" s="12">
        <v>25.97</v>
      </c>
      <c r="Y37" s="12">
        <v>26.9</v>
      </c>
      <c r="Z37" s="12">
        <v>24.38</v>
      </c>
      <c r="AA37" s="12">
        <v>25.08</v>
      </c>
      <c r="AB37" s="105">
        <v>9002700</v>
      </c>
      <c r="AC37" s="12">
        <v>25.08</v>
      </c>
      <c r="AD37" s="2">
        <f t="shared" si="2"/>
        <v>2.5199999999999996</v>
      </c>
      <c r="AE37" s="148">
        <f t="shared" si="3"/>
        <v>3.6792062835882433E-2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57">
        <f t="shared" si="7"/>
        <v>0.38841479182829053</v>
      </c>
      <c r="I38" s="43"/>
      <c r="W38" s="143">
        <v>42436</v>
      </c>
      <c r="X38" s="12">
        <v>22.64</v>
      </c>
      <c r="Y38" s="12">
        <v>24.77</v>
      </c>
      <c r="Z38" s="12">
        <v>22.63</v>
      </c>
      <c r="AA38" s="12">
        <v>24.19</v>
      </c>
      <c r="AB38" s="105">
        <v>7431300</v>
      </c>
      <c r="AC38" s="12">
        <v>24.19</v>
      </c>
      <c r="AD38" s="2">
        <f t="shared" si="2"/>
        <v>2.1400000000000006</v>
      </c>
      <c r="AE38" s="148">
        <f t="shared" si="3"/>
        <v>8.0393032603841119E-2</v>
      </c>
    </row>
    <row r="39" spans="2:31" x14ac:dyDescent="0.25">
      <c r="B39" s="211">
        <v>42356</v>
      </c>
      <c r="C39" s="291">
        <v>130</v>
      </c>
      <c r="D39" s="292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57">
        <f t="shared" si="7"/>
        <v>0.48073441944659934</v>
      </c>
      <c r="I39" s="43"/>
      <c r="W39" s="143">
        <v>42433</v>
      </c>
      <c r="X39" s="12">
        <v>22.49</v>
      </c>
      <c r="Y39" s="12">
        <v>25</v>
      </c>
      <c r="Z39" s="12">
        <v>21.4</v>
      </c>
      <c r="AA39" s="12">
        <v>22.39</v>
      </c>
      <c r="AB39" s="105">
        <v>10777100</v>
      </c>
      <c r="AC39" s="12">
        <v>22.39</v>
      </c>
      <c r="AD39" s="2">
        <f t="shared" si="2"/>
        <v>3.6000000000000014</v>
      </c>
      <c r="AE39" s="148">
        <f t="shared" si="3"/>
        <v>-4.4464206313916677E-3</v>
      </c>
    </row>
    <row r="40" spans="2:31" x14ac:dyDescent="0.25">
      <c r="B40" s="211">
        <v>42356</v>
      </c>
      <c r="C40" s="314">
        <v>100</v>
      </c>
      <c r="D40" s="31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57">
        <f t="shared" si="7"/>
        <v>0.72566909975669092</v>
      </c>
      <c r="I40" s="43"/>
      <c r="W40" s="143">
        <v>42432</v>
      </c>
      <c r="X40" s="12">
        <v>19.850000000000001</v>
      </c>
      <c r="Y40" s="12">
        <v>23.84</v>
      </c>
      <c r="Z40" s="12">
        <v>19.23</v>
      </c>
      <c r="AA40" s="12">
        <v>22.49</v>
      </c>
      <c r="AB40" s="105">
        <v>13459400</v>
      </c>
      <c r="AC40" s="12">
        <v>22.49</v>
      </c>
      <c r="AD40" s="2">
        <f t="shared" si="2"/>
        <v>4.6099999999999994</v>
      </c>
      <c r="AE40" s="148">
        <f t="shared" si="3"/>
        <v>0.1557040082219936</v>
      </c>
    </row>
    <row r="41" spans="2:31" x14ac:dyDescent="0.25">
      <c r="B41" s="211">
        <v>42403</v>
      </c>
      <c r="C41" s="406">
        <v>100</v>
      </c>
      <c r="D41" s="414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57">
        <f t="shared" si="7"/>
        <v>-4.6228710462287194E-2</v>
      </c>
      <c r="I41" s="43"/>
      <c r="O41" s="37"/>
      <c r="W41" s="143">
        <v>42431</v>
      </c>
      <c r="X41" s="12">
        <v>18.36</v>
      </c>
      <c r="Y41" s="12">
        <v>19.8</v>
      </c>
      <c r="Z41" s="12">
        <v>18.03</v>
      </c>
      <c r="AA41" s="12">
        <v>19.46</v>
      </c>
      <c r="AB41" s="105">
        <v>4748200</v>
      </c>
      <c r="AC41" s="12">
        <v>19.46</v>
      </c>
      <c r="AD41" s="2">
        <f t="shared" si="2"/>
        <v>1.7699999999999996</v>
      </c>
      <c r="AE41" s="148">
        <f t="shared" si="3"/>
        <v>8.0510827318156508E-2</v>
      </c>
    </row>
    <row r="42" spans="2:31" ht="20.25" thickBot="1" x14ac:dyDescent="0.35">
      <c r="B42" s="211">
        <v>42408</v>
      </c>
      <c r="C42" s="314">
        <v>125</v>
      </c>
      <c r="D42" s="31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57">
        <f t="shared" si="7"/>
        <v>-0.11652173913043475</v>
      </c>
      <c r="I42" s="43"/>
      <c r="O42" s="424" t="s">
        <v>78</v>
      </c>
      <c r="P42" s="424"/>
      <c r="Q42" s="37"/>
      <c r="T42" s="101" t="s">
        <v>115</v>
      </c>
      <c r="W42" s="143">
        <v>42430</v>
      </c>
      <c r="X42" s="12">
        <v>18.82</v>
      </c>
      <c r="Y42" s="12">
        <v>18.850000000000001</v>
      </c>
      <c r="Z42" s="12">
        <v>17.72</v>
      </c>
      <c r="AA42" s="12">
        <v>18.010000000000002</v>
      </c>
      <c r="AB42" s="105">
        <v>4015500</v>
      </c>
      <c r="AC42" s="12">
        <v>18.010000000000002</v>
      </c>
      <c r="AD42" s="2">
        <f t="shared" si="2"/>
        <v>1.1300000000000026</v>
      </c>
      <c r="AE42" s="148">
        <f t="shared" si="3"/>
        <v>-2.2788931090613085E-2</v>
      </c>
    </row>
    <row r="43" spans="2:31" ht="15.75" thickTop="1" x14ac:dyDescent="0.25">
      <c r="B43" s="211">
        <v>42415</v>
      </c>
      <c r="C43" s="314">
        <v>125</v>
      </c>
      <c r="D43" s="31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57">
        <f t="shared" si="7"/>
        <v>-0.45043478260869568</v>
      </c>
      <c r="I43" s="43"/>
      <c r="O43" s="93">
        <v>1.1399999999999999</v>
      </c>
      <c r="P43" s="93">
        <f t="shared" ref="P43:P51" si="8">O43*$Q$4</f>
        <v>36.753599999999999</v>
      </c>
      <c r="Q43" s="37"/>
      <c r="T43" s="138" t="s">
        <v>100</v>
      </c>
      <c r="U43" s="108">
        <v>33</v>
      </c>
      <c r="W43" s="143">
        <v>42429</v>
      </c>
      <c r="X43" s="12">
        <v>19</v>
      </c>
      <c r="Y43" s="12">
        <v>19.399999999999999</v>
      </c>
      <c r="Z43" s="12">
        <v>18.399999999999999</v>
      </c>
      <c r="AA43" s="12">
        <v>18.43</v>
      </c>
      <c r="AB43" s="105">
        <v>3335600</v>
      </c>
      <c r="AC43" s="12">
        <v>18.43</v>
      </c>
      <c r="AD43" s="2">
        <f t="shared" si="2"/>
        <v>1</v>
      </c>
      <c r="AE43" s="148">
        <f t="shared" si="3"/>
        <v>-1.9680851063829885E-2</v>
      </c>
    </row>
    <row r="44" spans="2:31" x14ac:dyDescent="0.25">
      <c r="B44" s="211">
        <v>42423</v>
      </c>
      <c r="C44" s="314">
        <v>175</v>
      </c>
      <c r="D44" s="315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58">
        <f t="shared" si="7"/>
        <v>-0.35373537353735374</v>
      </c>
      <c r="I44" s="43"/>
      <c r="O44" s="93">
        <v>1.1299999999999999</v>
      </c>
      <c r="P44" s="93">
        <f t="shared" si="8"/>
        <v>36.431199999999997</v>
      </c>
      <c r="Q44" s="37"/>
      <c r="T44" s="103" t="s">
        <v>101</v>
      </c>
      <c r="U44" s="98">
        <v>32.99</v>
      </c>
      <c r="W44" s="143">
        <v>42426</v>
      </c>
      <c r="X44" s="12">
        <v>19.100000000000001</v>
      </c>
      <c r="Y44" s="12">
        <v>19.53</v>
      </c>
      <c r="Z44" s="12">
        <v>18.510000000000002</v>
      </c>
      <c r="AA44" s="12">
        <v>18.8</v>
      </c>
      <c r="AB44" s="105">
        <v>3806900</v>
      </c>
      <c r="AC44" s="12">
        <v>18.8</v>
      </c>
      <c r="AD44" s="2">
        <f t="shared" si="2"/>
        <v>1.0199999999999996</v>
      </c>
      <c r="AE44" s="148">
        <f t="shared" si="3"/>
        <v>8.5836909871244149E-3</v>
      </c>
    </row>
    <row r="45" spans="2:31" x14ac:dyDescent="0.25">
      <c r="B45" s="211">
        <v>42426</v>
      </c>
      <c r="C45" s="314">
        <v>125</v>
      </c>
      <c r="D45" s="31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58">
        <f t="shared" si="7"/>
        <v>-0.38670936749399526</v>
      </c>
      <c r="I45" s="43"/>
      <c r="O45" s="93">
        <v>1.1200000000000001</v>
      </c>
      <c r="P45" s="93">
        <f t="shared" si="8"/>
        <v>36.108800000000002</v>
      </c>
      <c r="Q45" s="37"/>
      <c r="T45" s="103" t="s">
        <v>102</v>
      </c>
      <c r="U45" s="98" t="s">
        <v>368</v>
      </c>
      <c r="W45" s="143">
        <v>42425</v>
      </c>
      <c r="X45" s="12">
        <v>19</v>
      </c>
      <c r="Y45" s="12">
        <v>19.27</v>
      </c>
      <c r="Z45" s="12">
        <v>18.25</v>
      </c>
      <c r="AA45" s="12">
        <v>18.64</v>
      </c>
      <c r="AB45" s="105">
        <v>4276100</v>
      </c>
      <c r="AC45" s="12">
        <v>18.64</v>
      </c>
      <c r="AD45" s="2">
        <f t="shared" si="2"/>
        <v>1.0199999999999996</v>
      </c>
      <c r="AE45" s="148">
        <f t="shared" si="3"/>
        <v>-1.3756613756613634E-2</v>
      </c>
    </row>
    <row r="46" spans="2:31" x14ac:dyDescent="0.25">
      <c r="B46" s="211">
        <v>42426</v>
      </c>
      <c r="C46" s="314">
        <v>175</v>
      </c>
      <c r="D46" s="315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58">
        <f t="shared" si="7"/>
        <v>-0.32720827606163638</v>
      </c>
      <c r="I46" s="43"/>
      <c r="O46" s="93">
        <v>1.1100000000000001</v>
      </c>
      <c r="P46" s="93">
        <f t="shared" si="8"/>
        <v>35.786400000000008</v>
      </c>
      <c r="Q46" s="93"/>
      <c r="T46" s="103" t="s">
        <v>103</v>
      </c>
      <c r="U46" s="98" t="s">
        <v>369</v>
      </c>
      <c r="W46" s="143">
        <v>42424</v>
      </c>
      <c r="X46" s="12">
        <v>17.66</v>
      </c>
      <c r="Y46" s="12">
        <v>19.3</v>
      </c>
      <c r="Z46" s="12">
        <v>17.27</v>
      </c>
      <c r="AA46" s="12">
        <v>18.899999999999999</v>
      </c>
      <c r="AB46" s="105">
        <v>5545600</v>
      </c>
      <c r="AC46" s="12">
        <v>18.899999999999999</v>
      </c>
      <c r="AD46" s="2">
        <f t="shared" si="2"/>
        <v>2.0300000000000011</v>
      </c>
      <c r="AE46" s="148">
        <f t="shared" si="3"/>
        <v>5.2924791086350842E-2</v>
      </c>
    </row>
    <row r="47" spans="2:31" x14ac:dyDescent="0.25">
      <c r="B47" s="211">
        <v>42430</v>
      </c>
      <c r="C47" s="314">
        <v>175</v>
      </c>
      <c r="D47" s="315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58">
        <f t="shared" si="7"/>
        <v>-0.34490033464280512</v>
      </c>
      <c r="I47" s="43"/>
      <c r="O47" s="93">
        <v>1.1000000000000001</v>
      </c>
      <c r="P47" s="93">
        <f t="shared" si="8"/>
        <v>35.464000000000006</v>
      </c>
      <c r="Q47" s="93"/>
      <c r="T47" s="103" t="s">
        <v>104</v>
      </c>
      <c r="U47" s="98">
        <v>42.5</v>
      </c>
      <c r="W47" s="143">
        <v>42423</v>
      </c>
      <c r="X47" s="12">
        <v>18.760000000000002</v>
      </c>
      <c r="Y47" s="12">
        <v>18.95</v>
      </c>
      <c r="Z47" s="12">
        <v>17.82</v>
      </c>
      <c r="AA47" s="12">
        <v>17.95</v>
      </c>
      <c r="AB47" s="105">
        <v>5173600</v>
      </c>
      <c r="AC47" s="12">
        <v>17.95</v>
      </c>
      <c r="AD47" s="2">
        <f t="shared" si="2"/>
        <v>1.129999999999999</v>
      </c>
      <c r="AE47" s="148">
        <f t="shared" si="3"/>
        <v>-5.9224318658280928E-2</v>
      </c>
    </row>
    <row r="48" spans="2:31" x14ac:dyDescent="0.25">
      <c r="B48" s="211">
        <v>42432</v>
      </c>
      <c r="C48" s="314">
        <v>125</v>
      </c>
      <c r="D48" s="315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58">
        <f t="shared" si="7"/>
        <v>-0.25581549253830121</v>
      </c>
      <c r="I48" s="43"/>
      <c r="O48" s="93">
        <v>1.0900000000000001</v>
      </c>
      <c r="P48" s="93">
        <f t="shared" si="8"/>
        <v>35.141600000000004</v>
      </c>
      <c r="Q48" s="93"/>
      <c r="T48" s="103" t="s">
        <v>105</v>
      </c>
      <c r="U48" s="98">
        <v>2.0508899999999999</v>
      </c>
      <c r="W48" s="143">
        <v>42422</v>
      </c>
      <c r="X48" s="12">
        <v>19.55</v>
      </c>
      <c r="Y48" s="12">
        <v>19.78</v>
      </c>
      <c r="Z48" s="12">
        <v>18.8</v>
      </c>
      <c r="AA48" s="12">
        <v>19.079999999999998</v>
      </c>
      <c r="AB48" s="105">
        <v>4020700</v>
      </c>
      <c r="AC48" s="12">
        <v>19.079999999999998</v>
      </c>
      <c r="AD48" s="2">
        <f t="shared" si="2"/>
        <v>0.98000000000000043</v>
      </c>
      <c r="AE48" s="148">
        <f t="shared" si="3"/>
        <v>1.381509032943673E-2</v>
      </c>
    </row>
    <row r="49" spans="2:31" x14ac:dyDescent="0.25">
      <c r="B49" s="211">
        <v>42436</v>
      </c>
      <c r="C49" s="314">
        <v>125</v>
      </c>
      <c r="D49" s="31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58">
        <f t="shared" si="7"/>
        <v>-0.19956321763012472</v>
      </c>
      <c r="I49" s="43"/>
      <c r="O49" s="93">
        <v>1.08</v>
      </c>
      <c r="P49" s="93">
        <f t="shared" si="8"/>
        <v>34.819200000000002</v>
      </c>
      <c r="Q49" s="93"/>
      <c r="T49" s="103" t="s">
        <v>106</v>
      </c>
      <c r="U49" s="98" t="s">
        <v>370</v>
      </c>
      <c r="W49" s="143">
        <v>42419</v>
      </c>
      <c r="X49" s="12">
        <v>19.670000000000002</v>
      </c>
      <c r="Y49" s="12">
        <v>19.989999999999998</v>
      </c>
      <c r="Z49" s="12">
        <v>18.71</v>
      </c>
      <c r="AA49" s="12">
        <v>18.82</v>
      </c>
      <c r="AB49" s="105">
        <v>4684900</v>
      </c>
      <c r="AC49" s="12">
        <v>18.82</v>
      </c>
      <c r="AD49" s="2">
        <f t="shared" si="2"/>
        <v>1.2799999999999976</v>
      </c>
      <c r="AE49" s="148">
        <f t="shared" si="3"/>
        <v>-6.1346633416458851E-2</v>
      </c>
    </row>
    <row r="50" spans="2:31" x14ac:dyDescent="0.25">
      <c r="B50" s="211">
        <v>42437</v>
      </c>
      <c r="C50" s="406">
        <v>100</v>
      </c>
      <c r="D50" s="414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58">
        <f t="shared" si="7"/>
        <v>-0.19263456090651565</v>
      </c>
      <c r="I50" s="43"/>
      <c r="O50" s="93">
        <v>1.07</v>
      </c>
      <c r="P50" s="93">
        <f t="shared" si="8"/>
        <v>34.496800000000007</v>
      </c>
      <c r="Q50" s="93"/>
      <c r="T50" s="103"/>
      <c r="U50" s="98"/>
      <c r="W50" s="143">
        <v>42418</v>
      </c>
      <c r="X50" s="12">
        <v>21.95</v>
      </c>
      <c r="Y50" s="12">
        <v>22</v>
      </c>
      <c r="Z50" s="12">
        <v>19.41</v>
      </c>
      <c r="AA50" s="12">
        <v>20.05</v>
      </c>
      <c r="AB50" s="105">
        <v>9795200</v>
      </c>
      <c r="AC50" s="12">
        <v>20.05</v>
      </c>
      <c r="AD50" s="2">
        <f t="shared" si="2"/>
        <v>2.59</v>
      </c>
      <c r="AE50" s="148">
        <f t="shared" si="3"/>
        <v>-3.5594035594035511E-2</v>
      </c>
    </row>
    <row r="51" spans="2:31" x14ac:dyDescent="0.25">
      <c r="B51" s="211">
        <v>42444</v>
      </c>
      <c r="C51" s="314">
        <v>100</v>
      </c>
      <c r="D51" s="315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58">
        <f t="shared" si="7"/>
        <v>-0.11891578676281223</v>
      </c>
      <c r="I51" s="43"/>
      <c r="O51" s="93">
        <v>1.06</v>
      </c>
      <c r="P51" s="93">
        <f t="shared" si="8"/>
        <v>34.174400000000006</v>
      </c>
      <c r="Q51" s="93"/>
      <c r="T51" s="103" t="s">
        <v>107</v>
      </c>
      <c r="U51" s="98" t="s">
        <v>371</v>
      </c>
      <c r="W51" s="143">
        <v>42417</v>
      </c>
      <c r="X51" s="12">
        <v>18.989999999999998</v>
      </c>
      <c r="Y51" s="12">
        <v>22.75</v>
      </c>
      <c r="Z51" s="12">
        <v>18.75</v>
      </c>
      <c r="AA51" s="12">
        <v>20.79</v>
      </c>
      <c r="AB51" s="105">
        <v>12716700</v>
      </c>
      <c r="AC51" s="12">
        <v>20.79</v>
      </c>
      <c r="AD51" s="2">
        <f t="shared" si="2"/>
        <v>4</v>
      </c>
      <c r="AE51" s="148">
        <f t="shared" si="3"/>
        <v>0.13173652694610771</v>
      </c>
    </row>
    <row r="52" spans="2:31" x14ac:dyDescent="0.25">
      <c r="B52" s="211">
        <v>42451</v>
      </c>
      <c r="C52" s="291">
        <v>130</v>
      </c>
      <c r="D52" s="292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58">
        <f t="shared" si="7"/>
        <v>-0.165515614998484</v>
      </c>
      <c r="I52" s="43" t="s">
        <v>243</v>
      </c>
      <c r="O52" s="93">
        <v>1.05</v>
      </c>
      <c r="P52" s="93">
        <f t="shared" ref="P52" si="9">O52*$Q$4</f>
        <v>33.852000000000004</v>
      </c>
      <c r="Q52" s="93"/>
      <c r="T52" s="103" t="s">
        <v>108</v>
      </c>
      <c r="U52" s="98" t="s">
        <v>212</v>
      </c>
      <c r="W52" s="143">
        <v>42416</v>
      </c>
      <c r="X52" s="12">
        <v>18.670000000000002</v>
      </c>
      <c r="Y52" s="12">
        <v>19.12</v>
      </c>
      <c r="Z52" s="12">
        <v>17.96</v>
      </c>
      <c r="AA52" s="12">
        <v>18.37</v>
      </c>
      <c r="AB52" s="105">
        <v>6278900</v>
      </c>
      <c r="AC52" s="12">
        <v>18.37</v>
      </c>
      <c r="AD52" s="2">
        <f t="shared" si="2"/>
        <v>1.1600000000000001</v>
      </c>
      <c r="AE52" s="148">
        <f t="shared" si="3"/>
        <v>5.6962025316455778E-2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58">
        <f t="shared" si="7"/>
        <v>-0.21470201799009539</v>
      </c>
      <c r="I53" s="43"/>
      <c r="O53" s="93">
        <v>1.04</v>
      </c>
      <c r="P53" s="93">
        <f t="shared" ref="P53:P56" si="10">O53*$Q$4</f>
        <v>33.529600000000002</v>
      </c>
      <c r="Q53" s="93"/>
      <c r="T53" s="103" t="s">
        <v>109</v>
      </c>
      <c r="U53" s="100">
        <v>4913029</v>
      </c>
      <c r="W53" s="143">
        <v>42412</v>
      </c>
      <c r="X53" s="12">
        <v>17.3</v>
      </c>
      <c r="Y53" s="12">
        <v>18.239999999999998</v>
      </c>
      <c r="Z53" s="12">
        <v>16.899999999999999</v>
      </c>
      <c r="AA53" s="12">
        <v>17.38</v>
      </c>
      <c r="AB53" s="105">
        <v>7311500</v>
      </c>
      <c r="AC53" s="12">
        <v>17.38</v>
      </c>
      <c r="AD53" s="2">
        <f t="shared" si="2"/>
        <v>1.3399999999999999</v>
      </c>
      <c r="AE53" s="148">
        <f t="shared" si="3"/>
        <v>4.2591481703659007E-2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58">
        <f t="shared" si="7"/>
        <v>-7.2434941156969954E-2</v>
      </c>
      <c r="I54" s="43"/>
      <c r="O54" s="93">
        <v>1.03</v>
      </c>
      <c r="P54" s="93">
        <f t="shared" si="10"/>
        <v>33.2072</v>
      </c>
      <c r="Q54" s="93"/>
      <c r="T54" s="103" t="s">
        <v>112</v>
      </c>
      <c r="U54" s="100">
        <v>5598990</v>
      </c>
      <c r="W54" s="143">
        <v>42411</v>
      </c>
      <c r="X54" s="12">
        <v>18.690000000000001</v>
      </c>
      <c r="Y54" s="12">
        <v>19.43</v>
      </c>
      <c r="Z54" s="12">
        <v>16.309999999999999</v>
      </c>
      <c r="AA54" s="12">
        <v>16.670000000000002</v>
      </c>
      <c r="AB54" s="105">
        <v>14649400</v>
      </c>
      <c r="AC54" s="12">
        <v>16.670000000000002</v>
      </c>
      <c r="AD54" s="2">
        <f t="shared" si="2"/>
        <v>3.120000000000001</v>
      </c>
      <c r="AE54" s="148">
        <f t="shared" si="3"/>
        <v>-0.10520665593129352</v>
      </c>
    </row>
    <row r="55" spans="2:31" x14ac:dyDescent="0.25">
      <c r="B55" s="211">
        <v>42471</v>
      </c>
      <c r="C55" s="406">
        <v>100</v>
      </c>
      <c r="D55" s="414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58">
        <f t="shared" si="7"/>
        <v>-5.5917209147053823E-2</v>
      </c>
      <c r="I55" s="43"/>
      <c r="O55" s="93">
        <v>1.02</v>
      </c>
      <c r="P55" s="93">
        <f t="shared" si="10"/>
        <v>32.884800000000006</v>
      </c>
      <c r="Q55" s="93"/>
      <c r="T55" s="103" t="s">
        <v>110</v>
      </c>
      <c r="U55" s="98" t="s">
        <v>372</v>
      </c>
      <c r="W55" s="143">
        <v>42410</v>
      </c>
      <c r="X55" s="12">
        <v>19.420000000000002</v>
      </c>
      <c r="Y55" s="12">
        <v>21.95</v>
      </c>
      <c r="Z55" s="12">
        <v>18.260000000000002</v>
      </c>
      <c r="AA55" s="12">
        <v>18.63</v>
      </c>
      <c r="AB55" s="105">
        <v>33007300</v>
      </c>
      <c r="AC55" s="12">
        <v>18.63</v>
      </c>
      <c r="AD55" s="2">
        <f t="shared" si="2"/>
        <v>3.6899999999999977</v>
      </c>
      <c r="AE55" s="148">
        <f t="shared" si="3"/>
        <v>-0.29297912713472496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58">
        <f t="shared" si="7"/>
        <v>9.848105491570747E-3</v>
      </c>
      <c r="I56" s="43"/>
      <c r="O56" s="93">
        <v>1.01</v>
      </c>
      <c r="P56" s="93">
        <f t="shared" si="10"/>
        <v>32.562400000000004</v>
      </c>
      <c r="Q56" s="93"/>
      <c r="T56" s="103" t="s">
        <v>113</v>
      </c>
      <c r="U56" s="98" t="s">
        <v>132</v>
      </c>
      <c r="W56" s="143">
        <v>42409</v>
      </c>
      <c r="X56" s="12">
        <v>27.05</v>
      </c>
      <c r="Y56" s="12">
        <v>28.22</v>
      </c>
      <c r="Z56" s="12">
        <v>25.35</v>
      </c>
      <c r="AA56" s="12">
        <v>26.35</v>
      </c>
      <c r="AB56" s="105">
        <v>6060100</v>
      </c>
      <c r="AC56" s="12">
        <v>26.35</v>
      </c>
      <c r="AD56" s="2">
        <f t="shared" si="2"/>
        <v>2.8699999999999974</v>
      </c>
      <c r="AE56" s="148">
        <f t="shared" si="3"/>
        <v>-5.6907659269863964E-2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58"/>
      <c r="I57" s="43"/>
      <c r="O57" s="93">
        <v>1</v>
      </c>
      <c r="P57" s="93">
        <f t="shared" ref="P57:P70" si="11">O57*$Q$4</f>
        <v>32.24</v>
      </c>
      <c r="Q57" s="93"/>
      <c r="T57" s="103" t="s">
        <v>114</v>
      </c>
      <c r="U57" s="98">
        <v>-0.6</v>
      </c>
      <c r="W57" s="143">
        <v>42408</v>
      </c>
      <c r="X57" s="12">
        <v>29.1</v>
      </c>
      <c r="Y57" s="12">
        <v>30.4</v>
      </c>
      <c r="Z57" s="12">
        <v>26.56</v>
      </c>
      <c r="AA57" s="12">
        <v>27.94</v>
      </c>
      <c r="AB57" s="105">
        <v>4018100</v>
      </c>
      <c r="AC57" s="12">
        <v>27.94</v>
      </c>
      <c r="AD57" s="2">
        <f t="shared" si="2"/>
        <v>3.84</v>
      </c>
      <c r="AE57" s="148">
        <f t="shared" si="3"/>
        <v>-5.5123435914778418E-2</v>
      </c>
    </row>
    <row r="58" spans="2:31" x14ac:dyDescent="0.25">
      <c r="B58" s="211">
        <v>42485</v>
      </c>
      <c r="C58" s="12">
        <v>100</v>
      </c>
      <c r="D58" s="220">
        <v>29.414999999999999</v>
      </c>
      <c r="E58" s="43">
        <v>31.18</v>
      </c>
      <c r="F58" s="43">
        <f t="shared" ref="F58:F59" si="12">C58*(E58-D58)</f>
        <v>176.50000000000006</v>
      </c>
      <c r="G58" s="43">
        <f t="shared" ref="G58:G59" si="13">D58*C58</f>
        <v>2941.5</v>
      </c>
      <c r="H58" s="258">
        <f t="shared" ref="H58:H59" si="14">(E58-D58)/D58</f>
        <v>6.0003399626041155E-2</v>
      </c>
      <c r="I58" s="43"/>
      <c r="O58" s="93">
        <v>0.99</v>
      </c>
      <c r="P58" s="93">
        <f t="shared" si="11"/>
        <v>31.9176</v>
      </c>
      <c r="Q58" s="93"/>
      <c r="T58" s="103" t="s">
        <v>111</v>
      </c>
      <c r="U58" s="98" t="s">
        <v>126</v>
      </c>
      <c r="W58" s="143">
        <v>42405</v>
      </c>
      <c r="X58" s="12">
        <v>29.22</v>
      </c>
      <c r="Y58" s="12">
        <v>30.61</v>
      </c>
      <c r="Z58" s="12">
        <v>28.4</v>
      </c>
      <c r="AA58" s="12">
        <v>29.57</v>
      </c>
      <c r="AB58" s="105">
        <v>3839100</v>
      </c>
      <c r="AC58" s="12">
        <v>29.57</v>
      </c>
      <c r="AD58" s="2">
        <f t="shared" si="2"/>
        <v>2.2100000000000009</v>
      </c>
      <c r="AE58" s="148">
        <f t="shared" si="3"/>
        <v>2.7127839945744192E-3</v>
      </c>
    </row>
    <row r="59" spans="2:31" x14ac:dyDescent="0.25">
      <c r="B59" s="211">
        <v>42486</v>
      </c>
      <c r="C59" s="12">
        <v>40</v>
      </c>
      <c r="D59" s="220">
        <v>24.789000000000001</v>
      </c>
      <c r="E59" s="43">
        <v>33</v>
      </c>
      <c r="F59" s="43">
        <f t="shared" si="12"/>
        <v>328.43999999999994</v>
      </c>
      <c r="G59" s="43">
        <f t="shared" si="13"/>
        <v>991.56000000000006</v>
      </c>
      <c r="H59" s="258">
        <f t="shared" si="14"/>
        <v>0.33123562870628093</v>
      </c>
      <c r="I59" s="43"/>
      <c r="O59" s="93">
        <v>0.98</v>
      </c>
      <c r="P59" s="93">
        <f t="shared" si="11"/>
        <v>31.595200000000002</v>
      </c>
      <c r="Q59" s="93"/>
      <c r="W59" s="143">
        <v>42404</v>
      </c>
      <c r="X59" s="12">
        <v>31.42</v>
      </c>
      <c r="Y59" s="12">
        <v>32.049999999999997</v>
      </c>
      <c r="Z59" s="12">
        <v>28.56</v>
      </c>
      <c r="AA59" s="12">
        <v>29.49</v>
      </c>
      <c r="AB59" s="105">
        <v>5217900</v>
      </c>
      <c r="AC59" s="12">
        <v>29.49</v>
      </c>
      <c r="AD59" s="2">
        <f t="shared" si="2"/>
        <v>3.4899999999999984</v>
      </c>
      <c r="AE59" s="148">
        <f t="shared" si="3"/>
        <v>-5.9630102040816313E-2</v>
      </c>
    </row>
    <row r="60" spans="2:31" x14ac:dyDescent="0.25">
      <c r="B60" s="12"/>
      <c r="C60" s="12"/>
      <c r="D60" s="220"/>
      <c r="E60" s="43"/>
      <c r="F60" s="43"/>
      <c r="G60" s="43"/>
      <c r="H60" s="258"/>
      <c r="I60" s="43"/>
      <c r="O60" s="93">
        <v>0.97</v>
      </c>
      <c r="P60" s="93">
        <f t="shared" si="11"/>
        <v>31.2728</v>
      </c>
      <c r="Q60" s="93"/>
      <c r="W60" s="143">
        <v>42403</v>
      </c>
      <c r="X60" s="12">
        <v>32.340000000000003</v>
      </c>
      <c r="Y60" s="12">
        <v>33.090000000000003</v>
      </c>
      <c r="Z60" s="12">
        <v>30.23</v>
      </c>
      <c r="AA60" s="12">
        <v>31.36</v>
      </c>
      <c r="AB60" s="105">
        <v>3213000</v>
      </c>
      <c r="AC60" s="12">
        <v>31.36</v>
      </c>
      <c r="AD60" s="2">
        <f t="shared" si="2"/>
        <v>2.860000000000003</v>
      </c>
      <c r="AE60" s="148">
        <f t="shared" si="3"/>
        <v>-2.122347066167285E-2</v>
      </c>
    </row>
    <row r="61" spans="2:31" x14ac:dyDescent="0.25">
      <c r="B61" s="12"/>
      <c r="C61" s="12"/>
      <c r="D61" s="220"/>
      <c r="E61" s="43"/>
      <c r="F61" s="43"/>
      <c r="G61" s="43"/>
      <c r="H61" s="258"/>
      <c r="I61" s="43"/>
      <c r="O61" s="93">
        <v>0.96</v>
      </c>
      <c r="P61" s="93">
        <f t="shared" si="11"/>
        <v>30.950400000000002</v>
      </c>
      <c r="Q61" s="93"/>
      <c r="W61" s="143">
        <v>42402</v>
      </c>
      <c r="X61" s="12">
        <v>33.56</v>
      </c>
      <c r="Y61" s="12">
        <v>33.58</v>
      </c>
      <c r="Z61" s="12">
        <v>30.3</v>
      </c>
      <c r="AA61" s="12">
        <v>32.04</v>
      </c>
      <c r="AB61" s="105">
        <v>3231600</v>
      </c>
      <c r="AC61" s="12">
        <v>32.04</v>
      </c>
      <c r="AD61" s="2">
        <f t="shared" si="2"/>
        <v>3.2799999999999976</v>
      </c>
      <c r="AE61" s="148">
        <f t="shared" si="3"/>
        <v>-5.0947867298578142E-2</v>
      </c>
    </row>
    <row r="62" spans="2:31" x14ac:dyDescent="0.25">
      <c r="B62" s="12"/>
      <c r="C62" s="12"/>
      <c r="D62" s="220"/>
      <c r="E62" s="43"/>
      <c r="F62" s="43"/>
      <c r="G62" s="43"/>
      <c r="H62" s="258"/>
      <c r="I62" s="43"/>
      <c r="O62" s="93">
        <v>0.95</v>
      </c>
      <c r="P62" s="93">
        <f t="shared" si="11"/>
        <v>30.628</v>
      </c>
      <c r="Q62" s="93"/>
      <c r="W62" s="143">
        <v>42401</v>
      </c>
      <c r="X62" s="12">
        <v>35.200000000000003</v>
      </c>
      <c r="Y62" s="12">
        <v>35.85</v>
      </c>
      <c r="Z62" s="12">
        <v>33.659999999999997</v>
      </c>
      <c r="AA62" s="12">
        <v>33.76</v>
      </c>
      <c r="AB62" s="105">
        <v>2150100</v>
      </c>
      <c r="AC62" s="12">
        <v>33.76</v>
      </c>
      <c r="AD62" s="2">
        <f t="shared" si="2"/>
        <v>2.1900000000000048</v>
      </c>
      <c r="AE62" s="148">
        <f t="shared" si="3"/>
        <v>-5.3015427769986023E-2</v>
      </c>
    </row>
    <row r="63" spans="2:31" x14ac:dyDescent="0.25">
      <c r="B63" s="12"/>
      <c r="C63" s="12"/>
      <c r="D63" s="220"/>
      <c r="E63" s="43"/>
      <c r="F63" s="43"/>
      <c r="G63" s="43"/>
      <c r="H63" s="258"/>
      <c r="I63" s="43"/>
      <c r="O63" s="93">
        <v>0.94</v>
      </c>
      <c r="P63" s="93">
        <f t="shared" si="11"/>
        <v>30.305600000000002</v>
      </c>
      <c r="Q63" s="93"/>
      <c r="W63" s="143">
        <v>42398</v>
      </c>
      <c r="X63" s="12">
        <v>36.5</v>
      </c>
      <c r="Y63" s="12">
        <v>37.1</v>
      </c>
      <c r="Z63" s="12">
        <v>34.75</v>
      </c>
      <c r="AA63" s="12">
        <v>35.65</v>
      </c>
      <c r="AB63" s="105">
        <v>3251800</v>
      </c>
      <c r="AC63" s="12">
        <v>35.65</v>
      </c>
      <c r="AD63" s="2">
        <f t="shared" si="2"/>
        <v>2.3500000000000014</v>
      </c>
      <c r="AE63" s="148">
        <f t="shared" si="3"/>
        <v>8.422234699607678E-4</v>
      </c>
    </row>
    <row r="64" spans="2:31" x14ac:dyDescent="0.25">
      <c r="B64" s="12"/>
      <c r="C64" s="12"/>
      <c r="D64" s="220"/>
      <c r="E64" s="43"/>
      <c r="F64" s="43"/>
      <c r="G64" s="43"/>
      <c r="H64" s="258"/>
      <c r="I64" s="43"/>
      <c r="O64" s="93">
        <v>0.93</v>
      </c>
      <c r="P64" s="93">
        <f t="shared" si="11"/>
        <v>29.983200000000004</v>
      </c>
      <c r="W64" s="143">
        <v>42397</v>
      </c>
      <c r="X64" s="12">
        <v>34.29</v>
      </c>
      <c r="Y64" s="12">
        <v>38.4</v>
      </c>
      <c r="Z64" s="12">
        <v>33.58</v>
      </c>
      <c r="AA64" s="12">
        <v>35.619999999999997</v>
      </c>
      <c r="AB64" s="105">
        <v>6057800</v>
      </c>
      <c r="AC64" s="12">
        <v>35.619999999999997</v>
      </c>
      <c r="AD64" s="2">
        <f t="shared" si="2"/>
        <v>4.82</v>
      </c>
      <c r="AE64" s="148">
        <f t="shared" si="3"/>
        <v>8.465286236297187E-2</v>
      </c>
    </row>
    <row r="65" spans="2:31" x14ac:dyDescent="0.25">
      <c r="B65" s="12"/>
      <c r="C65" s="12"/>
      <c r="D65" s="220"/>
      <c r="E65" s="43"/>
      <c r="F65" s="43"/>
      <c r="G65" s="43"/>
      <c r="H65" s="258"/>
      <c r="I65" s="43"/>
      <c r="O65" s="93">
        <v>0.92</v>
      </c>
      <c r="P65" s="93">
        <f t="shared" si="11"/>
        <v>29.660800000000002</v>
      </c>
      <c r="W65" s="143">
        <v>42396</v>
      </c>
      <c r="X65" s="12">
        <v>33.43</v>
      </c>
      <c r="Y65" s="12">
        <v>34.74</v>
      </c>
      <c r="Z65" s="12">
        <v>32.700000000000003</v>
      </c>
      <c r="AA65" s="12">
        <v>32.840000000000003</v>
      </c>
      <c r="AB65" s="105">
        <v>2071400</v>
      </c>
      <c r="AC65" s="12">
        <v>32.840000000000003</v>
      </c>
      <c r="AD65" s="2">
        <f t="shared" si="2"/>
        <v>2.0399999999999991</v>
      </c>
      <c r="AE65" s="148">
        <f t="shared" si="3"/>
        <v>-4.088785046728971E-2</v>
      </c>
    </row>
    <row r="66" spans="2:31" x14ac:dyDescent="0.25">
      <c r="B66" s="12"/>
      <c r="C66" s="12"/>
      <c r="D66" s="220"/>
      <c r="E66" s="43"/>
      <c r="F66" s="43"/>
      <c r="G66" s="43"/>
      <c r="H66" s="258"/>
      <c r="I66" s="43"/>
      <c r="O66" s="93">
        <v>0.91</v>
      </c>
      <c r="P66" s="93">
        <f t="shared" si="11"/>
        <v>29.338400000000004</v>
      </c>
      <c r="W66" s="143">
        <v>42395</v>
      </c>
      <c r="X66" s="12">
        <v>31.03</v>
      </c>
      <c r="Y66" s="12">
        <v>35.08</v>
      </c>
      <c r="Z66" s="12">
        <v>30.05</v>
      </c>
      <c r="AA66" s="12">
        <v>34.24</v>
      </c>
      <c r="AB66" s="105">
        <v>4296900</v>
      </c>
      <c r="AC66" s="12">
        <v>34.24</v>
      </c>
      <c r="AD66" s="2">
        <f t="shared" si="2"/>
        <v>5.0299999999999976</v>
      </c>
      <c r="AE66" s="148">
        <f t="shared" si="3"/>
        <v>0.11822338340953631</v>
      </c>
    </row>
    <row r="67" spans="2:31" x14ac:dyDescent="0.25">
      <c r="B67" s="12"/>
      <c r="C67" s="12"/>
      <c r="D67" s="220"/>
      <c r="E67" s="43"/>
      <c r="F67" s="43"/>
      <c r="G67" s="43"/>
      <c r="H67" s="258"/>
      <c r="I67" s="43"/>
      <c r="O67" s="93">
        <v>0.9</v>
      </c>
      <c r="P67" s="93">
        <f t="shared" si="11"/>
        <v>29.016000000000002</v>
      </c>
      <c r="W67" s="143">
        <v>42394</v>
      </c>
      <c r="X67" s="12">
        <v>32.06</v>
      </c>
      <c r="Y67" s="12">
        <v>32.1</v>
      </c>
      <c r="Z67" s="12">
        <v>30.14</v>
      </c>
      <c r="AA67" s="12">
        <v>30.62</v>
      </c>
      <c r="AB67" s="105">
        <v>2613200</v>
      </c>
      <c r="AC67" s="12">
        <v>30.62</v>
      </c>
      <c r="AD67" s="2">
        <f t="shared" ref="AD67:AD68" si="15">Y67-Z67</f>
        <v>1.9600000000000009</v>
      </c>
      <c r="AE67" s="148" t="e">
        <f t="shared" ref="AE67:AE68" si="16">AC67/AC68-1</f>
        <v>#DIV/0!</v>
      </c>
    </row>
    <row r="68" spans="2:31" x14ac:dyDescent="0.25">
      <c r="O68" s="93">
        <v>0.89</v>
      </c>
      <c r="P68" s="93">
        <f t="shared" si="11"/>
        <v>28.693600000000004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5"/>
        <v>0</v>
      </c>
      <c r="AE68" s="148" t="e">
        <f t="shared" si="16"/>
        <v>#DIV/0!</v>
      </c>
    </row>
    <row r="69" spans="2:31" x14ac:dyDescent="0.25">
      <c r="O69" s="93">
        <v>0.88</v>
      </c>
      <c r="P69" s="93">
        <f t="shared" si="11"/>
        <v>28.371200000000002</v>
      </c>
    </row>
    <row r="70" spans="2:31" x14ac:dyDescent="0.25">
      <c r="O70" s="93">
        <v>0.87</v>
      </c>
      <c r="P70" s="93">
        <f t="shared" si="11"/>
        <v>28.0488</v>
      </c>
    </row>
  </sheetData>
  <mergeCells count="1">
    <mergeCell ref="O42:P42"/>
  </mergeCells>
  <conditionalFormatting sqref="Q7 H44:H57 F44:F57 F59:F67 H59:H67">
    <cfRule type="expression" dxfId="209" priority="21">
      <formula>F7&gt;0</formula>
    </cfRule>
    <cfRule type="expression" dxfId="208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207" priority="5">
      <formula>F28&gt;0</formula>
    </cfRule>
    <cfRule type="expression" dxfId="206" priority="6">
      <formula>F28&lt;0</formula>
    </cfRule>
  </conditionalFormatting>
  <conditionalFormatting sqref="H28:H43">
    <cfRule type="expression" dxfId="205" priority="3">
      <formula>H28&gt;0</formula>
    </cfRule>
    <cfRule type="expression" dxfId="204" priority="4">
      <formula>H28&lt;0</formula>
    </cfRule>
  </conditionalFormatting>
  <conditionalFormatting sqref="H58 F58">
    <cfRule type="expression" dxfId="203" priority="1">
      <formula>F58&gt;0</formula>
    </cfRule>
    <cfRule type="expression" dxfId="202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42487</v>
      </c>
      <c r="X2" s="12">
        <v>147.21</v>
      </c>
      <c r="Y2" s="12">
        <v>153.36000000000001</v>
      </c>
      <c r="Z2" s="12">
        <v>146.5</v>
      </c>
      <c r="AA2" s="12">
        <v>151.53</v>
      </c>
      <c r="AB2" s="105">
        <v>3893000</v>
      </c>
      <c r="AC2" s="12">
        <v>151.53</v>
      </c>
      <c r="AD2" s="2">
        <f>Y2-Z2</f>
        <v>6.8600000000000136</v>
      </c>
      <c r="AE2" s="148">
        <f>AC2/AC3-1</f>
        <v>5.1074555585035597E-3</v>
      </c>
    </row>
    <row r="3" spans="1:31" x14ac:dyDescent="0.25">
      <c r="A3" s="26" t="s">
        <v>71</v>
      </c>
      <c r="B3" s="423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147.99</v>
      </c>
      <c r="T3" s="71"/>
      <c r="W3" s="143">
        <v>42486</v>
      </c>
      <c r="X3" s="12">
        <v>151.49</v>
      </c>
      <c r="Y3" s="12">
        <v>154.11000000000001</v>
      </c>
      <c r="Z3" s="12">
        <v>150.04</v>
      </c>
      <c r="AA3" s="12">
        <v>150.76</v>
      </c>
      <c r="AB3" s="105">
        <v>2563300</v>
      </c>
      <c r="AC3" s="12">
        <v>150.76</v>
      </c>
      <c r="AD3" s="2">
        <f t="shared" ref="AD3:AD66" si="1">Y3-Z3</f>
        <v>4.0700000000000216</v>
      </c>
      <c r="AE3" s="148">
        <f t="shared" ref="AE3:AE66" si="2">AC3/AC4-1</f>
        <v>1.1133467471495573E-2</v>
      </c>
    </row>
    <row r="4" spans="1:31" x14ac:dyDescent="0.25">
      <c r="B4" s="423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147.99</v>
      </c>
      <c r="T4" s="71"/>
      <c r="W4" s="143">
        <v>42485</v>
      </c>
      <c r="X4" s="12">
        <v>150.25</v>
      </c>
      <c r="Y4" s="12">
        <v>150.86000000000001</v>
      </c>
      <c r="Z4" s="12">
        <v>148.77000000000001</v>
      </c>
      <c r="AA4" s="12">
        <v>149.1</v>
      </c>
      <c r="AB4" s="105">
        <v>1087000</v>
      </c>
      <c r="AC4" s="12">
        <v>149.1</v>
      </c>
      <c r="AD4" s="2">
        <f t="shared" si="1"/>
        <v>2.0900000000000034</v>
      </c>
      <c r="AE4" s="148">
        <f t="shared" si="2"/>
        <v>-8.1819996008781759E-3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42482</v>
      </c>
      <c r="X5" s="12">
        <v>150.4</v>
      </c>
      <c r="Y5" s="12">
        <v>152.94</v>
      </c>
      <c r="Z5" s="12">
        <v>148.72999999999999</v>
      </c>
      <c r="AA5" s="12">
        <v>150.33000000000001</v>
      </c>
      <c r="AB5" s="105">
        <v>2569900</v>
      </c>
      <c r="AC5" s="12">
        <v>150.33000000000001</v>
      </c>
      <c r="AD5" s="2">
        <f t="shared" si="1"/>
        <v>4.210000000000008</v>
      </c>
      <c r="AE5" s="148">
        <f t="shared" si="2"/>
        <v>-6.7393458870167455E-3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42481</v>
      </c>
      <c r="X6" s="12">
        <v>152.9</v>
      </c>
      <c r="Y6" s="12">
        <v>153.28</v>
      </c>
      <c r="Z6" s="12">
        <v>150.44999999999999</v>
      </c>
      <c r="AA6" s="12">
        <v>151.35</v>
      </c>
      <c r="AB6" s="105">
        <v>1611700</v>
      </c>
      <c r="AC6" s="12">
        <v>151.35</v>
      </c>
      <c r="AD6" s="2">
        <f t="shared" si="1"/>
        <v>2.8300000000000125</v>
      </c>
      <c r="AE6" s="148">
        <f t="shared" si="2"/>
        <v>-1.226913789727857E-2</v>
      </c>
    </row>
    <row r="7" spans="1:31" ht="15.75" x14ac:dyDescent="0.25">
      <c r="B7" s="423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42480</v>
      </c>
      <c r="X7" s="12">
        <v>151.46</v>
      </c>
      <c r="Y7" s="12">
        <v>154.1</v>
      </c>
      <c r="Z7" s="12">
        <v>150.4</v>
      </c>
      <c r="AA7" s="12">
        <v>153.22999999999999</v>
      </c>
      <c r="AB7" s="105">
        <v>1943500</v>
      </c>
      <c r="AC7" s="12">
        <v>153.22999999999999</v>
      </c>
      <c r="AD7" s="2">
        <f t="shared" si="1"/>
        <v>3.6999999999999886</v>
      </c>
      <c r="AE7" s="148">
        <f t="shared" si="2"/>
        <v>1.4298007546170721E-2</v>
      </c>
    </row>
    <row r="8" spans="1:31" x14ac:dyDescent="0.25">
      <c r="B8" s="427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42479</v>
      </c>
      <c r="X8" s="12">
        <v>156.44999999999999</v>
      </c>
      <c r="Y8" s="12">
        <v>156.77000000000001</v>
      </c>
      <c r="Z8" s="12">
        <v>150.79</v>
      </c>
      <c r="AA8" s="12">
        <v>151.07</v>
      </c>
      <c r="AB8" s="105">
        <v>2456000</v>
      </c>
      <c r="AC8" s="12">
        <v>151.07</v>
      </c>
      <c r="AD8" s="2">
        <f t="shared" si="1"/>
        <v>5.9800000000000182</v>
      </c>
      <c r="AE8" s="148">
        <f t="shared" si="2"/>
        <v>-3.098139833226432E-2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42478</v>
      </c>
      <c r="X9" s="12">
        <v>155.35</v>
      </c>
      <c r="Y9" s="12">
        <v>156.4</v>
      </c>
      <c r="Z9" s="12">
        <v>153.81</v>
      </c>
      <c r="AA9" s="12">
        <v>155.9</v>
      </c>
      <c r="AB9" s="105">
        <v>1529700</v>
      </c>
      <c r="AC9" s="12">
        <v>155.9</v>
      </c>
      <c r="AD9" s="2">
        <f t="shared" si="1"/>
        <v>2.5900000000000034</v>
      </c>
      <c r="AE9" s="148">
        <f t="shared" si="2"/>
        <v>2.6368255193258694E-3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42475</v>
      </c>
      <c r="X10" s="12">
        <v>158.13</v>
      </c>
      <c r="Y10" s="12">
        <v>158.34</v>
      </c>
      <c r="Z10" s="12">
        <v>154.52000000000001</v>
      </c>
      <c r="AA10" s="12">
        <v>155.49</v>
      </c>
      <c r="AB10" s="105">
        <v>2768500</v>
      </c>
      <c r="AC10" s="12">
        <v>155.49</v>
      </c>
      <c r="AD10" s="2">
        <f t="shared" si="1"/>
        <v>3.8199999999999932</v>
      </c>
      <c r="AE10" s="148">
        <f t="shared" si="2"/>
        <v>-2.0967132602946581E-2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42474</v>
      </c>
      <c r="X11" s="12">
        <v>157.29</v>
      </c>
      <c r="Y11" s="12">
        <v>159.11000000000001</v>
      </c>
      <c r="Z11" s="12">
        <v>156</v>
      </c>
      <c r="AA11" s="12">
        <v>158.82</v>
      </c>
      <c r="AB11" s="105">
        <v>2754900</v>
      </c>
      <c r="AC11" s="12">
        <v>158.82</v>
      </c>
      <c r="AD11" s="2">
        <f t="shared" si="1"/>
        <v>3.1100000000000136</v>
      </c>
      <c r="AE11" s="148">
        <f t="shared" si="2"/>
        <v>-4.138449962377666E-3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42473</v>
      </c>
      <c r="X12" s="12">
        <v>156.47</v>
      </c>
      <c r="Y12" s="12">
        <v>159.65</v>
      </c>
      <c r="Z12" s="12">
        <v>155.61000000000001</v>
      </c>
      <c r="AA12" s="12">
        <v>159.47999999999999</v>
      </c>
      <c r="AB12" s="105">
        <v>2173000</v>
      </c>
      <c r="AC12" s="12">
        <v>159.47999999999999</v>
      </c>
      <c r="AD12" s="2">
        <f t="shared" si="1"/>
        <v>4.039999999999992</v>
      </c>
      <c r="AE12" s="148">
        <f t="shared" si="2"/>
        <v>2.6056745801968706E-2</v>
      </c>
    </row>
    <row r="13" spans="1:31" x14ac:dyDescent="0.25">
      <c r="W13" s="143">
        <v>42472</v>
      </c>
      <c r="X13" s="12">
        <v>156.01</v>
      </c>
      <c r="Y13" s="12">
        <v>156.37</v>
      </c>
      <c r="Z13" s="12">
        <v>153</v>
      </c>
      <c r="AA13" s="12">
        <v>155.43</v>
      </c>
      <c r="AB13" s="105">
        <v>1653700</v>
      </c>
      <c r="AC13" s="12">
        <v>155.43</v>
      </c>
      <c r="AD13" s="2">
        <f t="shared" si="1"/>
        <v>3.3700000000000045</v>
      </c>
      <c r="AE13" s="148">
        <f t="shared" si="2"/>
        <v>-1.1567379988433046E-3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42471</v>
      </c>
      <c r="X14" s="12">
        <v>157.43</v>
      </c>
      <c r="Y14" s="12">
        <v>157.80000000000001</v>
      </c>
      <c r="Z14" s="12">
        <v>155.6</v>
      </c>
      <c r="AA14" s="12">
        <v>155.61000000000001</v>
      </c>
      <c r="AB14" s="105">
        <v>1856800</v>
      </c>
      <c r="AC14" s="12">
        <v>155.61000000000001</v>
      </c>
      <c r="AD14" s="2">
        <f t="shared" si="1"/>
        <v>2.2000000000000171</v>
      </c>
      <c r="AE14" s="148">
        <f t="shared" si="2"/>
        <v>-3.4582132564840995E-3</v>
      </c>
    </row>
    <row r="15" spans="1:31" x14ac:dyDescent="0.25">
      <c r="W15" s="143">
        <v>42468</v>
      </c>
      <c r="X15" s="12">
        <v>156.28</v>
      </c>
      <c r="Y15" s="12">
        <v>156.9</v>
      </c>
      <c r="Z15" s="12">
        <v>154.63999999999999</v>
      </c>
      <c r="AA15" s="12">
        <v>156.15</v>
      </c>
      <c r="AB15" s="105">
        <v>1852600</v>
      </c>
      <c r="AC15" s="12">
        <v>156.15</v>
      </c>
      <c r="AD15" s="2">
        <f t="shared" si="1"/>
        <v>2.2600000000000193</v>
      </c>
      <c r="AE15" s="148">
        <f t="shared" si="2"/>
        <v>7.6143769761889413E-3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0" t="s">
        <v>167</v>
      </c>
      <c r="H16" s="213" t="s">
        <v>90</v>
      </c>
      <c r="W16" s="143">
        <v>42467</v>
      </c>
      <c r="X16" s="12">
        <v>157.47999999999999</v>
      </c>
      <c r="Y16" s="12">
        <v>157.94999999999999</v>
      </c>
      <c r="Z16" s="12">
        <v>154.69</v>
      </c>
      <c r="AA16" s="12">
        <v>154.97</v>
      </c>
      <c r="AB16" s="105">
        <v>2297500</v>
      </c>
      <c r="AC16" s="12">
        <v>154.97</v>
      </c>
      <c r="AD16" s="2">
        <f t="shared" si="1"/>
        <v>3.2599999999999909</v>
      </c>
      <c r="AE16" s="148">
        <f t="shared" si="2"/>
        <v>-1.6313317252761195E-2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42466</v>
      </c>
      <c r="X17" s="12">
        <v>154.69999999999999</v>
      </c>
      <c r="Y17" s="12">
        <v>157.77000000000001</v>
      </c>
      <c r="Z17" s="12">
        <v>153.71</v>
      </c>
      <c r="AA17" s="12">
        <v>157.54</v>
      </c>
      <c r="AB17" s="105">
        <v>2814900</v>
      </c>
      <c r="AC17" s="12">
        <v>157.54</v>
      </c>
      <c r="AD17" s="2">
        <f t="shared" si="1"/>
        <v>4.0600000000000023</v>
      </c>
      <c r="AE17" s="148">
        <f t="shared" si="2"/>
        <v>1.6190414758433747E-2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42465</v>
      </c>
      <c r="X18" s="12">
        <v>154.44999999999999</v>
      </c>
      <c r="Y18" s="12">
        <v>157.05000000000001</v>
      </c>
      <c r="Z18" s="12">
        <v>154.44999999999999</v>
      </c>
      <c r="AA18" s="12">
        <v>155.03</v>
      </c>
      <c r="AB18" s="105">
        <v>5691500</v>
      </c>
      <c r="AC18" s="12">
        <v>155.03</v>
      </c>
      <c r="AD18" s="2">
        <f t="shared" si="1"/>
        <v>2.6000000000000227</v>
      </c>
      <c r="AE18" s="148">
        <f t="shared" si="2"/>
        <v>-6.2816486122684312E-3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42464</v>
      </c>
      <c r="X19" s="12">
        <v>158</v>
      </c>
      <c r="Y19" s="12">
        <v>158.33000000000001</v>
      </c>
      <c r="Z19" s="12">
        <v>155.66</v>
      </c>
      <c r="AA19" s="12">
        <v>156.01</v>
      </c>
      <c r="AB19" s="105">
        <v>1776000</v>
      </c>
      <c r="AC19" s="12">
        <v>156.01</v>
      </c>
      <c r="AD19" s="2">
        <f t="shared" si="1"/>
        <v>2.6700000000000159</v>
      </c>
      <c r="AE19" s="148">
        <f t="shared" si="2"/>
        <v>-1.1343472750316996E-2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42461</v>
      </c>
      <c r="X20" s="12">
        <v>154.04</v>
      </c>
      <c r="Y20" s="12">
        <v>157.91999999999999</v>
      </c>
      <c r="Z20" s="12">
        <v>151.16</v>
      </c>
      <c r="AA20" s="12">
        <v>157.80000000000001</v>
      </c>
      <c r="AB20" s="105">
        <v>2567100</v>
      </c>
      <c r="AC20" s="12">
        <v>157.80000000000001</v>
      </c>
      <c r="AD20" s="2">
        <f t="shared" si="1"/>
        <v>6.7599999999999909</v>
      </c>
      <c r="AE20" s="148">
        <f t="shared" si="2"/>
        <v>2.1359223300970953E-2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42460</v>
      </c>
      <c r="X21" s="12">
        <v>157.02000000000001</v>
      </c>
      <c r="Y21" s="12">
        <v>157.37</v>
      </c>
      <c r="Z21" s="12">
        <v>154.44999999999999</v>
      </c>
      <c r="AA21" s="12">
        <v>154.5</v>
      </c>
      <c r="AB21" s="105">
        <v>2496800</v>
      </c>
      <c r="AC21" s="12">
        <v>154.5</v>
      </c>
      <c r="AD21" s="2">
        <f t="shared" si="1"/>
        <v>2.9200000000000159</v>
      </c>
      <c r="AE21" s="148">
        <f t="shared" si="2"/>
        <v>-1.5484610973045321E-2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42459</v>
      </c>
      <c r="X22" s="12">
        <v>155</v>
      </c>
      <c r="Y22" s="12">
        <v>157.28</v>
      </c>
      <c r="Z22" s="12">
        <v>154.54</v>
      </c>
      <c r="AA22" s="12">
        <v>156.93</v>
      </c>
      <c r="AB22" s="105">
        <v>2679400</v>
      </c>
      <c r="AC22" s="12">
        <v>156.93</v>
      </c>
      <c r="AD22" s="2">
        <f t="shared" si="1"/>
        <v>2.7400000000000091</v>
      </c>
      <c r="AE22" s="148">
        <f t="shared" si="2"/>
        <v>1.816648283916189E-2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42458</v>
      </c>
      <c r="X23" s="12">
        <v>153.27000000000001</v>
      </c>
      <c r="Y23" s="12">
        <v>154.93</v>
      </c>
      <c r="Z23" s="12">
        <v>152.18</v>
      </c>
      <c r="AA23" s="12">
        <v>154.13</v>
      </c>
      <c r="AB23" s="105">
        <v>2676500</v>
      </c>
      <c r="AC23" s="12">
        <v>154.13</v>
      </c>
      <c r="AD23" s="2">
        <f t="shared" si="1"/>
        <v>2.75</v>
      </c>
      <c r="AE23" s="148">
        <f t="shared" si="2"/>
        <v>6.727629000653268E-3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42457</v>
      </c>
      <c r="X24" s="12">
        <v>153.28</v>
      </c>
      <c r="Y24" s="12">
        <v>153.5</v>
      </c>
      <c r="Z24" s="12">
        <v>152.07</v>
      </c>
      <c r="AA24" s="12">
        <v>153.1</v>
      </c>
      <c r="AB24" s="105">
        <v>1722400</v>
      </c>
      <c r="AC24" s="12">
        <v>153.1</v>
      </c>
      <c r="AD24" s="2">
        <f t="shared" si="1"/>
        <v>1.4300000000000068</v>
      </c>
      <c r="AE24" s="148">
        <f t="shared" si="2"/>
        <v>6.5359477124182774E-4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42453</v>
      </c>
      <c r="X25" s="12">
        <v>151.76</v>
      </c>
      <c r="Y25" s="12">
        <v>153.29</v>
      </c>
      <c r="Z25" s="12">
        <v>151.12</v>
      </c>
      <c r="AA25" s="12">
        <v>153</v>
      </c>
      <c r="AB25" s="105">
        <v>2565100</v>
      </c>
      <c r="AC25" s="12">
        <v>153</v>
      </c>
      <c r="AD25" s="2">
        <f t="shared" si="1"/>
        <v>2.1699999999999875</v>
      </c>
      <c r="AE25" s="148">
        <f t="shared" si="2"/>
        <v>6.5363749264690796E-5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42452</v>
      </c>
      <c r="X26" s="12">
        <v>154.82</v>
      </c>
      <c r="Y26" s="12">
        <v>155.32</v>
      </c>
      <c r="Z26" s="12">
        <v>152.34</v>
      </c>
      <c r="AA26" s="12">
        <v>152.99</v>
      </c>
      <c r="AB26" s="105">
        <v>2757700</v>
      </c>
      <c r="AC26" s="12">
        <v>152.99</v>
      </c>
      <c r="AD26" s="2">
        <f t="shared" si="1"/>
        <v>2.9799999999999898</v>
      </c>
      <c r="AE26" s="148">
        <f t="shared" si="2"/>
        <v>-1.1437063840785577E-2</v>
      </c>
    </row>
    <row r="27" spans="2:31" x14ac:dyDescent="0.25">
      <c r="W27" s="143">
        <v>42451</v>
      </c>
      <c r="X27" s="12">
        <v>152.4</v>
      </c>
      <c r="Y27" s="12">
        <v>155.61000000000001</v>
      </c>
      <c r="Z27" s="12">
        <v>151.55000000000001</v>
      </c>
      <c r="AA27" s="12">
        <v>154.76</v>
      </c>
      <c r="AB27" s="105">
        <v>3394500</v>
      </c>
      <c r="AC27" s="12">
        <v>154.76</v>
      </c>
      <c r="AD27" s="2">
        <f t="shared" si="1"/>
        <v>4.0600000000000023</v>
      </c>
      <c r="AE27" s="148">
        <f t="shared" si="2"/>
        <v>1.2231015762966813E-2</v>
      </c>
    </row>
    <row r="28" spans="2:31" x14ac:dyDescent="0.25">
      <c r="W28" s="143">
        <v>42450</v>
      </c>
      <c r="X28" s="12">
        <v>152.59</v>
      </c>
      <c r="Y28" s="12">
        <v>153</v>
      </c>
      <c r="Z28" s="12">
        <v>150.83000000000001</v>
      </c>
      <c r="AA28" s="12">
        <v>152.88999999999999</v>
      </c>
      <c r="AB28" s="105">
        <v>2820700</v>
      </c>
      <c r="AC28" s="12">
        <v>152.88999999999999</v>
      </c>
      <c r="AD28" s="2">
        <f t="shared" si="1"/>
        <v>2.1699999999999875</v>
      </c>
      <c r="AE28" s="148">
        <f t="shared" si="2"/>
        <v>2.6231228277262542E-3</v>
      </c>
    </row>
    <row r="29" spans="2:31" x14ac:dyDescent="0.25">
      <c r="W29" s="143">
        <v>42447</v>
      </c>
      <c r="X29" s="12">
        <v>151.94</v>
      </c>
      <c r="Y29" s="12">
        <v>153</v>
      </c>
      <c r="Z29" s="12">
        <v>150.87</v>
      </c>
      <c r="AA29" s="12">
        <v>152.49</v>
      </c>
      <c r="AB29" s="105">
        <v>7056800</v>
      </c>
      <c r="AC29" s="12">
        <v>152.49</v>
      </c>
      <c r="AD29" s="2">
        <f t="shared" si="1"/>
        <v>2.1299999999999955</v>
      </c>
      <c r="AE29" s="148">
        <f t="shared" si="2"/>
        <v>6.202573408116141E-3</v>
      </c>
    </row>
    <row r="30" spans="2:31" x14ac:dyDescent="0.25">
      <c r="W30" s="143">
        <v>42446</v>
      </c>
      <c r="X30" s="12">
        <v>147.37</v>
      </c>
      <c r="Y30" s="12">
        <v>151.72</v>
      </c>
      <c r="Z30" s="12">
        <v>147.37</v>
      </c>
      <c r="AA30" s="12">
        <v>151.55000000000001</v>
      </c>
      <c r="AB30" s="105">
        <v>4470800</v>
      </c>
      <c r="AC30" s="12">
        <v>151.55000000000001</v>
      </c>
      <c r="AD30" s="2">
        <f t="shared" si="1"/>
        <v>4.3499999999999943</v>
      </c>
      <c r="AE30" s="148">
        <f t="shared" si="2"/>
        <v>1.964610105631448E-2</v>
      </c>
    </row>
    <row r="31" spans="2:31" x14ac:dyDescent="0.25">
      <c r="W31" s="143">
        <v>42445</v>
      </c>
      <c r="X31" s="12">
        <v>147.46</v>
      </c>
      <c r="Y31" s="12">
        <v>149.27000000000001</v>
      </c>
      <c r="Z31" s="12">
        <v>146.85</v>
      </c>
      <c r="AA31" s="12">
        <v>148.63</v>
      </c>
      <c r="AB31" s="105">
        <v>3490600</v>
      </c>
      <c r="AC31" s="12">
        <v>148.63</v>
      </c>
      <c r="AD31" s="2">
        <f t="shared" si="1"/>
        <v>2.4200000000000159</v>
      </c>
      <c r="AE31" s="148" t="e">
        <f t="shared" si="2"/>
        <v>#DIV/0!</v>
      </c>
    </row>
    <row r="32" spans="2:31" x14ac:dyDescent="0.25">
      <c r="W32" s="143">
        <v>42445</v>
      </c>
      <c r="X32" s="12" t="s">
        <v>238</v>
      </c>
      <c r="Y32" s="12"/>
      <c r="Z32" s="12"/>
      <c r="AA32" s="12"/>
      <c r="AB32" s="105"/>
      <c r="AC32" s="12"/>
      <c r="AD32" s="2">
        <f t="shared" si="1"/>
        <v>0</v>
      </c>
      <c r="AE32" s="148">
        <f t="shared" si="2"/>
        <v>-1</v>
      </c>
    </row>
    <row r="33" spans="15:31" x14ac:dyDescent="0.25">
      <c r="W33" s="143">
        <v>42444</v>
      </c>
      <c r="X33" s="12">
        <v>148.5</v>
      </c>
      <c r="Y33" s="12">
        <v>149.97999999999999</v>
      </c>
      <c r="Z33" s="12">
        <v>146.08000000000001</v>
      </c>
      <c r="AA33" s="12">
        <v>148.47</v>
      </c>
      <c r="AB33" s="105">
        <v>3089100</v>
      </c>
      <c r="AC33" s="12">
        <v>147.97999999999999</v>
      </c>
      <c r="AD33" s="2">
        <f t="shared" si="1"/>
        <v>3.8999999999999773</v>
      </c>
      <c r="AE33" s="148">
        <f t="shared" si="2"/>
        <v>2.2350152387402566E-3</v>
      </c>
    </row>
    <row r="34" spans="15:31" x14ac:dyDescent="0.25">
      <c r="W34" s="143">
        <v>42443</v>
      </c>
      <c r="X34" s="12">
        <v>147.11000000000001</v>
      </c>
      <c r="Y34" s="12">
        <v>149.19</v>
      </c>
      <c r="Z34" s="12">
        <v>147</v>
      </c>
      <c r="AA34" s="12">
        <v>148.13999999999999</v>
      </c>
      <c r="AB34" s="105">
        <v>2844400</v>
      </c>
      <c r="AC34" s="12">
        <v>147.65</v>
      </c>
      <c r="AD34" s="2">
        <f t="shared" si="1"/>
        <v>2.1899999999999977</v>
      </c>
      <c r="AE34" s="148">
        <f t="shared" si="2"/>
        <v>-4.5843726825322006E-3</v>
      </c>
    </row>
    <row r="35" spans="15:31" x14ac:dyDescent="0.25">
      <c r="W35" s="143">
        <v>42440</v>
      </c>
      <c r="X35" s="12">
        <v>145.99</v>
      </c>
      <c r="Y35" s="12">
        <v>150.02000000000001</v>
      </c>
      <c r="Z35" s="12">
        <v>145.75</v>
      </c>
      <c r="AA35" s="12">
        <v>148.82</v>
      </c>
      <c r="AB35" s="105">
        <v>5582200</v>
      </c>
      <c r="AC35" s="12">
        <v>148.33000000000001</v>
      </c>
      <c r="AD35" s="2">
        <f t="shared" si="1"/>
        <v>4.2700000000000102</v>
      </c>
      <c r="AE35" s="148">
        <f t="shared" si="2"/>
        <v>3.0498818952341411E-2</v>
      </c>
    </row>
    <row r="36" spans="15:31" x14ac:dyDescent="0.25">
      <c r="W36" s="143">
        <v>42439</v>
      </c>
      <c r="X36" s="12">
        <v>143.46</v>
      </c>
      <c r="Y36" s="12">
        <v>145.80000000000001</v>
      </c>
      <c r="Z36" s="12">
        <v>142</v>
      </c>
      <c r="AA36" s="12">
        <v>144.41999999999999</v>
      </c>
      <c r="AB36" s="105">
        <v>5454600</v>
      </c>
      <c r="AC36" s="12">
        <v>143.94</v>
      </c>
      <c r="AD36" s="2">
        <f t="shared" si="1"/>
        <v>3.8000000000000114</v>
      </c>
      <c r="AE36" s="148">
        <f t="shared" si="2"/>
        <v>1.7315711357692942E-2</v>
      </c>
    </row>
    <row r="37" spans="15:31" x14ac:dyDescent="0.25">
      <c r="W37" s="143">
        <v>42438</v>
      </c>
      <c r="X37" s="12">
        <v>140.75</v>
      </c>
      <c r="Y37" s="12">
        <v>142.53</v>
      </c>
      <c r="Z37" s="12">
        <v>140.47</v>
      </c>
      <c r="AA37" s="12">
        <v>141.96</v>
      </c>
      <c r="AB37" s="105">
        <v>3115200</v>
      </c>
      <c r="AC37" s="12">
        <v>141.49</v>
      </c>
      <c r="AD37" s="2">
        <f t="shared" si="1"/>
        <v>2.0600000000000023</v>
      </c>
      <c r="AE37" s="148">
        <f t="shared" si="2"/>
        <v>1.6670259394984788E-2</v>
      </c>
    </row>
    <row r="38" spans="15:31" x14ac:dyDescent="0.25">
      <c r="W38" s="143">
        <v>42437</v>
      </c>
      <c r="X38" s="12">
        <v>142.29</v>
      </c>
      <c r="Y38" s="12">
        <v>142.82</v>
      </c>
      <c r="Z38" s="12">
        <v>139.41</v>
      </c>
      <c r="AA38" s="12">
        <v>139.63</v>
      </c>
      <c r="AB38" s="105">
        <v>3321600</v>
      </c>
      <c r="AC38" s="12">
        <v>139.16999999999999</v>
      </c>
      <c r="AD38" s="2">
        <f t="shared" si="1"/>
        <v>3.4099999999999966</v>
      </c>
      <c r="AE38" s="148">
        <f t="shared" si="2"/>
        <v>-2.7055369127516826E-2</v>
      </c>
    </row>
    <row r="39" spans="15:31" x14ac:dyDescent="0.25">
      <c r="W39" s="143">
        <v>42436</v>
      </c>
      <c r="X39" s="12">
        <v>144.76</v>
      </c>
      <c r="Y39" s="12">
        <v>146.22999999999999</v>
      </c>
      <c r="Z39" s="12">
        <v>140.57</v>
      </c>
      <c r="AA39" s="12">
        <v>143.51</v>
      </c>
      <c r="AB39" s="105">
        <v>4136300</v>
      </c>
      <c r="AC39" s="12">
        <v>143.04</v>
      </c>
      <c r="AD39" s="2">
        <f t="shared" si="1"/>
        <v>5.6599999999999966</v>
      </c>
      <c r="AE39" s="148">
        <f t="shared" si="2"/>
        <v>-1.7447451573018413E-2</v>
      </c>
    </row>
    <row r="40" spans="15:31" x14ac:dyDescent="0.25">
      <c r="W40" s="143">
        <v>42433</v>
      </c>
      <c r="X40" s="12">
        <v>146</v>
      </c>
      <c r="Y40" s="12">
        <v>147.86000000000001</v>
      </c>
      <c r="Z40" s="12">
        <v>141.72</v>
      </c>
      <c r="AA40" s="12">
        <v>146.06</v>
      </c>
      <c r="AB40" s="105">
        <v>7239900</v>
      </c>
      <c r="AC40" s="12">
        <v>145.58000000000001</v>
      </c>
      <c r="AD40" s="2">
        <f t="shared" si="1"/>
        <v>6.1400000000000148</v>
      </c>
      <c r="AE40" s="148">
        <f t="shared" si="2"/>
        <v>6.3559322033898358E-2</v>
      </c>
    </row>
    <row r="41" spans="15:31" ht="20.25" thickBot="1" x14ac:dyDescent="0.35">
      <c r="O41" s="424" t="s">
        <v>78</v>
      </c>
      <c r="P41" s="424"/>
      <c r="T41" s="101" t="s">
        <v>115</v>
      </c>
      <c r="W41" s="143">
        <v>42432</v>
      </c>
      <c r="X41" s="12">
        <v>137.75</v>
      </c>
      <c r="Y41" s="12">
        <v>138.85</v>
      </c>
      <c r="Z41" s="12">
        <v>134.30000000000001</v>
      </c>
      <c r="AA41" s="12">
        <v>137.33000000000001</v>
      </c>
      <c r="AB41" s="105">
        <v>5943700</v>
      </c>
      <c r="AC41" s="12">
        <v>136.88</v>
      </c>
      <c r="AD41" s="2">
        <f t="shared" si="1"/>
        <v>4.5499999999999829</v>
      </c>
      <c r="AE41" s="148">
        <f t="shared" si="2"/>
        <v>2.6369762672133756E-3</v>
      </c>
    </row>
    <row r="42" spans="15:31" ht="15.75" thickTop="1" x14ac:dyDescent="0.25">
      <c r="O42" s="93">
        <v>1.1000000000000001</v>
      </c>
      <c r="P42" s="93">
        <f>O42*$Q$4</f>
        <v>162.78900000000002</v>
      </c>
      <c r="Q42" s="2"/>
      <c r="T42" s="145" t="s">
        <v>100</v>
      </c>
      <c r="U42" s="108">
        <v>150.76</v>
      </c>
      <c r="W42" s="143">
        <v>42431</v>
      </c>
      <c r="X42" s="12">
        <v>137.85</v>
      </c>
      <c r="Y42" s="12">
        <v>138.24</v>
      </c>
      <c r="Z42" s="12">
        <v>135.05000000000001</v>
      </c>
      <c r="AA42" s="12">
        <v>136.97</v>
      </c>
      <c r="AB42" s="105">
        <v>4383400</v>
      </c>
      <c r="AC42" s="12">
        <v>136.52000000000001</v>
      </c>
      <c r="AD42" s="2">
        <f t="shared" si="1"/>
        <v>3.1899999999999977</v>
      </c>
      <c r="AE42" s="148">
        <f t="shared" si="2"/>
        <v>-1.0509531057476207E-2</v>
      </c>
    </row>
    <row r="43" spans="15:31" x14ac:dyDescent="0.25">
      <c r="O43" s="93">
        <v>1.0900000000000001</v>
      </c>
      <c r="P43" s="93">
        <f t="shared" ref="P43:P62" si="5">O43*$Q$4</f>
        <v>161.30910000000003</v>
      </c>
      <c r="Q43" s="2"/>
      <c r="T43" s="146" t="s">
        <v>101</v>
      </c>
      <c r="U43" s="98">
        <v>147.21</v>
      </c>
      <c r="W43" s="143">
        <v>42430</v>
      </c>
      <c r="X43" s="12">
        <v>135.37</v>
      </c>
      <c r="Y43" s="12">
        <v>138.63999999999999</v>
      </c>
      <c r="Z43" s="12">
        <v>134.62</v>
      </c>
      <c r="AA43" s="12">
        <v>138.43</v>
      </c>
      <c r="AB43" s="105">
        <v>4490600</v>
      </c>
      <c r="AC43" s="12">
        <v>137.97</v>
      </c>
      <c r="AD43" s="2">
        <f t="shared" si="1"/>
        <v>4.0199999999999818</v>
      </c>
      <c r="AE43" s="148">
        <f t="shared" si="2"/>
        <v>3.3250954841608671E-2</v>
      </c>
    </row>
    <row r="44" spans="15:31" x14ac:dyDescent="0.25">
      <c r="O44" s="93">
        <v>1.08</v>
      </c>
      <c r="P44" s="93">
        <f t="shared" si="5"/>
        <v>159.82920000000001</v>
      </c>
      <c r="Q44" s="2"/>
      <c r="T44" s="146" t="s">
        <v>102</v>
      </c>
      <c r="U44" s="98" t="s">
        <v>373</v>
      </c>
      <c r="W44" s="143">
        <v>42429</v>
      </c>
      <c r="X44" s="12">
        <v>133.34</v>
      </c>
      <c r="Y44" s="12">
        <v>137.91999999999999</v>
      </c>
      <c r="Z44" s="12">
        <v>132.9</v>
      </c>
      <c r="AA44" s="12">
        <v>133.97</v>
      </c>
      <c r="AB44" s="105">
        <v>3591100</v>
      </c>
      <c r="AC44" s="12">
        <v>133.53</v>
      </c>
      <c r="AD44" s="2">
        <f t="shared" si="1"/>
        <v>5.0199999999999818</v>
      </c>
      <c r="AE44" s="148">
        <f t="shared" si="2"/>
        <v>6.4822491897189582E-3</v>
      </c>
    </row>
    <row r="45" spans="15:31" x14ac:dyDescent="0.25">
      <c r="O45" s="93">
        <v>1.07</v>
      </c>
      <c r="P45" s="93">
        <f t="shared" si="5"/>
        <v>158.34930000000003</v>
      </c>
      <c r="Q45" s="2"/>
      <c r="T45" s="146" t="s">
        <v>103</v>
      </c>
      <c r="U45" s="98" t="s">
        <v>374</v>
      </c>
      <c r="W45" s="143">
        <v>42426</v>
      </c>
      <c r="X45" s="12">
        <v>134.19999999999999</v>
      </c>
      <c r="Y45" s="12">
        <v>134.97</v>
      </c>
      <c r="Z45" s="12">
        <v>132.25</v>
      </c>
      <c r="AA45" s="12">
        <v>133.11000000000001</v>
      </c>
      <c r="AB45" s="105">
        <v>2714200</v>
      </c>
      <c r="AC45" s="12">
        <v>132.66999999999999</v>
      </c>
      <c r="AD45" s="2">
        <f t="shared" si="1"/>
        <v>2.7199999999999989</v>
      </c>
      <c r="AE45" s="148">
        <f t="shared" si="2"/>
        <v>4.8473831704913817E-3</v>
      </c>
    </row>
    <row r="46" spans="15:31" x14ac:dyDescent="0.25">
      <c r="O46" s="93">
        <v>1.06</v>
      </c>
      <c r="P46" s="93">
        <f t="shared" si="5"/>
        <v>156.86940000000001</v>
      </c>
      <c r="Q46" s="2"/>
      <c r="T46" s="146" t="s">
        <v>104</v>
      </c>
      <c r="U46" s="98">
        <v>179.04</v>
      </c>
      <c r="W46" s="143">
        <v>42425</v>
      </c>
      <c r="X46" s="12">
        <v>130.78</v>
      </c>
      <c r="Y46" s="12">
        <v>132.49</v>
      </c>
      <c r="Z46" s="12">
        <v>128.69</v>
      </c>
      <c r="AA46" s="12">
        <v>132.47</v>
      </c>
      <c r="AB46" s="105">
        <v>2565200</v>
      </c>
      <c r="AC46" s="12">
        <v>132.03</v>
      </c>
      <c r="AD46" s="2">
        <f t="shared" si="1"/>
        <v>3.8000000000000114</v>
      </c>
      <c r="AE46" s="148">
        <f t="shared" si="2"/>
        <v>1.6318990070048445E-2</v>
      </c>
    </row>
    <row r="47" spans="15:31" x14ac:dyDescent="0.25">
      <c r="O47" s="93">
        <v>1.05</v>
      </c>
      <c r="P47" s="93">
        <f t="shared" si="5"/>
        <v>155.38950000000003</v>
      </c>
      <c r="Q47" s="2"/>
      <c r="T47" s="146" t="s">
        <v>105</v>
      </c>
      <c r="U47" s="98">
        <v>1.00766</v>
      </c>
      <c r="W47" s="143">
        <v>42424</v>
      </c>
      <c r="X47" s="12">
        <v>126.51</v>
      </c>
      <c r="Y47" s="12">
        <v>131.25</v>
      </c>
      <c r="Z47" s="12">
        <v>125.41</v>
      </c>
      <c r="AA47" s="12">
        <v>130.34</v>
      </c>
      <c r="AB47" s="105">
        <v>2568000</v>
      </c>
      <c r="AC47" s="12">
        <v>129.91</v>
      </c>
      <c r="AD47" s="2">
        <f t="shared" si="1"/>
        <v>5.8400000000000034</v>
      </c>
      <c r="AE47" s="148">
        <f t="shared" si="2"/>
        <v>1.6987631125724212E-2</v>
      </c>
    </row>
    <row r="48" spans="15:31" x14ac:dyDescent="0.25">
      <c r="O48" s="93">
        <v>1.04</v>
      </c>
      <c r="P48" s="93">
        <f t="shared" si="5"/>
        <v>153.90960000000001</v>
      </c>
      <c r="Q48" s="2"/>
      <c r="T48" s="146" t="s">
        <v>106</v>
      </c>
      <c r="U48" s="98" t="s">
        <v>132</v>
      </c>
      <c r="W48" s="143">
        <v>42423</v>
      </c>
      <c r="X48" s="12">
        <v>130.16</v>
      </c>
      <c r="Y48" s="12">
        <v>130.5</v>
      </c>
      <c r="Z48" s="12">
        <v>128.06</v>
      </c>
      <c r="AA48" s="12">
        <v>128.16</v>
      </c>
      <c r="AB48" s="105">
        <v>2235200</v>
      </c>
      <c r="AC48" s="12">
        <v>127.74</v>
      </c>
      <c r="AD48" s="2">
        <f t="shared" si="1"/>
        <v>2.4399999999999977</v>
      </c>
      <c r="AE48" s="148">
        <f t="shared" si="2"/>
        <v>-1.8969357192228031E-2</v>
      </c>
    </row>
    <row r="49" spans="15:31" x14ac:dyDescent="0.25">
      <c r="O49" s="93">
        <v>1.03</v>
      </c>
      <c r="P49" s="93">
        <f t="shared" si="5"/>
        <v>152.42970000000003</v>
      </c>
      <c r="Q49" s="2"/>
      <c r="T49" s="146"/>
      <c r="U49" s="98"/>
      <c r="W49" s="143">
        <v>42422</v>
      </c>
      <c r="X49" s="12">
        <v>130</v>
      </c>
      <c r="Y49" s="12">
        <v>132.43</v>
      </c>
      <c r="Z49" s="12">
        <v>129.49</v>
      </c>
      <c r="AA49" s="12">
        <v>130.63999999999999</v>
      </c>
      <c r="AB49" s="105">
        <v>2420400</v>
      </c>
      <c r="AC49" s="12">
        <v>130.21</v>
      </c>
      <c r="AD49" s="2">
        <f t="shared" si="1"/>
        <v>2.9399999999999977</v>
      </c>
      <c r="AE49" s="148">
        <f t="shared" si="2"/>
        <v>1.5282651072124898E-2</v>
      </c>
    </row>
    <row r="50" spans="15:31" x14ac:dyDescent="0.25">
      <c r="O50" s="93">
        <v>1.02</v>
      </c>
      <c r="P50" s="93">
        <f t="shared" si="5"/>
        <v>150.94980000000001</v>
      </c>
      <c r="Q50" s="2"/>
      <c r="T50" s="146" t="s">
        <v>107</v>
      </c>
      <c r="U50" s="98" t="s">
        <v>375</v>
      </c>
      <c r="W50" s="143">
        <v>42419</v>
      </c>
      <c r="X50" s="12">
        <v>127.05</v>
      </c>
      <c r="Y50" s="12">
        <v>128.79</v>
      </c>
      <c r="Z50" s="12">
        <v>125</v>
      </c>
      <c r="AA50" s="12">
        <v>128.66999999999999</v>
      </c>
      <c r="AB50" s="105">
        <v>3111800</v>
      </c>
      <c r="AC50" s="12">
        <v>128.25</v>
      </c>
      <c r="AD50" s="2">
        <f t="shared" si="1"/>
        <v>3.789999999999992</v>
      </c>
      <c r="AE50" s="148">
        <f t="shared" si="2"/>
        <v>1.2633241215949331E-2</v>
      </c>
    </row>
    <row r="51" spans="15:31" x14ac:dyDescent="0.25">
      <c r="O51" s="93">
        <v>1.01</v>
      </c>
      <c r="P51" s="93">
        <f t="shared" si="5"/>
        <v>149.46990000000002</v>
      </c>
      <c r="Q51" s="2"/>
      <c r="T51" s="146" t="s">
        <v>108</v>
      </c>
      <c r="U51" s="98" t="s">
        <v>259</v>
      </c>
      <c r="W51" s="143">
        <v>42418</v>
      </c>
      <c r="X51" s="12">
        <v>131.76</v>
      </c>
      <c r="Y51" s="12">
        <v>131.99</v>
      </c>
      <c r="Z51" s="12">
        <v>126.08</v>
      </c>
      <c r="AA51" s="12">
        <v>127.07</v>
      </c>
      <c r="AB51" s="105">
        <v>3920200</v>
      </c>
      <c r="AC51" s="12">
        <v>126.65</v>
      </c>
      <c r="AD51" s="2">
        <f t="shared" si="1"/>
        <v>5.9100000000000108</v>
      </c>
      <c r="AE51" s="148">
        <f t="shared" si="2"/>
        <v>-2.7639155470249421E-2</v>
      </c>
    </row>
    <row r="52" spans="15:31" x14ac:dyDescent="0.25">
      <c r="O52" s="93">
        <v>1</v>
      </c>
      <c r="P52" s="93">
        <f t="shared" si="5"/>
        <v>147.99</v>
      </c>
      <c r="Q52" s="2"/>
      <c r="T52" s="146" t="s">
        <v>109</v>
      </c>
      <c r="U52" s="100">
        <v>3893447</v>
      </c>
      <c r="W52" s="143">
        <v>42417</v>
      </c>
      <c r="X52" s="12">
        <v>127</v>
      </c>
      <c r="Y52" s="12">
        <v>130.82</v>
      </c>
      <c r="Z52" s="12">
        <v>126.73</v>
      </c>
      <c r="AA52" s="12">
        <v>130.68</v>
      </c>
      <c r="AB52" s="105">
        <v>3274200</v>
      </c>
      <c r="AC52" s="12">
        <v>130.25</v>
      </c>
      <c r="AD52" s="2">
        <f t="shared" si="1"/>
        <v>4.0899999999999892</v>
      </c>
      <c r="AE52" s="148">
        <f t="shared" si="2"/>
        <v>3.5209028771260531E-2</v>
      </c>
    </row>
    <row r="53" spans="15:31" x14ac:dyDescent="0.25">
      <c r="O53" s="93">
        <v>0.99</v>
      </c>
      <c r="P53" s="93">
        <f t="shared" si="5"/>
        <v>146.51009999999999</v>
      </c>
      <c r="Q53" s="2"/>
      <c r="T53" s="146" t="s">
        <v>112</v>
      </c>
      <c r="U53" s="100">
        <v>4012610</v>
      </c>
      <c r="W53" s="143">
        <v>42416</v>
      </c>
      <c r="X53" s="12">
        <v>123.27</v>
      </c>
      <c r="Y53" s="12">
        <v>126.79</v>
      </c>
      <c r="Z53" s="12">
        <v>122.95</v>
      </c>
      <c r="AA53" s="12">
        <v>126.24</v>
      </c>
      <c r="AB53" s="105">
        <v>3852100</v>
      </c>
      <c r="AC53" s="12">
        <v>125.82</v>
      </c>
      <c r="AD53" s="2">
        <f t="shared" si="1"/>
        <v>3.8400000000000034</v>
      </c>
      <c r="AE53" s="148">
        <f t="shared" si="2"/>
        <v>3.7605145967342768E-2</v>
      </c>
    </row>
    <row r="54" spans="15:31" x14ac:dyDescent="0.25">
      <c r="O54" s="93">
        <v>0.98</v>
      </c>
      <c r="P54" s="93">
        <f t="shared" si="5"/>
        <v>145.03020000000001</v>
      </c>
      <c r="Q54" s="2"/>
      <c r="T54" s="146" t="s">
        <v>110</v>
      </c>
      <c r="U54" s="98" t="s">
        <v>376</v>
      </c>
      <c r="W54" s="143">
        <v>42412</v>
      </c>
      <c r="X54" s="12">
        <v>117.76</v>
      </c>
      <c r="Y54" s="12">
        <v>122.33</v>
      </c>
      <c r="Z54" s="12">
        <v>115.73</v>
      </c>
      <c r="AA54" s="12">
        <v>121.66</v>
      </c>
      <c r="AB54" s="105">
        <v>3996500</v>
      </c>
      <c r="AC54" s="12">
        <v>121.26</v>
      </c>
      <c r="AD54" s="2">
        <f t="shared" si="1"/>
        <v>6.5999999999999943</v>
      </c>
      <c r="AE54" s="148">
        <f t="shared" si="2"/>
        <v>4.5976020012076235E-2</v>
      </c>
    </row>
    <row r="55" spans="15:31" x14ac:dyDescent="0.25">
      <c r="O55" s="93">
        <v>0.97</v>
      </c>
      <c r="P55" s="93">
        <f t="shared" si="5"/>
        <v>143.55029999999999</v>
      </c>
      <c r="T55" s="146" t="s">
        <v>113</v>
      </c>
      <c r="U55" s="98">
        <v>31.22</v>
      </c>
      <c r="W55" s="143">
        <v>42411</v>
      </c>
      <c r="X55" s="12">
        <v>116.5</v>
      </c>
      <c r="Y55" s="12">
        <v>117.64</v>
      </c>
      <c r="Z55" s="12">
        <v>114.25</v>
      </c>
      <c r="AA55" s="12">
        <v>116.31</v>
      </c>
      <c r="AB55" s="105">
        <v>6667300</v>
      </c>
      <c r="AC55" s="12">
        <v>115.93</v>
      </c>
      <c r="AD55" s="2">
        <f t="shared" si="1"/>
        <v>3.3900000000000006</v>
      </c>
      <c r="AE55" s="148">
        <f t="shared" si="2"/>
        <v>-2.4240383806076848E-2</v>
      </c>
    </row>
    <row r="56" spans="15:31" x14ac:dyDescent="0.25">
      <c r="O56" s="93">
        <v>0.96</v>
      </c>
      <c r="P56" s="93">
        <f t="shared" si="5"/>
        <v>142.07040000000001</v>
      </c>
      <c r="T56" s="146" t="s">
        <v>114</v>
      </c>
      <c r="U56" s="98">
        <v>4.8499999999999996</v>
      </c>
      <c r="W56" s="143">
        <v>42410</v>
      </c>
      <c r="X56" s="12">
        <v>122.49</v>
      </c>
      <c r="Y56" s="12">
        <v>123.67</v>
      </c>
      <c r="Z56" s="12">
        <v>118.65</v>
      </c>
      <c r="AA56" s="12">
        <v>119.2</v>
      </c>
      <c r="AB56" s="105">
        <v>4547300</v>
      </c>
      <c r="AC56" s="12">
        <v>118.81</v>
      </c>
      <c r="AD56" s="2">
        <f t="shared" si="1"/>
        <v>5.019999999999996</v>
      </c>
      <c r="AE56" s="148">
        <f t="shared" si="2"/>
        <v>-4.1907635571201141E-3</v>
      </c>
    </row>
    <row r="57" spans="15:31" x14ac:dyDescent="0.25">
      <c r="O57" s="93">
        <v>0.95</v>
      </c>
      <c r="P57" s="93">
        <f t="shared" si="5"/>
        <v>140.59049999999999</v>
      </c>
      <c r="T57" s="146" t="s">
        <v>111</v>
      </c>
      <c r="U57" s="98" t="s">
        <v>286</v>
      </c>
      <c r="W57" s="143">
        <v>42409</v>
      </c>
      <c r="X57" s="12">
        <v>119.83</v>
      </c>
      <c r="Y57" s="12">
        <v>125.72</v>
      </c>
      <c r="Z57" s="12">
        <v>118.77</v>
      </c>
      <c r="AA57" s="12">
        <v>119.71</v>
      </c>
      <c r="AB57" s="105">
        <v>6340000</v>
      </c>
      <c r="AC57" s="12">
        <v>119.31</v>
      </c>
      <c r="AD57" s="2">
        <f t="shared" si="1"/>
        <v>6.9500000000000028</v>
      </c>
      <c r="AE57" s="148">
        <f t="shared" si="2"/>
        <v>-1.7701300839782608E-2</v>
      </c>
    </row>
    <row r="58" spans="15:31" x14ac:dyDescent="0.25">
      <c r="O58" s="93">
        <v>0.94</v>
      </c>
      <c r="P58" s="93">
        <f t="shared" si="5"/>
        <v>139.11060000000001</v>
      </c>
      <c r="W58" s="143">
        <v>42408</v>
      </c>
      <c r="X58" s="12">
        <v>126.99</v>
      </c>
      <c r="Y58" s="12">
        <v>126.99</v>
      </c>
      <c r="Z58" s="12">
        <v>119.22</v>
      </c>
      <c r="AA58" s="12">
        <v>121.86</v>
      </c>
      <c r="AB58" s="105">
        <v>9124200</v>
      </c>
      <c r="AC58" s="12">
        <v>121.46</v>
      </c>
      <c r="AD58" s="2">
        <f t="shared" si="1"/>
        <v>7.769999999999996</v>
      </c>
      <c r="AE58" s="148">
        <f t="shared" si="2"/>
        <v>-5.0648741597623892E-2</v>
      </c>
    </row>
    <row r="59" spans="15:31" x14ac:dyDescent="0.25">
      <c r="O59" s="93">
        <v>0.93</v>
      </c>
      <c r="P59" s="93">
        <f t="shared" si="5"/>
        <v>137.63070000000002</v>
      </c>
      <c r="W59" s="143">
        <v>42405</v>
      </c>
      <c r="X59" s="12">
        <v>137</v>
      </c>
      <c r="Y59" s="12">
        <v>137</v>
      </c>
      <c r="Z59" s="12">
        <v>126.98</v>
      </c>
      <c r="AA59" s="12">
        <v>128.36000000000001</v>
      </c>
      <c r="AB59" s="105">
        <v>7095300</v>
      </c>
      <c r="AC59" s="12">
        <v>127.94</v>
      </c>
      <c r="AD59" s="2">
        <f t="shared" si="1"/>
        <v>10.019999999999996</v>
      </c>
      <c r="AE59" s="148">
        <f t="shared" si="2"/>
        <v>-5.6976487064199777E-2</v>
      </c>
    </row>
    <row r="60" spans="15:31" x14ac:dyDescent="0.25">
      <c r="O60" s="93">
        <v>0.92</v>
      </c>
      <c r="P60" s="93">
        <f t="shared" si="5"/>
        <v>136.1508</v>
      </c>
      <c r="W60" s="143">
        <v>42404</v>
      </c>
      <c r="X60" s="12">
        <v>131.4</v>
      </c>
      <c r="Y60" s="12">
        <v>137.27000000000001</v>
      </c>
      <c r="Z60" s="12">
        <v>130.5</v>
      </c>
      <c r="AA60" s="12">
        <v>136.12</v>
      </c>
      <c r="AB60" s="105">
        <v>6083300</v>
      </c>
      <c r="AC60" s="12">
        <v>135.66999999999999</v>
      </c>
      <c r="AD60" s="2">
        <f t="shared" si="1"/>
        <v>6.7700000000000102</v>
      </c>
      <c r="AE60" s="148">
        <f t="shared" si="2"/>
        <v>3.6202550981440318E-2</v>
      </c>
    </row>
    <row r="61" spans="15:31" x14ac:dyDescent="0.25">
      <c r="O61" s="93">
        <v>0.91</v>
      </c>
      <c r="P61" s="93">
        <f t="shared" si="5"/>
        <v>134.67090000000002</v>
      </c>
      <c r="W61" s="143">
        <v>42403</v>
      </c>
      <c r="X61" s="12">
        <v>137.25</v>
      </c>
      <c r="Y61" s="12">
        <v>137.61000000000001</v>
      </c>
      <c r="Z61" s="12">
        <v>130.29</v>
      </c>
      <c r="AA61" s="12">
        <v>131.36000000000001</v>
      </c>
      <c r="AB61" s="105">
        <v>5623400</v>
      </c>
      <c r="AC61" s="12">
        <v>130.93</v>
      </c>
      <c r="AD61" s="2">
        <f t="shared" si="1"/>
        <v>7.3200000000000216</v>
      </c>
      <c r="AE61" s="148">
        <f t="shared" si="2"/>
        <v>-1.4081325301204872E-2</v>
      </c>
    </row>
    <row r="62" spans="15:31" x14ac:dyDescent="0.25">
      <c r="O62" s="93">
        <v>0.9</v>
      </c>
      <c r="P62" s="93">
        <f t="shared" si="5"/>
        <v>133.191</v>
      </c>
      <c r="W62" s="143">
        <v>42402</v>
      </c>
      <c r="X62" s="12">
        <v>135.01</v>
      </c>
      <c r="Y62" s="12">
        <v>137.59</v>
      </c>
      <c r="Z62" s="12">
        <v>131.69999999999999</v>
      </c>
      <c r="AA62" s="12">
        <v>133.24</v>
      </c>
      <c r="AB62" s="105">
        <v>5900500</v>
      </c>
      <c r="AC62" s="12">
        <v>132.80000000000001</v>
      </c>
      <c r="AD62" s="2">
        <f t="shared" si="1"/>
        <v>5.8900000000000148</v>
      </c>
      <c r="AE62" s="148">
        <f t="shared" si="2"/>
        <v>-3.2281571085039595E-2</v>
      </c>
    </row>
    <row r="63" spans="15:31" x14ac:dyDescent="0.25">
      <c r="W63" s="143">
        <v>42401</v>
      </c>
      <c r="X63" s="12">
        <v>133.34</v>
      </c>
      <c r="Y63" s="12">
        <v>138.69</v>
      </c>
      <c r="Z63" s="12">
        <v>132.96</v>
      </c>
      <c r="AA63" s="12">
        <v>137.68</v>
      </c>
      <c r="AB63" s="105">
        <v>4561900</v>
      </c>
      <c r="AC63" s="12">
        <v>137.22999999999999</v>
      </c>
      <c r="AD63" s="2">
        <f t="shared" si="1"/>
        <v>5.7299999999999898</v>
      </c>
      <c r="AE63" s="148">
        <f t="shared" si="2"/>
        <v>2.9714114204246966E-2</v>
      </c>
    </row>
    <row r="64" spans="15:31" x14ac:dyDescent="0.25">
      <c r="W64" s="143">
        <v>42398</v>
      </c>
      <c r="X64" s="12">
        <v>129.44</v>
      </c>
      <c r="Y64" s="12">
        <v>134.34</v>
      </c>
      <c r="Z64" s="12">
        <v>128.11000000000001</v>
      </c>
      <c r="AA64" s="12">
        <v>133.71</v>
      </c>
      <c r="AB64" s="105">
        <v>25944900</v>
      </c>
      <c r="AC64" s="12">
        <v>133.27000000000001</v>
      </c>
      <c r="AD64" s="2">
        <f t="shared" si="1"/>
        <v>6.2299999999999898</v>
      </c>
      <c r="AE64" s="148">
        <f t="shared" si="2"/>
        <v>5.8118300913060805E-2</v>
      </c>
    </row>
    <row r="65" spans="23:31" x14ac:dyDescent="0.25">
      <c r="W65" s="143">
        <v>42397</v>
      </c>
      <c r="X65" s="12">
        <v>122.94</v>
      </c>
      <c r="Y65" s="12">
        <v>126.55</v>
      </c>
      <c r="Z65" s="12">
        <v>122</v>
      </c>
      <c r="AA65" s="12">
        <v>126.37</v>
      </c>
      <c r="AB65" s="105">
        <v>4996900</v>
      </c>
      <c r="AC65" s="12">
        <v>125.95</v>
      </c>
      <c r="AD65" s="2">
        <f t="shared" si="1"/>
        <v>4.5499999999999972</v>
      </c>
      <c r="AE65" s="148">
        <f t="shared" si="2"/>
        <v>3.2800328003280033E-2</v>
      </c>
    </row>
    <row r="66" spans="23:31" x14ac:dyDescent="0.25">
      <c r="W66" s="143">
        <v>42396</v>
      </c>
      <c r="X66" s="12">
        <v>123.65</v>
      </c>
      <c r="Y66" s="12">
        <v>125.41</v>
      </c>
      <c r="Z66" s="12">
        <v>120.09</v>
      </c>
      <c r="AA66" s="12">
        <v>122.35</v>
      </c>
      <c r="AB66" s="105">
        <v>5815600</v>
      </c>
      <c r="AC66" s="12">
        <v>121.95</v>
      </c>
      <c r="AD66" s="2">
        <f t="shared" si="1"/>
        <v>5.3199999999999932</v>
      </c>
      <c r="AE66" s="148">
        <f t="shared" si="2"/>
        <v>-1.6373608646555904E-2</v>
      </c>
    </row>
    <row r="67" spans="23:31" x14ac:dyDescent="0.25">
      <c r="W67" s="143">
        <v>42395</v>
      </c>
      <c r="X67" s="12">
        <v>125</v>
      </c>
      <c r="Y67" s="12">
        <v>126.51</v>
      </c>
      <c r="Z67" s="12">
        <v>124</v>
      </c>
      <c r="AA67" s="12">
        <v>124.39</v>
      </c>
      <c r="AB67" s="105">
        <v>11913400</v>
      </c>
      <c r="AC67" s="12">
        <v>123.98</v>
      </c>
      <c r="AD67" s="2">
        <f t="shared" ref="AD67:AD68" si="6">Y67-Z67</f>
        <v>2.5100000000000051</v>
      </c>
      <c r="AE67" s="148">
        <f t="shared" ref="AE67" si="7">AC67/AC68-1</f>
        <v>-8.0593165699549552E-4</v>
      </c>
    </row>
    <row r="68" spans="23:31" x14ac:dyDescent="0.25">
      <c r="W68" s="143">
        <v>42394</v>
      </c>
      <c r="X68" s="12">
        <v>124.43</v>
      </c>
      <c r="Y68" s="12">
        <v>124.98</v>
      </c>
      <c r="Z68" s="12">
        <v>124</v>
      </c>
      <c r="AA68" s="12">
        <v>124.49</v>
      </c>
      <c r="AB68" s="105">
        <v>6135900</v>
      </c>
      <c r="AC68" s="12">
        <v>124.08</v>
      </c>
      <c r="AD68" s="2">
        <f t="shared" si="6"/>
        <v>0.98000000000000398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01" priority="10">
      <formula>Q7&gt;0</formula>
    </cfRule>
    <cfRule type="expression" dxfId="20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99" priority="3">
      <formula>F17&gt;0</formula>
    </cfRule>
    <cfRule type="expression" dxfId="198" priority="4">
      <formula>F17&lt;0</formula>
    </cfRule>
  </conditionalFormatting>
  <conditionalFormatting sqref="H17:H19">
    <cfRule type="expression" dxfId="197" priority="1">
      <formula>H17&gt;0</formula>
    </cfRule>
    <cfRule type="expression" dxfId="19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8554687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80</v>
      </c>
      <c r="T2" s="1"/>
      <c r="W2" s="143">
        <v>42487</v>
      </c>
      <c r="X2" s="12">
        <v>49.05</v>
      </c>
      <c r="Y2" s="12">
        <v>49.7</v>
      </c>
      <c r="Z2" s="12">
        <v>48.7</v>
      </c>
      <c r="AA2" s="12">
        <v>48.94</v>
      </c>
      <c r="AB2" s="105">
        <v>5201300</v>
      </c>
      <c r="AC2" s="12">
        <v>48.94</v>
      </c>
      <c r="AD2" s="2">
        <f>Y2-Z2</f>
        <v>1</v>
      </c>
      <c r="AE2" s="148">
        <f>AC2/AC3-1</f>
        <v>-4.0700040700041296E-3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49.5</v>
      </c>
      <c r="T3" s="1"/>
      <c r="W3" s="143">
        <v>42486</v>
      </c>
      <c r="X3" s="12">
        <v>49.75</v>
      </c>
      <c r="Y3" s="12">
        <v>50.06</v>
      </c>
      <c r="Z3" s="12">
        <v>48.05</v>
      </c>
      <c r="AA3" s="12">
        <v>49.14</v>
      </c>
      <c r="AB3" s="105">
        <v>7541500</v>
      </c>
      <c r="AC3" s="12">
        <v>49.14</v>
      </c>
      <c r="AD3" s="2">
        <f t="shared" ref="AD3:AD66" si="0">Y3-Z3</f>
        <v>2.0100000000000051</v>
      </c>
      <c r="AE3" s="148">
        <f t="shared" ref="AE3:AE66" si="1">AC3/AC4-1</f>
        <v>-4.6586996151508631E-3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48.06</v>
      </c>
      <c r="T4" s="173"/>
      <c r="W4" s="143">
        <v>42485</v>
      </c>
      <c r="X4" s="12">
        <v>51.06</v>
      </c>
      <c r="Y4" s="12">
        <v>51.45</v>
      </c>
      <c r="Z4" s="12">
        <v>49.3</v>
      </c>
      <c r="AA4" s="12">
        <v>49.37</v>
      </c>
      <c r="AB4" s="105">
        <v>6859000</v>
      </c>
      <c r="AC4" s="12">
        <v>49.37</v>
      </c>
      <c r="AD4" s="2">
        <f t="shared" si="0"/>
        <v>2.1500000000000057</v>
      </c>
      <c r="AE4" s="148">
        <f t="shared" si="1"/>
        <v>-2.700039416633826E-2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3844.8</v>
      </c>
      <c r="W5" s="143">
        <v>42482</v>
      </c>
      <c r="X5" s="12">
        <v>51.2</v>
      </c>
      <c r="Y5" s="12">
        <v>51.59</v>
      </c>
      <c r="Z5" s="12">
        <v>50.2</v>
      </c>
      <c r="AA5" s="12">
        <v>50.74</v>
      </c>
      <c r="AB5" s="105">
        <v>11340800</v>
      </c>
      <c r="AC5" s="12">
        <v>50.74</v>
      </c>
      <c r="AD5" s="2">
        <f t="shared" si="0"/>
        <v>1.3900000000000006</v>
      </c>
      <c r="AE5" s="148">
        <f t="shared" si="1"/>
        <v>-3.8286580742987075E-2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3960</v>
      </c>
      <c r="W6" s="143">
        <v>42481</v>
      </c>
      <c r="X6" s="12">
        <v>55.32</v>
      </c>
      <c r="Y6" s="12">
        <v>56</v>
      </c>
      <c r="Z6" s="12">
        <v>51.33</v>
      </c>
      <c r="AA6" s="12">
        <v>52.76</v>
      </c>
      <c r="AB6" s="105">
        <v>25281200</v>
      </c>
      <c r="AC6" s="12">
        <v>52.76</v>
      </c>
      <c r="AD6" s="2">
        <f t="shared" si="0"/>
        <v>4.6700000000000017</v>
      </c>
      <c r="AE6" s="148">
        <f t="shared" si="1"/>
        <v>-9.9658703071672461E-2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-115.19999999999982</v>
      </c>
      <c r="R7" s="206"/>
      <c r="W7" s="143">
        <v>42480</v>
      </c>
      <c r="X7" s="12">
        <v>57.96</v>
      </c>
      <c r="Y7" s="12">
        <v>58.9</v>
      </c>
      <c r="Z7" s="12">
        <v>57.96</v>
      </c>
      <c r="AA7" s="12">
        <v>58.6</v>
      </c>
      <c r="AB7" s="105">
        <v>4122300</v>
      </c>
      <c r="AC7" s="12">
        <v>58.6</v>
      </c>
      <c r="AD7" s="2">
        <f t="shared" si="0"/>
        <v>0.93999999999999773</v>
      </c>
      <c r="AE7" s="148">
        <f t="shared" si="1"/>
        <v>9.4745908699398473E-3</v>
      </c>
    </row>
    <row r="8" spans="1:31" x14ac:dyDescent="0.25">
      <c r="O8" s="13" t="s">
        <v>90</v>
      </c>
      <c r="Q8" s="148">
        <f>(Q4-Q3)/Q3</f>
        <v>-2.9090909090909046E-2</v>
      </c>
      <c r="W8" s="143">
        <v>42479</v>
      </c>
      <c r="X8" s="12">
        <v>57.12</v>
      </c>
      <c r="Y8" s="12">
        <v>58.33</v>
      </c>
      <c r="Z8" s="12">
        <v>57.12</v>
      </c>
      <c r="AA8" s="12">
        <v>58.05</v>
      </c>
      <c r="AB8" s="105">
        <v>3551700</v>
      </c>
      <c r="AC8" s="12">
        <v>58.05</v>
      </c>
      <c r="AD8" s="2">
        <f t="shared" si="0"/>
        <v>1.2100000000000009</v>
      </c>
      <c r="AE8" s="148">
        <f t="shared" si="1"/>
        <v>1.8778518778518771E-2</v>
      </c>
    </row>
    <row r="9" spans="1:31" x14ac:dyDescent="0.25">
      <c r="W9" s="143">
        <v>42478</v>
      </c>
      <c r="X9" s="12">
        <v>57.78</v>
      </c>
      <c r="Y9" s="12">
        <v>57.78</v>
      </c>
      <c r="Z9" s="12">
        <v>56.35</v>
      </c>
      <c r="AA9" s="12">
        <v>56.98</v>
      </c>
      <c r="AB9" s="105">
        <v>2406900</v>
      </c>
      <c r="AC9" s="12">
        <v>56.98</v>
      </c>
      <c r="AD9" s="2">
        <f t="shared" si="0"/>
        <v>1.4299999999999997</v>
      </c>
      <c r="AE9" s="148">
        <f t="shared" si="1"/>
        <v>1.4059753954305254E-3</v>
      </c>
    </row>
    <row r="10" spans="1:31" x14ac:dyDescent="0.25">
      <c r="W10" s="143">
        <v>42475</v>
      </c>
      <c r="X10" s="12">
        <v>56.97</v>
      </c>
      <c r="Y10" s="12">
        <v>57.11</v>
      </c>
      <c r="Z10" s="12">
        <v>56.08</v>
      </c>
      <c r="AA10" s="12">
        <v>56.9</v>
      </c>
      <c r="AB10" s="105">
        <v>2847900</v>
      </c>
      <c r="AC10" s="12">
        <v>56.9</v>
      </c>
      <c r="AD10" s="2">
        <f t="shared" si="0"/>
        <v>1.0300000000000011</v>
      </c>
      <c r="AE10" s="148">
        <f t="shared" si="1"/>
        <v>2.996650802044698E-3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3960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42474</v>
      </c>
      <c r="X11" s="12">
        <v>55.86</v>
      </c>
      <c r="Y11" s="12">
        <v>57.84</v>
      </c>
      <c r="Z11" s="12">
        <v>55.8</v>
      </c>
      <c r="AA11" s="12">
        <v>56.73</v>
      </c>
      <c r="AB11" s="105">
        <v>3795100</v>
      </c>
      <c r="AC11" s="12">
        <v>56.73</v>
      </c>
      <c r="AD11" s="2">
        <f t="shared" si="0"/>
        <v>2.0400000000000063</v>
      </c>
      <c r="AE11" s="148">
        <f t="shared" si="1"/>
        <v>2.0690896005757464E-2</v>
      </c>
    </row>
    <row r="12" spans="1:31" x14ac:dyDescent="0.25">
      <c r="W12" s="143">
        <v>42473</v>
      </c>
      <c r="X12" s="12">
        <v>54.48</v>
      </c>
      <c r="Y12" s="12">
        <v>55.68</v>
      </c>
      <c r="Z12" s="12">
        <v>54.34</v>
      </c>
      <c r="AA12" s="12">
        <v>55.58</v>
      </c>
      <c r="AB12" s="105">
        <v>3789200</v>
      </c>
      <c r="AC12" s="12">
        <v>55.58</v>
      </c>
      <c r="AD12" s="2">
        <f t="shared" si="0"/>
        <v>1.3399999999999963</v>
      </c>
      <c r="AE12" s="148">
        <f t="shared" si="1"/>
        <v>2.7926761605326478E-2</v>
      </c>
    </row>
    <row r="13" spans="1:31" x14ac:dyDescent="0.25">
      <c r="W13" s="143">
        <v>42472</v>
      </c>
      <c r="X13" s="12">
        <v>53.89</v>
      </c>
      <c r="Y13" s="12">
        <v>54.78</v>
      </c>
      <c r="Z13" s="12">
        <v>53.83</v>
      </c>
      <c r="AA13" s="12">
        <v>54.07</v>
      </c>
      <c r="AB13" s="105">
        <v>3392700</v>
      </c>
      <c r="AC13" s="12">
        <v>54.07</v>
      </c>
      <c r="AD13" s="2">
        <f t="shared" si="0"/>
        <v>0.95000000000000284</v>
      </c>
      <c r="AE13" s="148">
        <f t="shared" si="1"/>
        <v>6.7026624464718854E-3</v>
      </c>
    </row>
    <row r="14" spans="1:31" x14ac:dyDescent="0.25">
      <c r="W14" s="143">
        <v>42471</v>
      </c>
      <c r="X14" s="12">
        <v>53.38</v>
      </c>
      <c r="Y14" s="12">
        <v>55.2</v>
      </c>
      <c r="Z14" s="12">
        <v>53.28</v>
      </c>
      <c r="AA14" s="12">
        <v>53.71</v>
      </c>
      <c r="AB14" s="105">
        <v>4584900</v>
      </c>
      <c r="AC14" s="12">
        <v>53.71</v>
      </c>
      <c r="AD14" s="2">
        <f t="shared" si="0"/>
        <v>1.9200000000000017</v>
      </c>
      <c r="AE14" s="148">
        <f t="shared" si="1"/>
        <v>1.186887716654117E-2</v>
      </c>
    </row>
    <row r="15" spans="1:31" x14ac:dyDescent="0.25">
      <c r="W15" s="143">
        <v>42468</v>
      </c>
      <c r="X15" s="12">
        <v>53.65</v>
      </c>
      <c r="Y15" s="12">
        <v>53.81</v>
      </c>
      <c r="Z15" s="12">
        <v>52.95</v>
      </c>
      <c r="AA15" s="12">
        <v>53.08</v>
      </c>
      <c r="AB15" s="105">
        <v>3548400</v>
      </c>
      <c r="AC15" s="12">
        <v>53.08</v>
      </c>
      <c r="AD15" s="2">
        <f t="shared" si="0"/>
        <v>0.85999999999999943</v>
      </c>
      <c r="AE15" s="148">
        <f t="shared" si="1"/>
        <v>-1.5048908954100604E-3</v>
      </c>
    </row>
    <row r="16" spans="1:31" x14ac:dyDescent="0.25">
      <c r="W16" s="143">
        <v>42467</v>
      </c>
      <c r="X16" s="12">
        <v>54.55</v>
      </c>
      <c r="Y16" s="12">
        <v>54.66</v>
      </c>
      <c r="Z16" s="12">
        <v>52.93</v>
      </c>
      <c r="AA16" s="12">
        <v>53.16</v>
      </c>
      <c r="AB16" s="105">
        <v>6755000</v>
      </c>
      <c r="AC16" s="12">
        <v>53.16</v>
      </c>
      <c r="AD16" s="2">
        <f t="shared" si="0"/>
        <v>1.7299999999999969</v>
      </c>
      <c r="AE16" s="148">
        <f t="shared" si="1"/>
        <v>-3.5908596300326501E-2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0" t="s">
        <v>167</v>
      </c>
      <c r="H17" s="250" t="s">
        <v>90</v>
      </c>
      <c r="I17" s="250" t="s">
        <v>174</v>
      </c>
      <c r="W17" s="143">
        <v>42466</v>
      </c>
      <c r="X17" s="12">
        <v>55.6</v>
      </c>
      <c r="Y17" s="12">
        <v>55.65</v>
      </c>
      <c r="Z17" s="12">
        <v>54.59</v>
      </c>
      <c r="AA17" s="12">
        <v>55.14</v>
      </c>
      <c r="AB17" s="105">
        <v>3224200</v>
      </c>
      <c r="AC17" s="12">
        <v>55.14</v>
      </c>
      <c r="AD17" s="2">
        <f t="shared" si="0"/>
        <v>1.0599999999999952</v>
      </c>
      <c r="AE17" s="148">
        <f t="shared" si="1"/>
        <v>-7.9165167326376018E-3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42465</v>
      </c>
      <c r="X18" s="12">
        <v>55.49</v>
      </c>
      <c r="Y18" s="12">
        <v>55.85</v>
      </c>
      <c r="Z18" s="12">
        <v>55.1</v>
      </c>
      <c r="AA18" s="12">
        <v>55.58</v>
      </c>
      <c r="AB18" s="105">
        <v>2727400</v>
      </c>
      <c r="AC18" s="12">
        <v>55.58</v>
      </c>
      <c r="AD18" s="2">
        <f t="shared" si="0"/>
        <v>0.75</v>
      </c>
      <c r="AE18" s="148">
        <f t="shared" si="1"/>
        <v>-4.8343777976723734E-3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42464</v>
      </c>
      <c r="X19" s="12">
        <v>56.59</v>
      </c>
      <c r="Y19" s="12">
        <v>57.6</v>
      </c>
      <c r="Z19" s="12">
        <v>55.7</v>
      </c>
      <c r="AA19" s="12">
        <v>55.85</v>
      </c>
      <c r="AB19" s="105">
        <v>4622100</v>
      </c>
      <c r="AC19" s="12">
        <v>55.85</v>
      </c>
      <c r="AD19" s="2">
        <f t="shared" si="0"/>
        <v>1.8999999999999986</v>
      </c>
      <c r="AE19" s="148">
        <f t="shared" si="1"/>
        <v>-1.5338504936530328E-2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42461</v>
      </c>
      <c r="X20" s="12">
        <v>57.43</v>
      </c>
      <c r="Y20" s="12">
        <v>57.67</v>
      </c>
      <c r="Z20" s="12">
        <v>56.19</v>
      </c>
      <c r="AA20" s="12">
        <v>56.72</v>
      </c>
      <c r="AB20" s="105">
        <v>7407200</v>
      </c>
      <c r="AC20" s="12">
        <v>56.72</v>
      </c>
      <c r="AD20" s="2">
        <f t="shared" si="0"/>
        <v>1.480000000000004</v>
      </c>
      <c r="AE20" s="148">
        <f t="shared" si="1"/>
        <v>-5.2455730036752413E-2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42460</v>
      </c>
      <c r="X21" s="12">
        <v>59.92</v>
      </c>
      <c r="Y21" s="12">
        <v>61.39</v>
      </c>
      <c r="Z21" s="12">
        <v>59.82</v>
      </c>
      <c r="AA21" s="12">
        <v>59.86</v>
      </c>
      <c r="AB21" s="105">
        <v>5745000</v>
      </c>
      <c r="AC21" s="12">
        <v>59.86</v>
      </c>
      <c r="AD21" s="2">
        <f t="shared" si="0"/>
        <v>1.5700000000000003</v>
      </c>
      <c r="AE21" s="148">
        <f t="shared" si="1"/>
        <v>6.6867268472070585E-4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42459</v>
      </c>
      <c r="X22" s="12">
        <v>58.99</v>
      </c>
      <c r="Y22" s="12">
        <v>60.39</v>
      </c>
      <c r="Z22" s="12">
        <v>58.89</v>
      </c>
      <c r="AA22" s="12">
        <v>59.82</v>
      </c>
      <c r="AB22" s="105">
        <v>3402800</v>
      </c>
      <c r="AC22" s="12">
        <v>59.82</v>
      </c>
      <c r="AD22" s="2">
        <f t="shared" si="0"/>
        <v>1.5</v>
      </c>
      <c r="AE22" s="148">
        <f t="shared" si="1"/>
        <v>1.9774974428912406E-2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42458</v>
      </c>
      <c r="X23" s="12">
        <v>57.78</v>
      </c>
      <c r="Y23" s="12">
        <v>58.75</v>
      </c>
      <c r="Z23" s="12">
        <v>57.59</v>
      </c>
      <c r="AA23" s="12">
        <v>58.66</v>
      </c>
      <c r="AB23" s="105">
        <v>4041000</v>
      </c>
      <c r="AC23" s="12">
        <v>58.66</v>
      </c>
      <c r="AD23" s="2">
        <f t="shared" si="0"/>
        <v>1.1599999999999966</v>
      </c>
      <c r="AE23" s="148">
        <f t="shared" si="1"/>
        <v>1.2951131065446431E-2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42457</v>
      </c>
      <c r="X24" s="12">
        <v>57.95</v>
      </c>
      <c r="Y24" s="12">
        <v>58.18</v>
      </c>
      <c r="Z24" s="12">
        <v>57.41</v>
      </c>
      <c r="AA24" s="12">
        <v>57.91</v>
      </c>
      <c r="AB24" s="105">
        <v>3395100</v>
      </c>
      <c r="AC24" s="12">
        <v>57.91</v>
      </c>
      <c r="AD24" s="2">
        <f t="shared" si="0"/>
        <v>0.77000000000000313</v>
      </c>
      <c r="AE24" s="148">
        <f t="shared" si="1"/>
        <v>1.2102351313967308E-3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42453</v>
      </c>
      <c r="X25" s="12">
        <v>58.76</v>
      </c>
      <c r="Y25" s="12">
        <v>58.96</v>
      </c>
      <c r="Z25" s="12">
        <v>57.2</v>
      </c>
      <c r="AA25" s="12">
        <v>57.84</v>
      </c>
      <c r="AB25" s="105">
        <v>6622400</v>
      </c>
      <c r="AC25" s="12">
        <v>57.84</v>
      </c>
      <c r="AD25" s="2">
        <f t="shared" si="0"/>
        <v>1.759999999999998</v>
      </c>
      <c r="AE25" s="148">
        <f t="shared" si="1"/>
        <v>-3.180448610646136E-2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42452</v>
      </c>
      <c r="X26" s="12">
        <v>60.43</v>
      </c>
      <c r="Y26" s="12">
        <v>60.61</v>
      </c>
      <c r="Z26" s="12">
        <v>59.29</v>
      </c>
      <c r="AA26" s="12">
        <v>59.74</v>
      </c>
      <c r="AB26" s="105">
        <v>4020400</v>
      </c>
      <c r="AC26" s="12">
        <v>59.74</v>
      </c>
      <c r="AD26" s="2">
        <f t="shared" si="0"/>
        <v>1.3200000000000003</v>
      </c>
      <c r="AE26" s="148">
        <f t="shared" si="1"/>
        <v>-1.239874359398252E-2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42451</v>
      </c>
      <c r="X27" s="12">
        <v>59.51</v>
      </c>
      <c r="Y27" s="12">
        <v>60.96</v>
      </c>
      <c r="Z27" s="12">
        <v>59.41</v>
      </c>
      <c r="AA27" s="12">
        <v>60.49</v>
      </c>
      <c r="AB27" s="105">
        <v>4467900</v>
      </c>
      <c r="AC27" s="12">
        <v>60.49</v>
      </c>
      <c r="AD27" s="2">
        <f t="shared" si="0"/>
        <v>1.5500000000000043</v>
      </c>
      <c r="AE27" s="148">
        <f t="shared" si="1"/>
        <v>-1.1439777741460988E-2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42450</v>
      </c>
      <c r="X28" s="12">
        <v>60.38</v>
      </c>
      <c r="Y28" s="12">
        <v>61.41</v>
      </c>
      <c r="Z28" s="12">
        <v>60.35</v>
      </c>
      <c r="AA28" s="12">
        <v>61.19</v>
      </c>
      <c r="AB28" s="105">
        <v>3629200</v>
      </c>
      <c r="AC28" s="12">
        <v>61.19</v>
      </c>
      <c r="AD28" s="2">
        <f t="shared" si="0"/>
        <v>1.0599999999999952</v>
      </c>
      <c r="AE28" s="148">
        <f t="shared" si="1"/>
        <v>1.2911769574573739E-2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42447</v>
      </c>
      <c r="X29" s="12">
        <v>58.9</v>
      </c>
      <c r="Y29" s="12">
        <v>60.67</v>
      </c>
      <c r="Z29" s="12">
        <v>58.86</v>
      </c>
      <c r="AA29" s="12">
        <v>60.41</v>
      </c>
      <c r="AB29" s="105">
        <v>7375300</v>
      </c>
      <c r="AC29" s="12">
        <v>60.41</v>
      </c>
      <c r="AD29" s="2">
        <f t="shared" si="0"/>
        <v>1.8100000000000023</v>
      </c>
      <c r="AE29" s="148">
        <f t="shared" si="1"/>
        <v>2.668252889191014E-2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42446</v>
      </c>
      <c r="X30" s="12">
        <v>58.71</v>
      </c>
      <c r="Y30" s="12">
        <v>59.16</v>
      </c>
      <c r="Z30" s="12">
        <v>58.21</v>
      </c>
      <c r="AA30" s="12">
        <v>58.84</v>
      </c>
      <c r="AB30" s="105">
        <v>3279000</v>
      </c>
      <c r="AC30" s="12">
        <v>58.84</v>
      </c>
      <c r="AD30" s="2">
        <f t="shared" si="0"/>
        <v>0.94999999999999574</v>
      </c>
      <c r="AE30" s="148">
        <f t="shared" si="1"/>
        <v>1.1910838863364859E-3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42445</v>
      </c>
      <c r="X31" s="12">
        <v>57.66</v>
      </c>
      <c r="Y31" s="12">
        <v>59.03</v>
      </c>
      <c r="Z31" s="12">
        <v>57.42</v>
      </c>
      <c r="AA31" s="12">
        <v>58.77</v>
      </c>
      <c r="AB31" s="105">
        <v>3670900</v>
      </c>
      <c r="AC31" s="12">
        <v>58.77</v>
      </c>
      <c r="AD31" s="2">
        <f t="shared" si="0"/>
        <v>1.6099999999999994</v>
      </c>
      <c r="AE31" s="148">
        <f t="shared" si="1"/>
        <v>1.2403100775193909E-2</v>
      </c>
    </row>
    <row r="32" spans="2:31" x14ac:dyDescent="0.25">
      <c r="W32" s="143">
        <v>42444</v>
      </c>
      <c r="X32" s="12">
        <v>58.57</v>
      </c>
      <c r="Y32" s="12">
        <v>59.3</v>
      </c>
      <c r="Z32" s="12">
        <v>57.94</v>
      </c>
      <c r="AA32" s="12">
        <v>58.05</v>
      </c>
      <c r="AB32" s="105">
        <v>4730800</v>
      </c>
      <c r="AC32" s="12">
        <v>58.05</v>
      </c>
      <c r="AD32" s="2">
        <f t="shared" si="0"/>
        <v>1.3599999999999994</v>
      </c>
      <c r="AE32" s="148">
        <f t="shared" si="1"/>
        <v>-1.5768056968463839E-2</v>
      </c>
    </row>
    <row r="33" spans="15:31" x14ac:dyDescent="0.25">
      <c r="W33" s="143">
        <v>42443</v>
      </c>
      <c r="X33" s="12">
        <v>58</v>
      </c>
      <c r="Y33" s="12">
        <v>59.09</v>
      </c>
      <c r="Z33" s="12">
        <v>57.84</v>
      </c>
      <c r="AA33" s="12">
        <v>58.98</v>
      </c>
      <c r="AB33" s="105">
        <v>3942500</v>
      </c>
      <c r="AC33" s="12">
        <v>58.98</v>
      </c>
      <c r="AD33" s="2">
        <f t="shared" si="0"/>
        <v>1.25</v>
      </c>
      <c r="AE33" s="148">
        <f t="shared" si="1"/>
        <v>1.0450573924961404E-2</v>
      </c>
    </row>
    <row r="34" spans="15:31" x14ac:dyDescent="0.25">
      <c r="W34" s="143">
        <v>42440</v>
      </c>
      <c r="X34" s="12">
        <v>57.96</v>
      </c>
      <c r="Y34" s="12">
        <v>58.41</v>
      </c>
      <c r="Z34" s="12">
        <v>57.72</v>
      </c>
      <c r="AA34" s="12">
        <v>58.37</v>
      </c>
      <c r="AB34" s="105">
        <v>3119700</v>
      </c>
      <c r="AC34" s="12">
        <v>58.37</v>
      </c>
      <c r="AD34" s="2">
        <f t="shared" si="0"/>
        <v>0.68999999999999773</v>
      </c>
      <c r="AE34" s="148">
        <f t="shared" si="1"/>
        <v>1.9385260216556066E-2</v>
      </c>
    </row>
    <row r="35" spans="15:31" x14ac:dyDescent="0.25">
      <c r="W35" s="143">
        <v>42439</v>
      </c>
      <c r="X35" s="12">
        <v>57.6</v>
      </c>
      <c r="Y35" s="12">
        <v>57.87</v>
      </c>
      <c r="Z35" s="12">
        <v>56.65</v>
      </c>
      <c r="AA35" s="12">
        <v>57.26</v>
      </c>
      <c r="AB35" s="105">
        <v>3509500</v>
      </c>
      <c r="AC35" s="12">
        <v>57.26</v>
      </c>
      <c r="AD35" s="2">
        <f t="shared" si="0"/>
        <v>1.2199999999999989</v>
      </c>
      <c r="AE35" s="148">
        <f t="shared" si="1"/>
        <v>-3.1337047353759973E-3</v>
      </c>
    </row>
    <row r="36" spans="15:31" x14ac:dyDescent="0.25">
      <c r="W36" s="143">
        <v>42438</v>
      </c>
      <c r="X36" s="12">
        <v>56.74</v>
      </c>
      <c r="Y36" s="12">
        <v>57.59</v>
      </c>
      <c r="Z36" s="12">
        <v>56.47</v>
      </c>
      <c r="AA36" s="12">
        <v>57.44</v>
      </c>
      <c r="AB36" s="105">
        <v>4755100</v>
      </c>
      <c r="AC36" s="12">
        <v>57.44</v>
      </c>
      <c r="AD36" s="2">
        <f t="shared" si="0"/>
        <v>1.1200000000000045</v>
      </c>
      <c r="AE36" s="148">
        <f t="shared" si="1"/>
        <v>1.9524316648917184E-2</v>
      </c>
    </row>
    <row r="37" spans="15:31" x14ac:dyDescent="0.25">
      <c r="W37" s="143">
        <v>42437</v>
      </c>
      <c r="X37" s="12">
        <v>56.36</v>
      </c>
      <c r="Y37" s="12">
        <v>57.45</v>
      </c>
      <c r="Z37" s="12">
        <v>55.29</v>
      </c>
      <c r="AA37" s="12">
        <v>56.34</v>
      </c>
      <c r="AB37" s="105">
        <v>7848100</v>
      </c>
      <c r="AC37" s="12">
        <v>56.34</v>
      </c>
      <c r="AD37" s="2">
        <f t="shared" si="0"/>
        <v>2.1600000000000037</v>
      </c>
      <c r="AE37" s="148">
        <f t="shared" si="1"/>
        <v>-2.2044783891685404E-2</v>
      </c>
    </row>
    <row r="38" spans="15:31" x14ac:dyDescent="0.25">
      <c r="W38" s="143">
        <v>42436</v>
      </c>
      <c r="X38" s="12">
        <v>57.55</v>
      </c>
      <c r="Y38" s="12">
        <v>58.09</v>
      </c>
      <c r="Z38" s="12">
        <v>56.84</v>
      </c>
      <c r="AA38" s="12">
        <v>57.61</v>
      </c>
      <c r="AB38" s="105">
        <v>4920400</v>
      </c>
      <c r="AC38" s="12">
        <v>57.61</v>
      </c>
      <c r="AD38" s="2">
        <f t="shared" si="0"/>
        <v>1.25</v>
      </c>
      <c r="AE38" s="148">
        <f t="shared" si="1"/>
        <v>-6.7241379310345462E-3</v>
      </c>
    </row>
    <row r="39" spans="15:31" x14ac:dyDescent="0.25">
      <c r="W39" s="143">
        <v>42433</v>
      </c>
      <c r="X39" s="12">
        <v>58.65</v>
      </c>
      <c r="Y39" s="12">
        <v>58.95</v>
      </c>
      <c r="Z39" s="12">
        <v>57.66</v>
      </c>
      <c r="AA39" s="12">
        <v>58</v>
      </c>
      <c r="AB39" s="105">
        <v>5766900</v>
      </c>
      <c r="AC39" s="12">
        <v>58</v>
      </c>
      <c r="AD39" s="2">
        <f t="shared" si="0"/>
        <v>1.2900000000000063</v>
      </c>
      <c r="AE39" s="148">
        <f t="shared" si="1"/>
        <v>-5.8279053822420934E-3</v>
      </c>
    </row>
    <row r="40" spans="15:31" ht="20.25" thickBot="1" x14ac:dyDescent="0.35">
      <c r="O40" s="424" t="s">
        <v>78</v>
      </c>
      <c r="P40" s="424"/>
      <c r="T40" s="101" t="s">
        <v>115</v>
      </c>
      <c r="W40" s="143">
        <v>42432</v>
      </c>
      <c r="X40" s="12">
        <v>57.93</v>
      </c>
      <c r="Y40" s="12">
        <v>58.8</v>
      </c>
      <c r="Z40" s="12">
        <v>57.8</v>
      </c>
      <c r="AA40" s="12">
        <v>58.34</v>
      </c>
      <c r="AB40" s="105">
        <v>5190000</v>
      </c>
      <c r="AC40" s="12">
        <v>58.34</v>
      </c>
      <c r="AD40" s="2">
        <f t="shared" si="0"/>
        <v>1</v>
      </c>
      <c r="AE40" s="148">
        <f t="shared" si="1"/>
        <v>7.2513812154695323E-3</v>
      </c>
    </row>
    <row r="41" spans="15:31" ht="15.75" thickTop="1" x14ac:dyDescent="0.25">
      <c r="O41" s="93">
        <v>1.1000000000000001</v>
      </c>
      <c r="P41" s="93">
        <f>O41*$Q$4</f>
        <v>52.866000000000007</v>
      </c>
      <c r="Q41" s="2"/>
      <c r="T41" s="138" t="s">
        <v>100</v>
      </c>
      <c r="U41" s="108">
        <v>49.14</v>
      </c>
      <c r="W41" s="143">
        <v>42431</v>
      </c>
      <c r="X41" s="12">
        <v>57.9</v>
      </c>
      <c r="Y41" s="12">
        <v>58.48</v>
      </c>
      <c r="Z41" s="12">
        <v>57.27</v>
      </c>
      <c r="AA41" s="12">
        <v>57.92</v>
      </c>
      <c r="AB41" s="105">
        <v>4849100</v>
      </c>
      <c r="AC41" s="12">
        <v>57.92</v>
      </c>
      <c r="AD41" s="2">
        <f t="shared" si="0"/>
        <v>1.2099999999999937</v>
      </c>
      <c r="AE41" s="148">
        <f t="shared" si="1"/>
        <v>-8.2191780821917471E-3</v>
      </c>
    </row>
    <row r="42" spans="15:31" x14ac:dyDescent="0.25">
      <c r="O42" s="93">
        <v>1.0900000000000001</v>
      </c>
      <c r="P42" s="93">
        <f t="shared" ref="P42:P61" si="8">O42*$Q$4</f>
        <v>52.385400000000004</v>
      </c>
      <c r="Q42" s="2"/>
      <c r="T42" s="103" t="s">
        <v>101</v>
      </c>
      <c r="U42" s="98">
        <v>49.05</v>
      </c>
      <c r="W42" s="143">
        <v>42430</v>
      </c>
      <c r="X42" s="12">
        <v>57.63</v>
      </c>
      <c r="Y42" s="12">
        <v>58.84</v>
      </c>
      <c r="Z42" s="12">
        <v>57.26</v>
      </c>
      <c r="AA42" s="12">
        <v>58.4</v>
      </c>
      <c r="AB42" s="105">
        <v>5216500</v>
      </c>
      <c r="AC42" s="12">
        <v>58.4</v>
      </c>
      <c r="AD42" s="2">
        <f t="shared" si="0"/>
        <v>1.5800000000000054</v>
      </c>
      <c r="AE42" s="148">
        <f t="shared" si="1"/>
        <v>1.9909186168354909E-2</v>
      </c>
    </row>
    <row r="43" spans="15:31" x14ac:dyDescent="0.25">
      <c r="O43" s="93">
        <v>1.08</v>
      </c>
      <c r="P43" s="93">
        <f t="shared" si="8"/>
        <v>51.904800000000009</v>
      </c>
      <c r="Q43" s="2"/>
      <c r="T43" s="103" t="s">
        <v>102</v>
      </c>
      <c r="U43" s="98" t="s">
        <v>437</v>
      </c>
      <c r="W43" s="143">
        <v>42429</v>
      </c>
      <c r="X43" s="12">
        <v>56.38</v>
      </c>
      <c r="Y43" s="12">
        <v>57.8</v>
      </c>
      <c r="Z43" s="12">
        <v>56.01</v>
      </c>
      <c r="AA43" s="12">
        <v>57.26</v>
      </c>
      <c r="AB43" s="105">
        <v>5605200</v>
      </c>
      <c r="AC43" s="12">
        <v>57.26</v>
      </c>
      <c r="AD43" s="2">
        <f t="shared" si="0"/>
        <v>1.7899999999999991</v>
      </c>
      <c r="AE43" s="148">
        <f t="shared" si="1"/>
        <v>1.2018381053375826E-2</v>
      </c>
    </row>
    <row r="44" spans="15:31" x14ac:dyDescent="0.25">
      <c r="O44" s="93">
        <v>1.07</v>
      </c>
      <c r="P44" s="93">
        <f t="shared" si="8"/>
        <v>51.424200000000006</v>
      </c>
      <c r="Q44" s="2"/>
      <c r="T44" s="103" t="s">
        <v>103</v>
      </c>
      <c r="U44" s="98" t="s">
        <v>438</v>
      </c>
      <c r="W44" s="143">
        <v>42426</v>
      </c>
      <c r="X44" s="12">
        <v>56.89</v>
      </c>
      <c r="Y44" s="12">
        <v>57.17</v>
      </c>
      <c r="Z44" s="12">
        <v>56.12</v>
      </c>
      <c r="AA44" s="12">
        <v>56.58</v>
      </c>
      <c r="AB44" s="105">
        <v>4498800</v>
      </c>
      <c r="AC44" s="12">
        <v>56.58</v>
      </c>
      <c r="AD44" s="2">
        <f t="shared" si="0"/>
        <v>1.0500000000000043</v>
      </c>
      <c r="AE44" s="148">
        <f t="shared" si="1"/>
        <v>-4.924375659514646E-3</v>
      </c>
    </row>
    <row r="45" spans="15:31" x14ac:dyDescent="0.25">
      <c r="O45" s="93">
        <v>1.06</v>
      </c>
      <c r="P45" s="93">
        <f t="shared" si="8"/>
        <v>50.943600000000004</v>
      </c>
      <c r="Q45" s="2"/>
      <c r="T45" s="103" t="s">
        <v>104</v>
      </c>
      <c r="U45" s="98">
        <v>67.11</v>
      </c>
      <c r="W45" s="143">
        <v>42425</v>
      </c>
      <c r="X45" s="12">
        <v>56.44</v>
      </c>
      <c r="Y45" s="12">
        <v>56.91</v>
      </c>
      <c r="Z45" s="12">
        <v>55.73</v>
      </c>
      <c r="AA45" s="12">
        <v>56.86</v>
      </c>
      <c r="AB45" s="105">
        <v>4654600</v>
      </c>
      <c r="AC45" s="12">
        <v>56.86</v>
      </c>
      <c r="AD45" s="2">
        <f t="shared" si="0"/>
        <v>1.1799999999999997</v>
      </c>
      <c r="AE45" s="148">
        <f t="shared" si="1"/>
        <v>1.0664770707429883E-2</v>
      </c>
    </row>
    <row r="46" spans="15:31" x14ac:dyDescent="0.25">
      <c r="O46" s="93">
        <v>1.05</v>
      </c>
      <c r="P46" s="93">
        <f t="shared" si="8"/>
        <v>50.463000000000008</v>
      </c>
      <c r="Q46" s="2"/>
      <c r="T46" s="103" t="s">
        <v>105</v>
      </c>
      <c r="U46" s="98">
        <v>0.82394299999999998</v>
      </c>
      <c r="W46" s="143">
        <v>42424</v>
      </c>
      <c r="X46" s="12">
        <v>54.82</v>
      </c>
      <c r="Y46" s="12">
        <v>56.3</v>
      </c>
      <c r="Z46" s="12">
        <v>54.67</v>
      </c>
      <c r="AA46" s="12">
        <v>56.26</v>
      </c>
      <c r="AB46" s="105">
        <v>5594700</v>
      </c>
      <c r="AC46" s="12">
        <v>56.26</v>
      </c>
      <c r="AD46" s="2">
        <f t="shared" si="0"/>
        <v>1.6299999999999955</v>
      </c>
      <c r="AE46" s="148">
        <f t="shared" si="1"/>
        <v>1.4607754733994449E-2</v>
      </c>
    </row>
    <row r="47" spans="15:31" x14ac:dyDescent="0.25">
      <c r="O47" s="93">
        <v>1.04</v>
      </c>
      <c r="P47" s="93">
        <f t="shared" si="8"/>
        <v>49.982400000000005</v>
      </c>
      <c r="Q47" s="2"/>
      <c r="T47" s="103" t="s">
        <v>125</v>
      </c>
      <c r="U47" s="98" t="s">
        <v>292</v>
      </c>
      <c r="W47" s="143">
        <v>42423</v>
      </c>
      <c r="X47" s="12">
        <v>55.09</v>
      </c>
      <c r="Y47" s="12">
        <v>55.89</v>
      </c>
      <c r="Z47" s="12">
        <v>54.62</v>
      </c>
      <c r="AA47" s="12">
        <v>55.45</v>
      </c>
      <c r="AB47" s="105">
        <v>4317100</v>
      </c>
      <c r="AC47" s="12">
        <v>55.45</v>
      </c>
      <c r="AD47" s="2">
        <f t="shared" si="0"/>
        <v>1.2700000000000031</v>
      </c>
      <c r="AE47" s="148">
        <f t="shared" si="1"/>
        <v>-7.208506037124085E-4</v>
      </c>
    </row>
    <row r="48" spans="15:31" x14ac:dyDescent="0.25">
      <c r="O48" s="93">
        <v>1.03</v>
      </c>
      <c r="P48" s="93">
        <f t="shared" si="8"/>
        <v>49.501800000000003</v>
      </c>
      <c r="Q48" s="2"/>
      <c r="T48" s="103"/>
      <c r="U48" s="98"/>
      <c r="W48" s="143">
        <v>42422</v>
      </c>
      <c r="X48" s="12">
        <v>54.13</v>
      </c>
      <c r="Y48" s="12">
        <v>55.84</v>
      </c>
      <c r="Z48" s="12">
        <v>53.96</v>
      </c>
      <c r="AA48" s="12">
        <v>55.49</v>
      </c>
      <c r="AB48" s="105">
        <v>6665900</v>
      </c>
      <c r="AC48" s="12">
        <v>55.49</v>
      </c>
      <c r="AD48" s="2">
        <f t="shared" si="0"/>
        <v>1.8800000000000026</v>
      </c>
      <c r="AE48" s="148">
        <f t="shared" si="1"/>
        <v>3.1029357116313605E-2</v>
      </c>
    </row>
    <row r="49" spans="15:31" x14ac:dyDescent="0.25">
      <c r="O49" s="93">
        <v>1.02</v>
      </c>
      <c r="P49" s="93">
        <f t="shared" si="8"/>
        <v>49.0212</v>
      </c>
      <c r="Q49" s="2"/>
      <c r="T49" s="103" t="s">
        <v>107</v>
      </c>
      <c r="U49" s="98" t="s">
        <v>439</v>
      </c>
      <c r="W49" s="143">
        <v>42419</v>
      </c>
      <c r="X49" s="12">
        <v>51.79</v>
      </c>
      <c r="Y49" s="12">
        <v>55.06</v>
      </c>
      <c r="Z49" s="12">
        <v>51.13</v>
      </c>
      <c r="AA49" s="12">
        <v>53.82</v>
      </c>
      <c r="AB49" s="105">
        <v>9733300</v>
      </c>
      <c r="AC49" s="12">
        <v>53.82</v>
      </c>
      <c r="AD49" s="2">
        <f t="shared" si="0"/>
        <v>3.9299999999999997</v>
      </c>
      <c r="AE49" s="148">
        <f t="shared" si="1"/>
        <v>3.6195610319599503E-2</v>
      </c>
    </row>
    <row r="50" spans="15:31" x14ac:dyDescent="0.25">
      <c r="O50" s="93">
        <v>1.01</v>
      </c>
      <c r="P50" s="93">
        <f t="shared" si="8"/>
        <v>48.540600000000005</v>
      </c>
      <c r="Q50" s="2"/>
      <c r="T50" s="103" t="s">
        <v>108</v>
      </c>
      <c r="U50" s="98" t="s">
        <v>303</v>
      </c>
      <c r="W50" s="143">
        <v>42418</v>
      </c>
      <c r="X50" s="12">
        <v>51.07</v>
      </c>
      <c r="Y50" s="12">
        <v>52.2</v>
      </c>
      <c r="Z50" s="12">
        <v>50.72</v>
      </c>
      <c r="AA50" s="12">
        <v>51.94</v>
      </c>
      <c r="AB50" s="105">
        <v>5575100</v>
      </c>
      <c r="AC50" s="12">
        <v>51.94</v>
      </c>
      <c r="AD50" s="2">
        <f t="shared" si="0"/>
        <v>1.480000000000004</v>
      </c>
      <c r="AE50" s="148">
        <f t="shared" si="1"/>
        <v>2.6279391424619547E-2</v>
      </c>
    </row>
    <row r="51" spans="15:31" x14ac:dyDescent="0.25">
      <c r="O51" s="93">
        <v>1</v>
      </c>
      <c r="P51" s="93">
        <f t="shared" si="8"/>
        <v>48.06</v>
      </c>
      <c r="Q51" s="2"/>
      <c r="T51" s="103" t="s">
        <v>109</v>
      </c>
      <c r="U51" s="100">
        <v>5211828</v>
      </c>
      <c r="W51" s="143">
        <v>42417</v>
      </c>
      <c r="X51" s="12">
        <v>49.42</v>
      </c>
      <c r="Y51" s="12">
        <v>50.93</v>
      </c>
      <c r="Z51" s="12">
        <v>49.29</v>
      </c>
      <c r="AA51" s="12">
        <v>50.61</v>
      </c>
      <c r="AB51" s="105">
        <v>4214400</v>
      </c>
      <c r="AC51" s="12">
        <v>50.61</v>
      </c>
      <c r="AD51" s="2">
        <f t="shared" si="0"/>
        <v>1.6400000000000006</v>
      </c>
      <c r="AE51" s="148">
        <f t="shared" si="1"/>
        <v>3.5604665438919714E-2</v>
      </c>
    </row>
    <row r="52" spans="15:31" x14ac:dyDescent="0.25">
      <c r="O52" s="93">
        <v>0.99</v>
      </c>
      <c r="P52" s="93">
        <f t="shared" si="8"/>
        <v>47.5794</v>
      </c>
      <c r="Q52" s="2"/>
      <c r="T52" s="103" t="s">
        <v>112</v>
      </c>
      <c r="U52" s="100">
        <v>5616370</v>
      </c>
      <c r="W52" s="143">
        <v>42416</v>
      </c>
      <c r="X52" s="12">
        <v>48.72</v>
      </c>
      <c r="Y52" s="12">
        <v>49.25</v>
      </c>
      <c r="Z52" s="12">
        <v>47.8</v>
      </c>
      <c r="AA52" s="12">
        <v>48.87</v>
      </c>
      <c r="AB52" s="105">
        <v>4593500</v>
      </c>
      <c r="AC52" s="12">
        <v>48.87</v>
      </c>
      <c r="AD52" s="2">
        <f t="shared" si="0"/>
        <v>1.4500000000000028</v>
      </c>
      <c r="AE52" s="148">
        <f t="shared" si="1"/>
        <v>1.0754912099276037E-2</v>
      </c>
    </row>
    <row r="53" spans="15:31" x14ac:dyDescent="0.25">
      <c r="O53" s="93">
        <v>0.98</v>
      </c>
      <c r="P53" s="93">
        <f t="shared" si="8"/>
        <v>47.098800000000004</v>
      </c>
      <c r="Q53" s="2"/>
      <c r="T53" s="103" t="s">
        <v>110</v>
      </c>
      <c r="U53" s="98" t="s">
        <v>440</v>
      </c>
      <c r="W53" s="143">
        <v>42412</v>
      </c>
      <c r="X53" s="12">
        <v>47.29</v>
      </c>
      <c r="Y53" s="12">
        <v>48.43</v>
      </c>
      <c r="Z53" s="12">
        <v>46.58</v>
      </c>
      <c r="AA53" s="12">
        <v>48.35</v>
      </c>
      <c r="AB53" s="105">
        <v>4097600</v>
      </c>
      <c r="AC53" s="12">
        <v>48.35</v>
      </c>
      <c r="AD53" s="2">
        <f t="shared" si="0"/>
        <v>1.8500000000000014</v>
      </c>
      <c r="AE53" s="148">
        <f t="shared" si="1"/>
        <v>2.9161345253299276E-2</v>
      </c>
    </row>
    <row r="54" spans="15:31" x14ac:dyDescent="0.25">
      <c r="O54" s="93">
        <v>0.97</v>
      </c>
      <c r="P54" s="93">
        <f t="shared" si="8"/>
        <v>46.618200000000002</v>
      </c>
      <c r="T54" s="103" t="s">
        <v>113</v>
      </c>
      <c r="U54" s="98">
        <v>2.5099999999999998</v>
      </c>
      <c r="W54" s="143">
        <v>42411</v>
      </c>
      <c r="X54" s="12">
        <v>46.54</v>
      </c>
      <c r="Y54" s="12">
        <v>47.85</v>
      </c>
      <c r="Z54" s="12">
        <v>46.48</v>
      </c>
      <c r="AA54" s="12">
        <v>46.98</v>
      </c>
      <c r="AB54" s="105">
        <v>4926400</v>
      </c>
      <c r="AC54" s="12">
        <v>46.98</v>
      </c>
      <c r="AD54" s="2">
        <f t="shared" si="0"/>
        <v>1.3700000000000045</v>
      </c>
      <c r="AE54" s="148">
        <f t="shared" si="1"/>
        <v>-1.5300775518759302E-2</v>
      </c>
    </row>
    <row r="55" spans="15:31" x14ac:dyDescent="0.25">
      <c r="O55" s="93">
        <v>0.96</v>
      </c>
      <c r="P55" s="93">
        <f t="shared" si="8"/>
        <v>46.137599999999999</v>
      </c>
      <c r="T55" s="103" t="s">
        <v>114</v>
      </c>
      <c r="U55" s="98">
        <v>19.47</v>
      </c>
      <c r="W55" s="143">
        <v>42410</v>
      </c>
      <c r="X55" s="12">
        <v>47.41</v>
      </c>
      <c r="Y55" s="12">
        <v>48.8</v>
      </c>
      <c r="Z55" s="12">
        <v>47.07</v>
      </c>
      <c r="AA55" s="12">
        <v>47.71</v>
      </c>
      <c r="AB55" s="105">
        <v>7833000</v>
      </c>
      <c r="AC55" s="12">
        <v>47.71</v>
      </c>
      <c r="AD55" s="2">
        <f t="shared" si="0"/>
        <v>1.7299999999999969</v>
      </c>
      <c r="AE55" s="148">
        <f t="shared" si="1"/>
        <v>2.6462994836488951E-2</v>
      </c>
    </row>
    <row r="56" spans="15:31" x14ac:dyDescent="0.25">
      <c r="O56" s="93">
        <v>0.95</v>
      </c>
      <c r="P56" s="93">
        <f t="shared" si="8"/>
        <v>45.656999999999996</v>
      </c>
      <c r="T56" s="103" t="s">
        <v>111</v>
      </c>
      <c r="U56" s="98" t="s">
        <v>126</v>
      </c>
      <c r="W56" s="143">
        <v>42409</v>
      </c>
      <c r="X56" s="12">
        <v>44.97</v>
      </c>
      <c r="Y56" s="12">
        <v>47.03</v>
      </c>
      <c r="Z56" s="12">
        <v>44</v>
      </c>
      <c r="AA56" s="12">
        <v>46.48</v>
      </c>
      <c r="AB56" s="105">
        <v>9300200</v>
      </c>
      <c r="AC56" s="12">
        <v>46.48</v>
      </c>
      <c r="AD56" s="2">
        <f t="shared" si="0"/>
        <v>3.0300000000000011</v>
      </c>
      <c r="AE56" s="148">
        <f t="shared" si="1"/>
        <v>1.7513134851138368E-2</v>
      </c>
    </row>
    <row r="57" spans="15:31" x14ac:dyDescent="0.25">
      <c r="O57" s="93">
        <v>0.94</v>
      </c>
      <c r="P57" s="93">
        <f t="shared" si="8"/>
        <v>45.176400000000001</v>
      </c>
      <c r="W57" s="143">
        <v>42408</v>
      </c>
      <c r="X57" s="12">
        <v>45.9</v>
      </c>
      <c r="Y57" s="12">
        <v>46.42</v>
      </c>
      <c r="Z57" s="12">
        <v>45.16</v>
      </c>
      <c r="AA57" s="12">
        <v>45.68</v>
      </c>
      <c r="AB57" s="105">
        <v>7691700</v>
      </c>
      <c r="AC57" s="12">
        <v>45.68</v>
      </c>
      <c r="AD57" s="2">
        <f t="shared" si="0"/>
        <v>1.2600000000000051</v>
      </c>
      <c r="AE57" s="148">
        <f t="shared" si="1"/>
        <v>-2.5181391378574447E-2</v>
      </c>
    </row>
    <row r="58" spans="15:31" x14ac:dyDescent="0.25">
      <c r="O58" s="93">
        <v>0.93</v>
      </c>
      <c r="P58" s="93">
        <f t="shared" si="8"/>
        <v>44.695800000000006</v>
      </c>
      <c r="W58" s="143">
        <v>42405</v>
      </c>
      <c r="X58" s="12">
        <v>48.41</v>
      </c>
      <c r="Y58" s="12">
        <v>49.16</v>
      </c>
      <c r="Z58" s="12">
        <v>46.48</v>
      </c>
      <c r="AA58" s="12">
        <v>46.86</v>
      </c>
      <c r="AB58" s="105">
        <v>5164900</v>
      </c>
      <c r="AC58" s="12">
        <v>46.86</v>
      </c>
      <c r="AD58" s="2">
        <f t="shared" si="0"/>
        <v>2.6799999999999997</v>
      </c>
      <c r="AE58" s="148">
        <f t="shared" si="1"/>
        <v>-3.2018178062383718E-2</v>
      </c>
    </row>
    <row r="59" spans="15:31" x14ac:dyDescent="0.25">
      <c r="O59" s="93">
        <v>0.92</v>
      </c>
      <c r="P59" s="93">
        <f t="shared" si="8"/>
        <v>44.215200000000003</v>
      </c>
      <c r="W59" s="143">
        <v>42404</v>
      </c>
      <c r="X59" s="12">
        <v>47.18</v>
      </c>
      <c r="Y59" s="12">
        <v>48.62</v>
      </c>
      <c r="Z59" s="12">
        <v>47.07</v>
      </c>
      <c r="AA59" s="12">
        <v>48.41</v>
      </c>
      <c r="AB59" s="105">
        <v>5711500</v>
      </c>
      <c r="AC59" s="12">
        <v>48.41</v>
      </c>
      <c r="AD59" s="2">
        <f t="shared" si="0"/>
        <v>1.5499999999999972</v>
      </c>
      <c r="AE59" s="148">
        <f t="shared" si="1"/>
        <v>1.7658187933571545E-2</v>
      </c>
    </row>
    <row r="60" spans="15:31" x14ac:dyDescent="0.25">
      <c r="O60" s="93">
        <v>0.91</v>
      </c>
      <c r="P60" s="93">
        <f t="shared" si="8"/>
        <v>43.7346</v>
      </c>
      <c r="W60" s="143">
        <v>42403</v>
      </c>
      <c r="X60" s="12">
        <v>46.63</v>
      </c>
      <c r="Y60" s="12">
        <v>48.3</v>
      </c>
      <c r="Z60" s="12">
        <v>45.05</v>
      </c>
      <c r="AA60" s="12">
        <v>47.57</v>
      </c>
      <c r="AB60" s="105">
        <v>6490000</v>
      </c>
      <c r="AC60" s="12">
        <v>47.57</v>
      </c>
      <c r="AD60" s="2">
        <f t="shared" si="0"/>
        <v>3.25</v>
      </c>
      <c r="AE60" s="148">
        <f t="shared" si="1"/>
        <v>2.411194833153929E-2</v>
      </c>
    </row>
    <row r="61" spans="15:31" x14ac:dyDescent="0.25">
      <c r="O61" s="93">
        <v>0.9</v>
      </c>
      <c r="P61" s="93">
        <f t="shared" si="8"/>
        <v>43.254000000000005</v>
      </c>
      <c r="W61" s="143">
        <v>42402</v>
      </c>
      <c r="X61" s="12">
        <v>48.27</v>
      </c>
      <c r="Y61" s="12">
        <v>48.48</v>
      </c>
      <c r="Z61" s="12">
        <v>46.05</v>
      </c>
      <c r="AA61" s="12">
        <v>46.45</v>
      </c>
      <c r="AB61" s="105">
        <v>7114500</v>
      </c>
      <c r="AC61" s="12">
        <v>46.45</v>
      </c>
      <c r="AD61" s="2">
        <f t="shared" si="0"/>
        <v>2.4299999999999997</v>
      </c>
      <c r="AE61" s="148">
        <f t="shared" si="1"/>
        <v>-4.9324600900532034E-2</v>
      </c>
    </row>
    <row r="62" spans="15:31" x14ac:dyDescent="0.25">
      <c r="W62" s="143">
        <v>42401</v>
      </c>
      <c r="X62" s="12">
        <v>47.71</v>
      </c>
      <c r="Y62" s="12">
        <v>49.2</v>
      </c>
      <c r="Z62" s="12">
        <v>47.52</v>
      </c>
      <c r="AA62" s="12">
        <v>48.86</v>
      </c>
      <c r="AB62" s="105">
        <v>6719300</v>
      </c>
      <c r="AC62" s="12">
        <v>48.86</v>
      </c>
      <c r="AD62" s="2">
        <f t="shared" si="0"/>
        <v>1.6799999999999997</v>
      </c>
      <c r="AE62" s="148">
        <f t="shared" si="1"/>
        <v>1.2013256006627948E-2</v>
      </c>
    </row>
    <row r="63" spans="15:31" x14ac:dyDescent="0.25">
      <c r="W63" s="143">
        <v>42398</v>
      </c>
      <c r="X63" s="12">
        <v>45.31</v>
      </c>
      <c r="Y63" s="12">
        <v>48.54</v>
      </c>
      <c r="Z63" s="12">
        <v>45.27</v>
      </c>
      <c r="AA63" s="12">
        <v>48.28</v>
      </c>
      <c r="AB63" s="105">
        <v>9056700</v>
      </c>
      <c r="AC63" s="12">
        <v>48.28</v>
      </c>
      <c r="AD63" s="2">
        <f t="shared" si="0"/>
        <v>3.269999999999996</v>
      </c>
      <c r="AE63" s="148">
        <f t="shared" si="1"/>
        <v>4.7061374972890979E-2</v>
      </c>
    </row>
    <row r="64" spans="15:31" x14ac:dyDescent="0.25">
      <c r="W64" s="143">
        <v>42397</v>
      </c>
      <c r="X64" s="12">
        <v>47.97</v>
      </c>
      <c r="Y64" s="12">
        <v>48.14</v>
      </c>
      <c r="Z64" s="12">
        <v>45.77</v>
      </c>
      <c r="AA64" s="12">
        <v>46.11</v>
      </c>
      <c r="AB64" s="105">
        <v>7770500</v>
      </c>
      <c r="AC64" s="12">
        <v>46.11</v>
      </c>
      <c r="AD64" s="2">
        <f t="shared" si="0"/>
        <v>2.3699999999999974</v>
      </c>
      <c r="AE64" s="148">
        <f t="shared" si="1"/>
        <v>-3.3535946342485912E-2</v>
      </c>
    </row>
    <row r="65" spans="23:31" x14ac:dyDescent="0.25">
      <c r="W65" s="143">
        <v>42396</v>
      </c>
      <c r="X65" s="12">
        <v>47.7</v>
      </c>
      <c r="Y65" s="12">
        <v>49.41</v>
      </c>
      <c r="Z65" s="12">
        <v>47.37</v>
      </c>
      <c r="AA65" s="12">
        <v>47.71</v>
      </c>
      <c r="AB65" s="105">
        <v>8127200</v>
      </c>
      <c r="AC65" s="12">
        <v>47.71</v>
      </c>
      <c r="AD65" s="2">
        <f t="shared" si="0"/>
        <v>2.0399999999999991</v>
      </c>
      <c r="AE65" s="148">
        <f t="shared" si="1"/>
        <v>1.0163031971204717E-2</v>
      </c>
    </row>
    <row r="66" spans="23:31" x14ac:dyDescent="0.25">
      <c r="W66" s="143">
        <v>42395</v>
      </c>
      <c r="X66" s="12">
        <v>46.83</v>
      </c>
      <c r="Y66" s="12">
        <v>47.27</v>
      </c>
      <c r="Z66" s="12">
        <v>46.31</v>
      </c>
      <c r="AA66" s="12">
        <v>47.23</v>
      </c>
      <c r="AB66" s="105">
        <v>5602800</v>
      </c>
      <c r="AC66" s="12">
        <v>47.23</v>
      </c>
      <c r="AD66" s="2">
        <f t="shared" si="0"/>
        <v>0.96000000000000085</v>
      </c>
      <c r="AE66" s="148">
        <f t="shared" si="1"/>
        <v>1.7011197243755438E-2</v>
      </c>
    </row>
    <row r="67" spans="23:31" x14ac:dyDescent="0.25">
      <c r="W67" s="143">
        <v>42394</v>
      </c>
      <c r="X67" s="12">
        <v>46.91</v>
      </c>
      <c r="Y67" s="12">
        <v>47.26</v>
      </c>
      <c r="Z67" s="12">
        <v>46.34</v>
      </c>
      <c r="AA67" s="12">
        <v>46.44</v>
      </c>
      <c r="AB67" s="105">
        <v>5578400</v>
      </c>
      <c r="AC67" s="12">
        <v>46.44</v>
      </c>
      <c r="AD67" s="2">
        <f t="shared" ref="AD67" si="9">Y67-Z67</f>
        <v>0.9199999999999946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95" priority="17">
      <formula>Q7&gt;0</formula>
    </cfRule>
    <cfRule type="expression" dxfId="19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93" priority="11">
      <formula>F22&gt;0</formula>
    </cfRule>
    <cfRule type="expression" dxfId="192" priority="12">
      <formula>F22&lt;0</formula>
    </cfRule>
  </conditionalFormatting>
  <conditionalFormatting sqref="F27:F31">
    <cfRule type="expression" dxfId="191" priority="7">
      <formula>F27&gt;0</formula>
    </cfRule>
    <cfRule type="expression" dxfId="190" priority="8">
      <formula>F27&lt;0</formula>
    </cfRule>
  </conditionalFormatting>
  <conditionalFormatting sqref="F27:F31">
    <cfRule type="expression" dxfId="189" priority="9">
      <formula>F27&gt;0</formula>
    </cfRule>
    <cfRule type="expression" dxfId="188" priority="10">
      <formula>F27&lt;0</formula>
    </cfRule>
  </conditionalFormatting>
  <conditionalFormatting sqref="H22:H31">
    <cfRule type="expression" dxfId="187" priority="5">
      <formula>H22&gt;0</formula>
    </cfRule>
    <cfRule type="expression" dxfId="186" priority="6">
      <formula>H22&lt;0</formula>
    </cfRule>
  </conditionalFormatting>
  <conditionalFormatting sqref="F18:F21">
    <cfRule type="expression" dxfId="185" priority="3">
      <formula>F18&gt;0</formula>
    </cfRule>
    <cfRule type="expression" dxfId="184" priority="4">
      <formula>F18&lt;0</formula>
    </cfRule>
  </conditionalFormatting>
  <conditionalFormatting sqref="H18:H21">
    <cfRule type="expression" dxfId="183" priority="1">
      <formula>H18&gt;0</formula>
    </cfRule>
    <cfRule type="expression" dxfId="18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30</v>
      </c>
      <c r="T2" s="1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79.349999999999994</v>
      </c>
      <c r="T3" s="1"/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78.510000000000005</v>
      </c>
      <c r="T4" s="173"/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2355.3000000000002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2380.5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-25.199999999999818</v>
      </c>
      <c r="R7" s="206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-1.0586011342154875E-2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2380.5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0" t="s">
        <v>167</v>
      </c>
      <c r="H17" s="250" t="s">
        <v>90</v>
      </c>
      <c r="I17" s="250" t="s">
        <v>174</v>
      </c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2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2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2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2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2:31" ht="20.25" thickBot="1" x14ac:dyDescent="0.35">
      <c r="O40" s="424" t="s">
        <v>78</v>
      </c>
      <c r="P40" s="424"/>
      <c r="T40" s="101" t="s">
        <v>115</v>
      </c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2:31" ht="15.75" thickTop="1" x14ac:dyDescent="0.25">
      <c r="O41" s="93">
        <v>1.1000000000000001</v>
      </c>
      <c r="P41" s="93">
        <f>O41*$Q$4</f>
        <v>86.361000000000018</v>
      </c>
      <c r="Q41" s="2"/>
      <c r="T41" s="138"/>
      <c r="U41" s="108"/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2:31" x14ac:dyDescent="0.25">
      <c r="O42" s="93">
        <v>1.0900000000000001</v>
      </c>
      <c r="P42" s="93">
        <f t="shared" ref="P42:P61" si="5">O42*$Q$4</f>
        <v>85.575900000000019</v>
      </c>
      <c r="Q42" s="2"/>
      <c r="T42" s="103"/>
      <c r="U42" s="98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2:31" x14ac:dyDescent="0.25">
      <c r="O43" s="93">
        <v>1.08</v>
      </c>
      <c r="P43" s="93">
        <f t="shared" si="5"/>
        <v>84.790800000000004</v>
      </c>
      <c r="Q43" s="2"/>
      <c r="T43" s="103"/>
      <c r="U43" s="98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2:31" x14ac:dyDescent="0.25">
      <c r="O44" s="93">
        <v>1.07</v>
      </c>
      <c r="P44" s="93">
        <f t="shared" si="5"/>
        <v>84.005700000000004</v>
      </c>
      <c r="Q44" s="2"/>
      <c r="T44" s="103"/>
      <c r="U44" s="98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2:31" x14ac:dyDescent="0.25">
      <c r="O45" s="93">
        <v>1.06</v>
      </c>
      <c r="P45" s="93">
        <f t="shared" si="5"/>
        <v>83.220600000000005</v>
      </c>
      <c r="Q45" s="2"/>
      <c r="T45" s="103"/>
      <c r="U45" s="98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2:31" x14ac:dyDescent="0.25">
      <c r="O46" s="93">
        <v>1.05</v>
      </c>
      <c r="P46" s="93">
        <f t="shared" si="5"/>
        <v>82.435500000000005</v>
      </c>
      <c r="Q46" s="2"/>
      <c r="T46" s="103"/>
      <c r="U46" s="98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2:31" x14ac:dyDescent="0.25">
      <c r="O47" s="93">
        <v>1.04</v>
      </c>
      <c r="P47" s="93">
        <f t="shared" si="5"/>
        <v>81.650400000000005</v>
      </c>
      <c r="Q47" s="2"/>
      <c r="T47" s="103"/>
      <c r="U47" s="98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2:31" x14ac:dyDescent="0.25">
      <c r="O48" s="93">
        <v>1.03</v>
      </c>
      <c r="P48" s="93">
        <f t="shared" si="5"/>
        <v>80.865300000000005</v>
      </c>
      <c r="Q48" s="2"/>
      <c r="T48" s="103"/>
      <c r="U48" s="98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1.02</v>
      </c>
      <c r="P49" s="93">
        <f t="shared" si="5"/>
        <v>80.080200000000005</v>
      </c>
      <c r="Q49" s="2"/>
      <c r="T49" s="103"/>
      <c r="U49" s="98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1.01</v>
      </c>
      <c r="P50" s="93">
        <f t="shared" si="5"/>
        <v>79.295100000000005</v>
      </c>
      <c r="Q50" s="2"/>
      <c r="T50" s="103"/>
      <c r="U50" s="98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</v>
      </c>
      <c r="P51" s="93">
        <f t="shared" si="5"/>
        <v>78.510000000000005</v>
      </c>
      <c r="Q51" s="2"/>
      <c r="T51" s="103"/>
      <c r="U51" s="100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0.99</v>
      </c>
      <c r="P52" s="93">
        <f t="shared" si="5"/>
        <v>77.724900000000005</v>
      </c>
      <c r="Q52" s="2"/>
      <c r="T52" s="103"/>
      <c r="U52" s="100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0.98</v>
      </c>
      <c r="P53" s="93">
        <f t="shared" si="5"/>
        <v>76.939800000000005</v>
      </c>
      <c r="Q53" s="2"/>
      <c r="T53" s="103"/>
      <c r="U53" s="98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0.97</v>
      </c>
      <c r="P54" s="93">
        <f t="shared" si="5"/>
        <v>76.154700000000005</v>
      </c>
      <c r="T54" s="103"/>
      <c r="U54" s="98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0.96</v>
      </c>
      <c r="P55" s="93">
        <f t="shared" si="5"/>
        <v>75.369600000000005</v>
      </c>
      <c r="T55" s="103"/>
      <c r="U55" s="98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0.95</v>
      </c>
      <c r="P56" s="93">
        <f t="shared" si="5"/>
        <v>74.584500000000006</v>
      </c>
      <c r="T56" s="103"/>
      <c r="U56" s="98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0.94</v>
      </c>
      <c r="P57" s="93">
        <f t="shared" si="5"/>
        <v>73.799400000000006</v>
      </c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0.93</v>
      </c>
      <c r="P58" s="93">
        <f t="shared" si="5"/>
        <v>73.014300000000006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0.92</v>
      </c>
      <c r="P59" s="93">
        <f t="shared" si="5"/>
        <v>72.229200000000006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0.91</v>
      </c>
      <c r="P60" s="93">
        <f t="shared" si="5"/>
        <v>71.444100000000006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</v>
      </c>
      <c r="P61" s="93">
        <f t="shared" si="5"/>
        <v>70.659000000000006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" si="6">Y67-Z67</f>
        <v>0</v>
      </c>
      <c r="AE67" s="148" t="e">
        <f>AC67/#REF!-1</f>
        <v>#REF!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81" priority="21">
      <formula>Q7&gt;0</formula>
    </cfRule>
    <cfRule type="expression" dxfId="18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79" priority="15">
      <formula>F22&gt;0</formula>
    </cfRule>
    <cfRule type="expression" dxfId="178" priority="16">
      <formula>F22&lt;0</formula>
    </cfRule>
  </conditionalFormatting>
  <conditionalFormatting sqref="F27:F35">
    <cfRule type="expression" dxfId="177" priority="11">
      <formula>F27&gt;0</formula>
    </cfRule>
    <cfRule type="expression" dxfId="176" priority="12">
      <formula>F27&lt;0</formula>
    </cfRule>
  </conditionalFormatting>
  <conditionalFormatting sqref="F27:F35">
    <cfRule type="expression" dxfId="175" priority="13">
      <formula>F27&gt;0</formula>
    </cfRule>
    <cfRule type="expression" dxfId="174" priority="14">
      <formula>F27&lt;0</formula>
    </cfRule>
  </conditionalFormatting>
  <conditionalFormatting sqref="H22:H35">
    <cfRule type="expression" dxfId="173" priority="9">
      <formula>H22&gt;0</formula>
    </cfRule>
    <cfRule type="expression" dxfId="172" priority="10">
      <formula>H22&lt;0</formula>
    </cfRule>
  </conditionalFormatting>
  <conditionalFormatting sqref="F19:F21">
    <cfRule type="expression" dxfId="171" priority="7">
      <formula>F19&gt;0</formula>
    </cfRule>
    <cfRule type="expression" dxfId="170" priority="8">
      <formula>F19&lt;0</formula>
    </cfRule>
  </conditionalFormatting>
  <conditionalFormatting sqref="H19:H21">
    <cfRule type="expression" dxfId="169" priority="5">
      <formula>H19&gt;0</formula>
    </cfRule>
    <cfRule type="expression" dxfId="168" priority="6">
      <formula>H19&lt;0</formula>
    </cfRule>
  </conditionalFormatting>
  <conditionalFormatting sqref="F18">
    <cfRule type="expression" dxfId="167" priority="3">
      <formula>F18&gt;0</formula>
    </cfRule>
    <cfRule type="expression" dxfId="166" priority="4">
      <formula>F18&lt;0</formula>
    </cfRule>
  </conditionalFormatting>
  <conditionalFormatting sqref="H18">
    <cfRule type="expression" dxfId="165" priority="1">
      <formula>H18&gt;0</formula>
    </cfRule>
    <cfRule type="expression" dxfId="16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150</v>
      </c>
      <c r="T2" s="1"/>
      <c r="W2" s="143">
        <v>42487</v>
      </c>
      <c r="X2" s="12">
        <v>43.75</v>
      </c>
      <c r="Y2" s="12">
        <v>44.24</v>
      </c>
      <c r="Z2" s="12">
        <v>43.28</v>
      </c>
      <c r="AA2" s="12">
        <v>43.69</v>
      </c>
      <c r="AB2" s="105">
        <v>9053200</v>
      </c>
      <c r="AC2" s="12">
        <v>43.69</v>
      </c>
      <c r="AD2" s="2">
        <f>Y2-Z2</f>
        <v>0.96000000000000085</v>
      </c>
      <c r="AE2" s="148">
        <f>AC2/AC3-1</f>
        <v>2.2941041523283356E-3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3"/>
      <c r="I3" s="3"/>
      <c r="J3" s="3"/>
      <c r="K3" s="3"/>
      <c r="O3" s="13" t="s">
        <v>58</v>
      </c>
      <c r="Q3" s="252">
        <f>IF(Q2=0, Q4, (F11-K11-M11)/Q2)</f>
        <v>42.766533333333328</v>
      </c>
      <c r="T3" s="1"/>
      <c r="W3" s="143">
        <v>42486</v>
      </c>
      <c r="X3" s="12">
        <v>44.15</v>
      </c>
      <c r="Y3" s="12">
        <v>44.52</v>
      </c>
      <c r="Z3" s="12">
        <v>43.06</v>
      </c>
      <c r="AA3" s="12">
        <v>43.59</v>
      </c>
      <c r="AB3" s="105">
        <v>11540200</v>
      </c>
      <c r="AC3" s="12">
        <v>43.59</v>
      </c>
      <c r="AD3" s="2">
        <f t="shared" ref="AD3:AD66" si="0">Y3-Z3</f>
        <v>1.4600000000000009</v>
      </c>
      <c r="AE3" s="148">
        <f t="shared" ref="AE3:AE66" si="1">AC3/AC4-1</f>
        <v>-7.7395857045298166E-3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>D4*C4+E4</f>
        <v>2182.5</v>
      </c>
      <c r="G4" s="4"/>
      <c r="H4" s="4"/>
      <c r="I4" s="3"/>
      <c r="J4" s="3"/>
      <c r="K4" s="3"/>
      <c r="O4" s="13" t="s">
        <v>66</v>
      </c>
      <c r="Q4" s="59">
        <v>42.86</v>
      </c>
      <c r="T4" s="173"/>
      <c r="W4" s="143">
        <v>42485</v>
      </c>
      <c r="X4" s="12">
        <v>44.52</v>
      </c>
      <c r="Y4" s="12">
        <v>44.88</v>
      </c>
      <c r="Z4" s="12">
        <v>43.79</v>
      </c>
      <c r="AA4" s="12">
        <v>43.93</v>
      </c>
      <c r="AB4" s="105">
        <v>8711900</v>
      </c>
      <c r="AC4" s="12">
        <v>43.93</v>
      </c>
      <c r="AD4" s="2">
        <f t="shared" si="0"/>
        <v>1.0900000000000034</v>
      </c>
      <c r="AE4" s="148">
        <f t="shared" si="1"/>
        <v>-1.5463917525773141E-2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>D5*C5+E5</f>
        <v>2162.5</v>
      </c>
      <c r="G5" s="4"/>
      <c r="H5" s="4"/>
      <c r="I5" s="3"/>
      <c r="J5" s="3"/>
      <c r="K5" s="3"/>
      <c r="O5" s="13" t="s">
        <v>67</v>
      </c>
      <c r="Q5" s="3">
        <f>Q4*Q2</f>
        <v>6429</v>
      </c>
      <c r="W5" s="143">
        <v>42482</v>
      </c>
      <c r="X5" s="12">
        <v>43.43</v>
      </c>
      <c r="Y5" s="12">
        <v>44.67</v>
      </c>
      <c r="Z5" s="12">
        <v>43.16</v>
      </c>
      <c r="AA5" s="12">
        <v>44.62</v>
      </c>
      <c r="AB5" s="105">
        <v>14219800</v>
      </c>
      <c r="AC5" s="12">
        <v>44.62</v>
      </c>
      <c r="AD5" s="2">
        <f t="shared" si="0"/>
        <v>1.5100000000000051</v>
      </c>
      <c r="AE5" s="148">
        <f t="shared" si="1"/>
        <v>-7.7829664220592232E-3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6414.98</v>
      </c>
      <c r="W6" s="143">
        <v>42481</v>
      </c>
      <c r="X6" s="12">
        <v>46.28</v>
      </c>
      <c r="Y6" s="12">
        <v>46.31</v>
      </c>
      <c r="Z6" s="12">
        <v>44.74</v>
      </c>
      <c r="AA6" s="12">
        <v>44.97</v>
      </c>
      <c r="AB6" s="105">
        <v>15213000</v>
      </c>
      <c r="AC6" s="12">
        <v>44.97</v>
      </c>
      <c r="AD6" s="2">
        <f t="shared" si="0"/>
        <v>1.5700000000000003</v>
      </c>
      <c r="AE6" s="148">
        <f t="shared" si="1"/>
        <v>-3.4978540772532263E-2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14.020000000000437</v>
      </c>
      <c r="R7" s="206"/>
      <c r="W7" s="143">
        <v>42480</v>
      </c>
      <c r="X7" s="12">
        <v>46.9</v>
      </c>
      <c r="Y7" s="12">
        <v>47.53</v>
      </c>
      <c r="Z7" s="12">
        <v>46.58</v>
      </c>
      <c r="AA7" s="12">
        <v>46.6</v>
      </c>
      <c r="AB7" s="105">
        <v>8078700</v>
      </c>
      <c r="AC7" s="12">
        <v>46.6</v>
      </c>
      <c r="AD7" s="2">
        <f t="shared" si="0"/>
        <v>0.95000000000000284</v>
      </c>
      <c r="AE7" s="148">
        <f t="shared" si="1"/>
        <v>-5.7606144655428793E-3</v>
      </c>
    </row>
    <row r="8" spans="1:31" x14ac:dyDescent="0.25">
      <c r="O8" s="13" t="s">
        <v>90</v>
      </c>
      <c r="Q8" s="148">
        <f>(Q4-Q3)/Q3</f>
        <v>2.1855095417290036E-3</v>
      </c>
      <c r="W8" s="143">
        <v>42479</v>
      </c>
      <c r="X8" s="12">
        <v>46.69</v>
      </c>
      <c r="Y8" s="12">
        <v>47.42</v>
      </c>
      <c r="Z8" s="12">
        <v>46.6</v>
      </c>
      <c r="AA8" s="12">
        <v>46.87</v>
      </c>
      <c r="AB8" s="105">
        <v>8759000</v>
      </c>
      <c r="AC8" s="12">
        <v>46.87</v>
      </c>
      <c r="AD8" s="2">
        <f t="shared" si="0"/>
        <v>0.82000000000000028</v>
      </c>
      <c r="AE8" s="148">
        <f t="shared" si="1"/>
        <v>6.8743286788399693E-3</v>
      </c>
    </row>
    <row r="9" spans="1:31" x14ac:dyDescent="0.25">
      <c r="W9" s="143">
        <v>42478</v>
      </c>
      <c r="X9" s="12">
        <v>47.65</v>
      </c>
      <c r="Y9" s="12">
        <v>47.65</v>
      </c>
      <c r="Z9" s="12">
        <v>46.21</v>
      </c>
      <c r="AA9" s="12">
        <v>46.55</v>
      </c>
      <c r="AB9" s="105">
        <v>11661100</v>
      </c>
      <c r="AC9" s="12">
        <v>46.55</v>
      </c>
      <c r="AD9" s="2">
        <f t="shared" si="0"/>
        <v>1.4399999999999977</v>
      </c>
      <c r="AE9" s="148">
        <f t="shared" si="1"/>
        <v>-2.0000000000000018E-2</v>
      </c>
    </row>
    <row r="10" spans="1:31" x14ac:dyDescent="0.25">
      <c r="W10" s="143">
        <v>42475</v>
      </c>
      <c r="X10" s="12">
        <v>48.74</v>
      </c>
      <c r="Y10" s="12">
        <v>48.81</v>
      </c>
      <c r="Z10" s="12">
        <v>47.15</v>
      </c>
      <c r="AA10" s="12">
        <v>47.5</v>
      </c>
      <c r="AB10" s="105">
        <v>11807800</v>
      </c>
      <c r="AC10" s="12">
        <v>47.5</v>
      </c>
      <c r="AD10" s="2">
        <f t="shared" si="0"/>
        <v>1.6600000000000037</v>
      </c>
      <c r="AE10" s="148">
        <f t="shared" si="1"/>
        <v>-2.0416580738296553E-2</v>
      </c>
    </row>
    <row r="11" spans="1:31" x14ac:dyDescent="0.25">
      <c r="A11" s="35" t="s">
        <v>81</v>
      </c>
      <c r="B11" s="16"/>
      <c r="C11" s="16">
        <f>SUM(C2:C6)</f>
        <v>180</v>
      </c>
      <c r="D11" s="21"/>
      <c r="E11" s="21"/>
      <c r="F11" s="21">
        <f>SUM(F2:F6)</f>
        <v>7878.5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42474</v>
      </c>
      <c r="X11" s="12">
        <v>48.95</v>
      </c>
      <c r="Y11" s="12">
        <v>49.8</v>
      </c>
      <c r="Z11" s="12">
        <v>48.27</v>
      </c>
      <c r="AA11" s="12">
        <v>48.49</v>
      </c>
      <c r="AB11" s="105">
        <v>15895200</v>
      </c>
      <c r="AC11" s="12">
        <v>48.49</v>
      </c>
      <c r="AD11" s="2">
        <f t="shared" si="0"/>
        <v>1.529999999999994</v>
      </c>
      <c r="AE11" s="148">
        <f t="shared" si="1"/>
        <v>9.3671940049959712E-3</v>
      </c>
    </row>
    <row r="12" spans="1:31" x14ac:dyDescent="0.25">
      <c r="W12" s="143">
        <v>42473</v>
      </c>
      <c r="X12" s="12">
        <v>47.15</v>
      </c>
      <c r="Y12" s="12">
        <v>48.13</v>
      </c>
      <c r="Z12" s="12">
        <v>46.86</v>
      </c>
      <c r="AA12" s="12">
        <v>48.04</v>
      </c>
      <c r="AB12" s="105">
        <v>10856700</v>
      </c>
      <c r="AC12" s="12">
        <v>48.04</v>
      </c>
      <c r="AD12" s="2">
        <f t="shared" si="0"/>
        <v>1.2700000000000031</v>
      </c>
      <c r="AE12" s="148">
        <f t="shared" si="1"/>
        <v>3.0238044177568035E-2</v>
      </c>
    </row>
    <row r="13" spans="1:31" x14ac:dyDescent="0.25">
      <c r="W13" s="143">
        <v>42472</v>
      </c>
      <c r="X13" s="12">
        <v>46.83</v>
      </c>
      <c r="Y13" s="12">
        <v>47.26</v>
      </c>
      <c r="Z13" s="12">
        <v>46.52</v>
      </c>
      <c r="AA13" s="12">
        <v>46.63</v>
      </c>
      <c r="AB13" s="105">
        <v>8233800</v>
      </c>
      <c r="AC13" s="12">
        <v>46.63</v>
      </c>
      <c r="AD13" s="2">
        <f t="shared" si="0"/>
        <v>0.73999999999999488</v>
      </c>
      <c r="AE13" s="148">
        <f t="shared" si="1"/>
        <v>1.7185821697101034E-3</v>
      </c>
    </row>
    <row r="14" spans="1:31" x14ac:dyDescent="0.25">
      <c r="W14" s="143">
        <v>42471</v>
      </c>
      <c r="X14" s="12">
        <v>46.87</v>
      </c>
      <c r="Y14" s="12">
        <v>47.8</v>
      </c>
      <c r="Z14" s="12">
        <v>46.5</v>
      </c>
      <c r="AA14" s="12">
        <v>46.55</v>
      </c>
      <c r="AB14" s="105">
        <v>8866300</v>
      </c>
      <c r="AC14" s="12">
        <v>46.55</v>
      </c>
      <c r="AD14" s="2">
        <f t="shared" si="0"/>
        <v>1.2999999999999972</v>
      </c>
      <c r="AE14" s="148">
        <f t="shared" si="1"/>
        <v>5.6167638798876318E-3</v>
      </c>
    </row>
    <row r="15" spans="1:31" x14ac:dyDescent="0.25">
      <c r="W15" s="143">
        <v>42468</v>
      </c>
      <c r="X15" s="12">
        <v>46.1</v>
      </c>
      <c r="Y15" s="12">
        <v>46.62</v>
      </c>
      <c r="Z15" s="12">
        <v>45.66</v>
      </c>
      <c r="AA15" s="12">
        <v>46.29</v>
      </c>
      <c r="AB15" s="105">
        <v>5837800</v>
      </c>
      <c r="AC15" s="12">
        <v>46.29</v>
      </c>
      <c r="AD15" s="2">
        <f t="shared" si="0"/>
        <v>0.96000000000000085</v>
      </c>
      <c r="AE15" s="148">
        <f t="shared" si="1"/>
        <v>1.0698689956331942E-2</v>
      </c>
    </row>
    <row r="16" spans="1:31" x14ac:dyDescent="0.25">
      <c r="W16" s="143">
        <v>42467</v>
      </c>
      <c r="X16" s="12">
        <v>47</v>
      </c>
      <c r="Y16" s="12">
        <v>47.19</v>
      </c>
      <c r="Z16" s="12">
        <v>45.41</v>
      </c>
      <c r="AA16" s="12">
        <v>45.8</v>
      </c>
      <c r="AB16" s="105">
        <v>10387000</v>
      </c>
      <c r="AC16" s="12">
        <v>45.8</v>
      </c>
      <c r="AD16" s="2">
        <f t="shared" si="0"/>
        <v>1.7800000000000011</v>
      </c>
      <c r="AE16" s="148">
        <f t="shared" si="1"/>
        <v>-2.9661016949152685E-2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0" t="s">
        <v>167</v>
      </c>
      <c r="H17" s="250" t="s">
        <v>90</v>
      </c>
      <c r="I17" s="250" t="s">
        <v>174</v>
      </c>
      <c r="W17" s="143">
        <v>42466</v>
      </c>
      <c r="X17" s="12">
        <v>47.22</v>
      </c>
      <c r="Y17" s="12">
        <v>47.32</v>
      </c>
      <c r="Z17" s="12">
        <v>46.85</v>
      </c>
      <c r="AA17" s="12">
        <v>47.2</v>
      </c>
      <c r="AB17" s="105">
        <v>5483200</v>
      </c>
      <c r="AC17" s="12">
        <v>47.2</v>
      </c>
      <c r="AD17" s="2">
        <f t="shared" si="0"/>
        <v>0.46999999999999886</v>
      </c>
      <c r="AE17" s="148">
        <f t="shared" si="1"/>
        <v>8.4817642069556776E-4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57">
        <f t="shared" ref="H18:H24" si="4">(E18-D18)/D18</f>
        <v>1.4302741358759277E-3</v>
      </c>
      <c r="I18" s="43"/>
      <c r="W18" s="143">
        <v>42465</v>
      </c>
      <c r="X18" s="12">
        <v>46.97</v>
      </c>
      <c r="Y18" s="12">
        <v>47.81</v>
      </c>
      <c r="Z18" s="12">
        <v>46.72</v>
      </c>
      <c r="AA18" s="12">
        <v>47.16</v>
      </c>
      <c r="AB18" s="105">
        <v>6475100</v>
      </c>
      <c r="AC18" s="12">
        <v>47.16</v>
      </c>
      <c r="AD18" s="2">
        <f t="shared" si="0"/>
        <v>1.0900000000000034</v>
      </c>
      <c r="AE18" s="148">
        <f t="shared" si="1"/>
        <v>2.1208907741243621E-4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57">
        <f t="shared" si="4"/>
        <v>6.2693682955899763E-2</v>
      </c>
      <c r="I19" s="43"/>
      <c r="W19" s="143">
        <v>42464</v>
      </c>
      <c r="X19" s="12">
        <v>47.11</v>
      </c>
      <c r="Y19" s="12">
        <v>48.32</v>
      </c>
      <c r="Z19" s="12">
        <v>46.76</v>
      </c>
      <c r="AA19" s="12">
        <v>47.15</v>
      </c>
      <c r="AB19" s="105">
        <v>7863200</v>
      </c>
      <c r="AC19" s="12">
        <v>47.15</v>
      </c>
      <c r="AD19" s="2">
        <f t="shared" si="0"/>
        <v>1.5600000000000023</v>
      </c>
      <c r="AE19" s="148">
        <f t="shared" si="1"/>
        <v>2.9780897681344065E-3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57">
        <f t="shared" si="4"/>
        <v>0.11370679380214531</v>
      </c>
      <c r="I20" s="43"/>
      <c r="W20" s="143">
        <v>42461</v>
      </c>
      <c r="X20" s="12">
        <v>47.5</v>
      </c>
      <c r="Y20" s="12">
        <v>47.57</v>
      </c>
      <c r="Z20" s="12">
        <v>46.74</v>
      </c>
      <c r="AA20" s="12">
        <v>47.01</v>
      </c>
      <c r="AB20" s="105">
        <v>13898400</v>
      </c>
      <c r="AC20" s="12">
        <v>47.01</v>
      </c>
      <c r="AD20" s="2">
        <f t="shared" si="0"/>
        <v>0.82999999999999829</v>
      </c>
      <c r="AE20" s="148">
        <f t="shared" si="1"/>
        <v>-3.4305669679539852E-2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57">
        <f t="shared" si="4"/>
        <v>0.16376638855780684</v>
      </c>
      <c r="I21" s="43"/>
      <c r="W21" s="143">
        <v>42460</v>
      </c>
      <c r="X21" s="12">
        <v>49.37</v>
      </c>
      <c r="Y21" s="12">
        <v>49.74</v>
      </c>
      <c r="Z21" s="12">
        <v>48.66</v>
      </c>
      <c r="AA21" s="12">
        <v>48.68</v>
      </c>
      <c r="AB21" s="105">
        <v>6523900</v>
      </c>
      <c r="AC21" s="12">
        <v>48.68</v>
      </c>
      <c r="AD21" s="2">
        <f t="shared" si="0"/>
        <v>1.0800000000000054</v>
      </c>
      <c r="AE21" s="148">
        <f t="shared" si="1"/>
        <v>-1.3176565984188038E-2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57">
        <f t="shared" si="4"/>
        <v>0.10178784266984495</v>
      </c>
      <c r="I22" s="43"/>
      <c r="W22" s="143">
        <v>42459</v>
      </c>
      <c r="X22" s="12">
        <v>49.54</v>
      </c>
      <c r="Y22" s="12">
        <v>50.08</v>
      </c>
      <c r="Z22" s="12">
        <v>49.29</v>
      </c>
      <c r="AA22" s="12">
        <v>49.33</v>
      </c>
      <c r="AB22" s="105">
        <v>5756600</v>
      </c>
      <c r="AC22" s="12">
        <v>49.33</v>
      </c>
      <c r="AD22" s="2">
        <f t="shared" si="0"/>
        <v>0.78999999999999915</v>
      </c>
      <c r="AE22" s="148">
        <f t="shared" si="1"/>
        <v>4.0708324852432032E-3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57">
        <f t="shared" si="4"/>
        <v>0.12399856510821482</v>
      </c>
      <c r="I23" s="43"/>
      <c r="W23" s="143">
        <v>42458</v>
      </c>
      <c r="X23" s="12">
        <v>48.1</v>
      </c>
      <c r="Y23" s="12">
        <v>49.18</v>
      </c>
      <c r="Z23" s="12">
        <v>48.03</v>
      </c>
      <c r="AA23" s="12">
        <v>49.13</v>
      </c>
      <c r="AB23" s="105">
        <v>7261600</v>
      </c>
      <c r="AC23" s="12">
        <v>49.13</v>
      </c>
      <c r="AD23" s="2">
        <f t="shared" si="0"/>
        <v>1.1499999999999986</v>
      </c>
      <c r="AE23" s="148">
        <f t="shared" si="1"/>
        <v>1.9294605809128562E-2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57">
        <f t="shared" si="4"/>
        <v>0.14217386105464547</v>
      </c>
      <c r="I24" s="43"/>
      <c r="W24" s="143">
        <v>42457</v>
      </c>
      <c r="X24" s="12">
        <v>47.9</v>
      </c>
      <c r="Y24" s="12">
        <v>48.51</v>
      </c>
      <c r="Z24" s="12">
        <v>47.77</v>
      </c>
      <c r="AA24" s="12">
        <v>48.2</v>
      </c>
      <c r="AB24" s="105">
        <v>5875600</v>
      </c>
      <c r="AC24" s="12">
        <v>48.2</v>
      </c>
      <c r="AD24" s="2">
        <f t="shared" si="0"/>
        <v>0.73999999999999488</v>
      </c>
      <c r="AE24" s="148">
        <f t="shared" si="1"/>
        <v>7.5250836120401843E-3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42453</v>
      </c>
      <c r="X25" s="12">
        <v>48.48</v>
      </c>
      <c r="Y25" s="12">
        <v>48.56</v>
      </c>
      <c r="Z25" s="12">
        <v>47.36</v>
      </c>
      <c r="AA25" s="12">
        <v>47.84</v>
      </c>
      <c r="AB25" s="105">
        <v>9126500</v>
      </c>
      <c r="AC25" s="12">
        <v>47.84</v>
      </c>
      <c r="AD25" s="2">
        <f t="shared" si="0"/>
        <v>1.2000000000000028</v>
      </c>
      <c r="AE25" s="148">
        <f t="shared" si="1"/>
        <v>-2.1876916785933176E-2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9" si="5">C26*(E26-D26)</f>
        <v>244.50000000000003</v>
      </c>
      <c r="G26" s="43">
        <f t="shared" ref="G26:G29" si="6">D26*C26</f>
        <v>2070</v>
      </c>
      <c r="H26" s="257">
        <f t="shared" ref="H26:H29" si="7">(E26-D26)/D26</f>
        <v>0.11811594202898552</v>
      </c>
      <c r="I26" s="43"/>
      <c r="W26" s="143">
        <v>42452</v>
      </c>
      <c r="X26" s="12">
        <v>49.59</v>
      </c>
      <c r="Y26" s="12">
        <v>49.73</v>
      </c>
      <c r="Z26" s="12">
        <v>48.6</v>
      </c>
      <c r="AA26" s="12">
        <v>48.91</v>
      </c>
      <c r="AB26" s="105">
        <v>8772600</v>
      </c>
      <c r="AC26" s="12">
        <v>48.91</v>
      </c>
      <c r="AD26" s="2">
        <f t="shared" si="0"/>
        <v>1.1299999999999955</v>
      </c>
      <c r="AE26" s="148">
        <f t="shared" si="1"/>
        <v>-9.7185665114396524E-3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57">
        <f t="shared" si="7"/>
        <v>0.1712560386473431</v>
      </c>
      <c r="I27" s="43"/>
      <c r="W27" s="143">
        <v>42451</v>
      </c>
      <c r="X27" s="12">
        <v>48.71</v>
      </c>
      <c r="Y27" s="12">
        <v>49.74</v>
      </c>
      <c r="Z27" s="12">
        <v>48.2</v>
      </c>
      <c r="AA27" s="12">
        <v>49.39</v>
      </c>
      <c r="AB27" s="105">
        <v>13345800</v>
      </c>
      <c r="AC27" s="12">
        <v>49.39</v>
      </c>
      <c r="AD27" s="2">
        <f t="shared" si="0"/>
        <v>1.5399999999999991</v>
      </c>
      <c r="AE27" s="148">
        <f t="shared" si="1"/>
        <v>-1.4565043894652741E-2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5"/>
        <v>209.51999999999984</v>
      </c>
      <c r="G28" s="43">
        <f t="shared" si="6"/>
        <v>4252.4799999999996</v>
      </c>
      <c r="H28" s="257">
        <f t="shared" si="7"/>
        <v>4.9270072992700691E-2</v>
      </c>
      <c r="I28" s="43"/>
      <c r="W28" s="143">
        <v>42450</v>
      </c>
      <c r="X28" s="12">
        <v>50.04</v>
      </c>
      <c r="Y28" s="12">
        <v>50.5</v>
      </c>
      <c r="Z28" s="12">
        <v>49.94</v>
      </c>
      <c r="AA28" s="12">
        <v>50.12</v>
      </c>
      <c r="AB28" s="105">
        <v>7211900</v>
      </c>
      <c r="AC28" s="12">
        <v>50.12</v>
      </c>
      <c r="AD28" s="2">
        <f t="shared" si="0"/>
        <v>0.56000000000000227</v>
      </c>
      <c r="AE28" s="148">
        <f t="shared" si="1"/>
        <v>1.3986013986013734E-3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5"/>
        <v>123.52500000000042</v>
      </c>
      <c r="G29" s="43">
        <f t="shared" si="6"/>
        <v>6414.9750000000004</v>
      </c>
      <c r="H29" s="257">
        <f t="shared" si="7"/>
        <v>1.9255725860194375E-2</v>
      </c>
      <c r="I29" s="43"/>
      <c r="W29" s="143">
        <v>42447</v>
      </c>
      <c r="X29" s="12">
        <v>48.67</v>
      </c>
      <c r="Y29" s="12">
        <v>50.3</v>
      </c>
      <c r="Z29" s="12">
        <v>48.58</v>
      </c>
      <c r="AA29" s="12">
        <v>50.05</v>
      </c>
      <c r="AB29" s="105">
        <v>12414000</v>
      </c>
      <c r="AC29" s="12">
        <v>50.05</v>
      </c>
      <c r="AD29" s="2">
        <f t="shared" si="0"/>
        <v>1.7199999999999989</v>
      </c>
      <c r="AE29" s="148">
        <f t="shared" si="1"/>
        <v>2.9411764705882248E-2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42446</v>
      </c>
      <c r="X30" s="12">
        <v>48.58</v>
      </c>
      <c r="Y30" s="12">
        <v>48.78</v>
      </c>
      <c r="Z30" s="12">
        <v>48.06</v>
      </c>
      <c r="AA30" s="12">
        <v>48.62</v>
      </c>
      <c r="AB30" s="105">
        <v>6574300</v>
      </c>
      <c r="AC30" s="12">
        <v>48.62</v>
      </c>
      <c r="AD30" s="2">
        <f t="shared" si="0"/>
        <v>0.71999999999999886</v>
      </c>
      <c r="AE30" s="148">
        <f t="shared" si="1"/>
        <v>-3.0756612671725136E-3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42445</v>
      </c>
      <c r="X31" s="12">
        <v>47.47</v>
      </c>
      <c r="Y31" s="12">
        <v>48.8</v>
      </c>
      <c r="Z31" s="12">
        <v>47.37</v>
      </c>
      <c r="AA31" s="12">
        <v>48.77</v>
      </c>
      <c r="AB31" s="105">
        <v>6369900</v>
      </c>
      <c r="AC31" s="12">
        <v>48.77</v>
      </c>
      <c r="AD31" s="2">
        <f t="shared" si="0"/>
        <v>1.4299999999999997</v>
      </c>
      <c r="AE31" s="148">
        <f t="shared" si="1"/>
        <v>2.114740368509227E-2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42444</v>
      </c>
      <c r="X32" s="12">
        <v>47.82</v>
      </c>
      <c r="Y32" s="12">
        <v>47.94</v>
      </c>
      <c r="Z32" s="12">
        <v>47.43</v>
      </c>
      <c r="AA32" s="12">
        <v>47.76</v>
      </c>
      <c r="AB32" s="105">
        <v>4749800</v>
      </c>
      <c r="AC32" s="12">
        <v>47.76</v>
      </c>
      <c r="AD32" s="2">
        <f t="shared" si="0"/>
        <v>0.50999999999999801</v>
      </c>
      <c r="AE32" s="148">
        <f t="shared" si="1"/>
        <v>-2.7145541866778755E-3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42443</v>
      </c>
      <c r="X33" s="12">
        <v>47.5</v>
      </c>
      <c r="Y33" s="12">
        <v>48.24</v>
      </c>
      <c r="Z33" s="12">
        <v>47.32</v>
      </c>
      <c r="AA33" s="12">
        <v>47.89</v>
      </c>
      <c r="AB33" s="105">
        <v>5751700</v>
      </c>
      <c r="AC33" s="12">
        <v>47.89</v>
      </c>
      <c r="AD33" s="2">
        <f t="shared" si="0"/>
        <v>0.92000000000000171</v>
      </c>
      <c r="AE33" s="148">
        <f t="shared" si="1"/>
        <v>4.1937513105474444E-3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42440</v>
      </c>
      <c r="X34" s="12">
        <v>47.47</v>
      </c>
      <c r="Y34" s="12">
        <v>48.07</v>
      </c>
      <c r="Z34" s="12">
        <v>47.28</v>
      </c>
      <c r="AA34" s="12">
        <v>47.69</v>
      </c>
      <c r="AB34" s="105">
        <v>6630100</v>
      </c>
      <c r="AC34" s="12">
        <v>47.69</v>
      </c>
      <c r="AD34" s="2">
        <f t="shared" si="0"/>
        <v>0.78999999999999915</v>
      </c>
      <c r="AE34" s="148">
        <f t="shared" si="1"/>
        <v>1.4680851063829659E-2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42439</v>
      </c>
      <c r="X35" s="12">
        <v>47</v>
      </c>
      <c r="Y35" s="12">
        <v>47.49</v>
      </c>
      <c r="Z35" s="12">
        <v>46.28</v>
      </c>
      <c r="AA35" s="12">
        <v>47</v>
      </c>
      <c r="AB35" s="105">
        <v>8293400</v>
      </c>
      <c r="AC35" s="12">
        <v>47</v>
      </c>
      <c r="AD35" s="2">
        <f t="shared" si="0"/>
        <v>1.2100000000000009</v>
      </c>
      <c r="AE35" s="148">
        <f t="shared" si="1"/>
        <v>5.5626872058194277E-3</v>
      </c>
    </row>
    <row r="36" spans="2:31" x14ac:dyDescent="0.25">
      <c r="W36" s="143">
        <v>42438</v>
      </c>
      <c r="X36" s="12">
        <v>46.31</v>
      </c>
      <c r="Y36" s="12">
        <v>46.94</v>
      </c>
      <c r="Z36" s="12">
        <v>46.22</v>
      </c>
      <c r="AA36" s="12">
        <v>46.74</v>
      </c>
      <c r="AB36" s="105">
        <v>8448900</v>
      </c>
      <c r="AC36" s="12">
        <v>46.74</v>
      </c>
      <c r="AD36" s="2">
        <f t="shared" si="0"/>
        <v>0.71999999999999886</v>
      </c>
      <c r="AE36" s="148">
        <f t="shared" si="1"/>
        <v>1.1250540891388994E-2</v>
      </c>
    </row>
    <row r="37" spans="2:31" x14ac:dyDescent="0.25">
      <c r="W37" s="143">
        <v>42437</v>
      </c>
      <c r="X37" s="12">
        <v>46.71</v>
      </c>
      <c r="Y37" s="12">
        <v>47.1</v>
      </c>
      <c r="Z37" s="12">
        <v>46.01</v>
      </c>
      <c r="AA37" s="12">
        <v>46.22</v>
      </c>
      <c r="AB37" s="105">
        <v>13501300</v>
      </c>
      <c r="AC37" s="12">
        <v>46.22</v>
      </c>
      <c r="AD37" s="2">
        <f t="shared" si="0"/>
        <v>1.0900000000000034</v>
      </c>
      <c r="AE37" s="148">
        <f t="shared" si="1"/>
        <v>-4.484397602810497E-2</v>
      </c>
    </row>
    <row r="38" spans="2:31" x14ac:dyDescent="0.25">
      <c r="W38" s="143">
        <v>42436</v>
      </c>
      <c r="X38" s="12">
        <v>48.24</v>
      </c>
      <c r="Y38" s="12">
        <v>48.48</v>
      </c>
      <c r="Z38" s="12">
        <v>47.85</v>
      </c>
      <c r="AA38" s="12">
        <v>48.39</v>
      </c>
      <c r="AB38" s="105">
        <v>7922300</v>
      </c>
      <c r="AC38" s="12">
        <v>48.39</v>
      </c>
      <c r="AD38" s="2">
        <f t="shared" si="0"/>
        <v>0.62999999999999545</v>
      </c>
      <c r="AE38" s="148">
        <f t="shared" si="1"/>
        <v>-5.7530306143415144E-3</v>
      </c>
    </row>
    <row r="39" spans="2:31" x14ac:dyDescent="0.25">
      <c r="W39" s="143">
        <v>42433</v>
      </c>
      <c r="X39" s="12">
        <v>49.06</v>
      </c>
      <c r="Y39" s="12">
        <v>49.1</v>
      </c>
      <c r="Z39" s="12">
        <v>48.47</v>
      </c>
      <c r="AA39" s="12">
        <v>48.67</v>
      </c>
      <c r="AB39" s="105">
        <v>8512300</v>
      </c>
      <c r="AC39" s="12">
        <v>48.67</v>
      </c>
      <c r="AD39" s="2">
        <f t="shared" si="0"/>
        <v>0.63000000000000256</v>
      </c>
      <c r="AE39" s="148">
        <f t="shared" si="1"/>
        <v>-2.4595203935232623E-3</v>
      </c>
    </row>
    <row r="40" spans="2:31" ht="20.25" thickBot="1" x14ac:dyDescent="0.35">
      <c r="O40" s="424" t="s">
        <v>78</v>
      </c>
      <c r="P40" s="424"/>
      <c r="T40" s="101" t="s">
        <v>115</v>
      </c>
      <c r="W40" s="143">
        <v>42432</v>
      </c>
      <c r="X40" s="12">
        <v>48.59</v>
      </c>
      <c r="Y40" s="12">
        <v>49.01</v>
      </c>
      <c r="Z40" s="12">
        <v>48.35</v>
      </c>
      <c r="AA40" s="12">
        <v>48.79</v>
      </c>
      <c r="AB40" s="105">
        <v>8835200</v>
      </c>
      <c r="AC40" s="12">
        <v>48.79</v>
      </c>
      <c r="AD40" s="2">
        <f t="shared" si="0"/>
        <v>0.65999999999999659</v>
      </c>
      <c r="AE40" s="148">
        <f t="shared" si="1"/>
        <v>4.9433573635426775E-3</v>
      </c>
    </row>
    <row r="41" spans="2:31" ht="15.75" thickTop="1" x14ac:dyDescent="0.25">
      <c r="O41" s="93">
        <v>1.1000000000000001</v>
      </c>
      <c r="P41" s="93">
        <f>O41*$Q$4</f>
        <v>47.146000000000001</v>
      </c>
      <c r="Q41" s="2"/>
      <c r="T41" s="138" t="s">
        <v>100</v>
      </c>
      <c r="U41" s="108">
        <v>43.59</v>
      </c>
      <c r="W41" s="143">
        <v>42431</v>
      </c>
      <c r="X41" s="12">
        <v>48.1</v>
      </c>
      <c r="Y41" s="12">
        <v>48.58</v>
      </c>
      <c r="Z41" s="12">
        <v>47.61</v>
      </c>
      <c r="AA41" s="12">
        <v>48.55</v>
      </c>
      <c r="AB41" s="105">
        <v>8922500</v>
      </c>
      <c r="AC41" s="12">
        <v>48.55</v>
      </c>
      <c r="AD41" s="2">
        <f t="shared" si="0"/>
        <v>0.96999999999999886</v>
      </c>
      <c r="AE41" s="148">
        <f t="shared" si="1"/>
        <v>-7.1574642126789323E-3</v>
      </c>
    </row>
    <row r="42" spans="2:31" x14ac:dyDescent="0.25">
      <c r="O42" s="93">
        <v>1.0900000000000001</v>
      </c>
      <c r="P42" s="93">
        <f t="shared" ref="P42:P61" si="8">O42*$Q$4</f>
        <v>46.717400000000005</v>
      </c>
      <c r="Q42" s="2"/>
      <c r="T42" s="103" t="s">
        <v>101</v>
      </c>
      <c r="U42" s="98">
        <v>43.75</v>
      </c>
      <c r="W42" s="143">
        <v>42430</v>
      </c>
      <c r="X42" s="12">
        <v>48.73</v>
      </c>
      <c r="Y42" s="12">
        <v>49.25</v>
      </c>
      <c r="Z42" s="12">
        <v>48.42</v>
      </c>
      <c r="AA42" s="12">
        <v>48.9</v>
      </c>
      <c r="AB42" s="105">
        <v>7845300</v>
      </c>
      <c r="AC42" s="12">
        <v>48.9</v>
      </c>
      <c r="AD42" s="2">
        <f t="shared" si="0"/>
        <v>0.82999999999999829</v>
      </c>
      <c r="AE42" s="148">
        <f t="shared" si="1"/>
        <v>1.3681592039801016E-2</v>
      </c>
    </row>
    <row r="43" spans="2:31" x14ac:dyDescent="0.25">
      <c r="O43" s="93">
        <v>1.08</v>
      </c>
      <c r="P43" s="93">
        <f t="shared" si="8"/>
        <v>46.288800000000002</v>
      </c>
      <c r="Q43" s="2"/>
      <c r="T43" s="103" t="s">
        <v>102</v>
      </c>
      <c r="U43" s="98" t="s">
        <v>377</v>
      </c>
      <c r="W43" s="143">
        <v>42429</v>
      </c>
      <c r="X43" s="12">
        <v>47.75</v>
      </c>
      <c r="Y43" s="12">
        <v>48.8</v>
      </c>
      <c r="Z43" s="12">
        <v>47.4</v>
      </c>
      <c r="AA43" s="12">
        <v>48.24</v>
      </c>
      <c r="AB43" s="105">
        <v>7907200</v>
      </c>
      <c r="AC43" s="12">
        <v>48.24</v>
      </c>
      <c r="AD43" s="2">
        <f t="shared" si="0"/>
        <v>1.3999999999999986</v>
      </c>
      <c r="AE43" s="148">
        <f t="shared" si="1"/>
        <v>7.9398244880903857E-3</v>
      </c>
    </row>
    <row r="44" spans="2:31" x14ac:dyDescent="0.25">
      <c r="O44" s="93">
        <v>1.07</v>
      </c>
      <c r="P44" s="93">
        <f t="shared" si="8"/>
        <v>45.860199999999999</v>
      </c>
      <c r="Q44" s="2"/>
      <c r="T44" s="103" t="s">
        <v>103</v>
      </c>
      <c r="U44" s="98" t="s">
        <v>378</v>
      </c>
      <c r="W44" s="143">
        <v>42426</v>
      </c>
      <c r="X44" s="12">
        <v>49.35</v>
      </c>
      <c r="Y44" s="12">
        <v>49.45</v>
      </c>
      <c r="Z44" s="12">
        <v>47.7</v>
      </c>
      <c r="AA44" s="12">
        <v>47.86</v>
      </c>
      <c r="AB44" s="105">
        <v>12275400</v>
      </c>
      <c r="AC44" s="12">
        <v>47.86</v>
      </c>
      <c r="AD44" s="2">
        <f t="shared" si="0"/>
        <v>1.75</v>
      </c>
      <c r="AE44" s="148">
        <f t="shared" si="1"/>
        <v>-2.7235772357723675E-2</v>
      </c>
    </row>
    <row r="45" spans="2:31" x14ac:dyDescent="0.25">
      <c r="O45" s="93">
        <v>1.06</v>
      </c>
      <c r="P45" s="93">
        <f t="shared" si="8"/>
        <v>45.431600000000003</v>
      </c>
      <c r="Q45" s="2"/>
      <c r="T45" s="103" t="s">
        <v>104</v>
      </c>
      <c r="U45" s="98">
        <v>63.21</v>
      </c>
      <c r="W45" s="143">
        <v>42425</v>
      </c>
      <c r="X45" s="12">
        <v>49.08</v>
      </c>
      <c r="Y45" s="12">
        <v>49.45</v>
      </c>
      <c r="Z45" s="12">
        <v>48.67</v>
      </c>
      <c r="AA45" s="12">
        <v>49.2</v>
      </c>
      <c r="AB45" s="105">
        <v>7523200</v>
      </c>
      <c r="AC45" s="12">
        <v>49.2</v>
      </c>
      <c r="AD45" s="2">
        <f t="shared" si="0"/>
        <v>0.78000000000000114</v>
      </c>
      <c r="AE45" s="148">
        <f t="shared" si="1"/>
        <v>5.312627707396933E-3</v>
      </c>
    </row>
    <row r="46" spans="2:31" x14ac:dyDescent="0.25">
      <c r="O46" s="93">
        <v>1.05</v>
      </c>
      <c r="P46" s="93">
        <f t="shared" si="8"/>
        <v>45.003</v>
      </c>
      <c r="Q46" s="2"/>
      <c r="T46" s="103" t="s">
        <v>105</v>
      </c>
      <c r="U46" s="98">
        <v>1.0863499999999999</v>
      </c>
      <c r="W46" s="143">
        <v>42424</v>
      </c>
      <c r="X46" s="12">
        <v>48.45</v>
      </c>
      <c r="Y46" s="12">
        <v>49.05</v>
      </c>
      <c r="Z46" s="12">
        <v>47.79</v>
      </c>
      <c r="AA46" s="12">
        <v>48.94</v>
      </c>
      <c r="AB46" s="105">
        <v>9035600</v>
      </c>
      <c r="AC46" s="12">
        <v>48.94</v>
      </c>
      <c r="AD46" s="2">
        <f t="shared" si="0"/>
        <v>1.259999999999998</v>
      </c>
      <c r="AE46" s="148">
        <f t="shared" si="1"/>
        <v>-2.0429009193068115E-4</v>
      </c>
    </row>
    <row r="47" spans="2:31" x14ac:dyDescent="0.25">
      <c r="O47" s="93">
        <v>1.04</v>
      </c>
      <c r="P47" s="93">
        <f t="shared" si="8"/>
        <v>44.574400000000004</v>
      </c>
      <c r="Q47" s="2"/>
      <c r="T47" s="103" t="s">
        <v>125</v>
      </c>
      <c r="U47" s="98" t="s">
        <v>266</v>
      </c>
      <c r="W47" s="143">
        <v>42423</v>
      </c>
      <c r="X47" s="12">
        <v>48.47</v>
      </c>
      <c r="Y47" s="12">
        <v>49.45</v>
      </c>
      <c r="Z47" s="12">
        <v>48.45</v>
      </c>
      <c r="AA47" s="12">
        <v>48.95</v>
      </c>
      <c r="AB47" s="105">
        <v>9388000</v>
      </c>
      <c r="AC47" s="12">
        <v>48.95</v>
      </c>
      <c r="AD47" s="2">
        <f t="shared" si="0"/>
        <v>1</v>
      </c>
      <c r="AE47" s="148">
        <f t="shared" si="1"/>
        <v>2.6628430970914163E-3</v>
      </c>
    </row>
    <row r="48" spans="2:31" x14ac:dyDescent="0.25">
      <c r="O48" s="93">
        <v>1.03</v>
      </c>
      <c r="P48" s="93">
        <f t="shared" si="8"/>
        <v>44.145800000000001</v>
      </c>
      <c r="Q48" s="2"/>
      <c r="T48" s="103"/>
      <c r="U48" s="98"/>
      <c r="W48" s="143">
        <v>42422</v>
      </c>
      <c r="X48" s="12">
        <v>46.72</v>
      </c>
      <c r="Y48" s="12">
        <v>48.91</v>
      </c>
      <c r="Z48" s="12">
        <v>46.72</v>
      </c>
      <c r="AA48" s="12">
        <v>48.82</v>
      </c>
      <c r="AB48" s="105">
        <v>12741900</v>
      </c>
      <c r="AC48" s="12">
        <v>48.82</v>
      </c>
      <c r="AD48" s="2">
        <f t="shared" si="0"/>
        <v>2.1899999999999977</v>
      </c>
      <c r="AE48" s="148">
        <f t="shared" si="1"/>
        <v>4.4948630136986356E-2</v>
      </c>
    </row>
    <row r="49" spans="15:31" x14ac:dyDescent="0.25">
      <c r="O49" s="93">
        <v>1.02</v>
      </c>
      <c r="P49" s="93">
        <f t="shared" si="8"/>
        <v>43.717199999999998</v>
      </c>
      <c r="Q49" s="2"/>
      <c r="T49" s="103" t="s">
        <v>107</v>
      </c>
      <c r="U49" s="98" t="s">
        <v>379</v>
      </c>
      <c r="W49" s="143">
        <v>42419</v>
      </c>
      <c r="X49" s="12">
        <v>46.46</v>
      </c>
      <c r="Y49" s="12">
        <v>47.15</v>
      </c>
      <c r="Z49" s="12">
        <v>46.24</v>
      </c>
      <c r="AA49" s="12">
        <v>46.72</v>
      </c>
      <c r="AB49" s="105">
        <v>10572300</v>
      </c>
      <c r="AC49" s="12">
        <v>46.72</v>
      </c>
      <c r="AD49" s="2">
        <f t="shared" si="0"/>
        <v>0.90999999999999659</v>
      </c>
      <c r="AE49" s="148">
        <f t="shared" si="1"/>
        <v>5.5962117950925094E-3</v>
      </c>
    </row>
    <row r="50" spans="15:31" x14ac:dyDescent="0.25">
      <c r="O50" s="93">
        <v>1.01</v>
      </c>
      <c r="P50" s="93">
        <f t="shared" si="8"/>
        <v>43.288600000000002</v>
      </c>
      <c r="Q50" s="2"/>
      <c r="T50" s="103" t="s">
        <v>108</v>
      </c>
      <c r="U50" s="98" t="s">
        <v>223</v>
      </c>
      <c r="W50" s="143">
        <v>42418</v>
      </c>
      <c r="X50" s="12">
        <v>46.4</v>
      </c>
      <c r="Y50" s="12">
        <v>46.68</v>
      </c>
      <c r="Z50" s="12">
        <v>45.98</v>
      </c>
      <c r="AA50" s="12">
        <v>46.46</v>
      </c>
      <c r="AB50" s="105">
        <v>10915500</v>
      </c>
      <c r="AC50" s="12">
        <v>46.46</v>
      </c>
      <c r="AD50" s="2">
        <f t="shared" si="0"/>
        <v>0.70000000000000284</v>
      </c>
      <c r="AE50" s="148">
        <f t="shared" si="1"/>
        <v>7.8091106290671952E-3</v>
      </c>
    </row>
    <row r="51" spans="15:31" x14ac:dyDescent="0.25">
      <c r="O51" s="93">
        <v>1</v>
      </c>
      <c r="P51" s="93">
        <f t="shared" si="8"/>
        <v>42.86</v>
      </c>
      <c r="Q51" s="2"/>
      <c r="T51" s="103" t="s">
        <v>109</v>
      </c>
      <c r="U51" s="100">
        <v>9097491</v>
      </c>
      <c r="W51" s="143">
        <v>42417</v>
      </c>
      <c r="X51" s="12">
        <v>44.98</v>
      </c>
      <c r="Y51" s="12">
        <v>46.27</v>
      </c>
      <c r="Z51" s="12">
        <v>44.95</v>
      </c>
      <c r="AA51" s="12">
        <v>46.1</v>
      </c>
      <c r="AB51" s="105">
        <v>10328100</v>
      </c>
      <c r="AC51" s="12">
        <v>46.1</v>
      </c>
      <c r="AD51" s="2">
        <f t="shared" si="0"/>
        <v>1.3200000000000003</v>
      </c>
      <c r="AE51" s="148">
        <f t="shared" si="1"/>
        <v>3.4096007178106902E-2</v>
      </c>
    </row>
    <row r="52" spans="15:31" x14ac:dyDescent="0.25">
      <c r="O52" s="93">
        <v>0.99</v>
      </c>
      <c r="P52" s="93">
        <f t="shared" si="8"/>
        <v>42.431399999999996</v>
      </c>
      <c r="Q52" s="2"/>
      <c r="T52" s="103" t="s">
        <v>112</v>
      </c>
      <c r="U52" s="100">
        <v>9638660</v>
      </c>
      <c r="W52" s="143">
        <v>42416</v>
      </c>
      <c r="X52" s="12">
        <v>43.49</v>
      </c>
      <c r="Y52" s="12">
        <v>44.67</v>
      </c>
      <c r="Z52" s="12">
        <v>43.09</v>
      </c>
      <c r="AA52" s="12">
        <v>44.58</v>
      </c>
      <c r="AB52" s="105">
        <v>8095400</v>
      </c>
      <c r="AC52" s="12">
        <v>44.58</v>
      </c>
      <c r="AD52" s="2">
        <f t="shared" si="0"/>
        <v>1.5799999999999983</v>
      </c>
      <c r="AE52" s="148">
        <f t="shared" si="1"/>
        <v>3.6985345429169536E-2</v>
      </c>
    </row>
    <row r="53" spans="15:31" x14ac:dyDescent="0.25">
      <c r="O53" s="93">
        <v>0.98</v>
      </c>
      <c r="P53" s="93">
        <f t="shared" si="8"/>
        <v>42.002800000000001</v>
      </c>
      <c r="Q53" s="2"/>
      <c r="T53" s="103" t="s">
        <v>110</v>
      </c>
      <c r="U53" s="98" t="s">
        <v>380</v>
      </c>
      <c r="W53" s="143">
        <v>42412</v>
      </c>
      <c r="X53" s="12">
        <v>43</v>
      </c>
      <c r="Y53" s="12">
        <v>43.14</v>
      </c>
      <c r="Z53" s="12">
        <v>42.14</v>
      </c>
      <c r="AA53" s="12">
        <v>42.99</v>
      </c>
      <c r="AB53" s="105">
        <v>7552700</v>
      </c>
      <c r="AC53" s="12">
        <v>42.99</v>
      </c>
      <c r="AD53" s="2">
        <f t="shared" si="0"/>
        <v>1</v>
      </c>
      <c r="AE53" s="148" t="e">
        <f t="shared" si="1"/>
        <v>#DIV/0!</v>
      </c>
    </row>
    <row r="54" spans="15:31" x14ac:dyDescent="0.25">
      <c r="O54" s="93">
        <v>0.97</v>
      </c>
      <c r="P54" s="93">
        <f t="shared" si="8"/>
        <v>41.574199999999998</v>
      </c>
      <c r="T54" s="103" t="s">
        <v>113</v>
      </c>
      <c r="U54" s="98">
        <v>7.76</v>
      </c>
      <c r="W54" s="143">
        <v>42412</v>
      </c>
      <c r="X54" s="12" t="s">
        <v>210</v>
      </c>
      <c r="Y54" s="12"/>
      <c r="Z54" s="12"/>
      <c r="AA54" s="12"/>
      <c r="AB54" s="105"/>
      <c r="AC54" s="12"/>
      <c r="AD54" s="2">
        <f t="shared" si="0"/>
        <v>0</v>
      </c>
      <c r="AE54" s="148">
        <f t="shared" si="1"/>
        <v>-1</v>
      </c>
    </row>
    <row r="55" spans="15:31" x14ac:dyDescent="0.25">
      <c r="O55" s="93">
        <v>0.96</v>
      </c>
      <c r="P55" s="93">
        <f t="shared" si="8"/>
        <v>41.145599999999995</v>
      </c>
      <c r="T55" s="103" t="s">
        <v>114</v>
      </c>
      <c r="U55" s="98">
        <v>5.63</v>
      </c>
      <c r="W55" s="143">
        <v>42411</v>
      </c>
      <c r="X55" s="12">
        <v>42.62</v>
      </c>
      <c r="Y55" s="12">
        <v>43.52</v>
      </c>
      <c r="Z55" s="12">
        <v>42.14</v>
      </c>
      <c r="AA55" s="12">
        <v>42.7</v>
      </c>
      <c r="AB55" s="105">
        <v>10019500</v>
      </c>
      <c r="AC55" s="12">
        <v>42.57</v>
      </c>
      <c r="AD55" s="2">
        <f t="shared" si="0"/>
        <v>1.3800000000000026</v>
      </c>
      <c r="AE55" s="148">
        <f t="shared" si="1"/>
        <v>-1.2984001854857485E-2</v>
      </c>
    </row>
    <row r="56" spans="15:31" x14ac:dyDescent="0.25">
      <c r="O56" s="93">
        <v>0.95</v>
      </c>
      <c r="P56" s="93">
        <f t="shared" si="8"/>
        <v>40.716999999999999</v>
      </c>
      <c r="T56" s="103" t="s">
        <v>111</v>
      </c>
      <c r="U56" s="98" t="s">
        <v>381</v>
      </c>
      <c r="W56" s="143">
        <v>42410</v>
      </c>
      <c r="X56" s="12">
        <v>42.63</v>
      </c>
      <c r="Y56" s="12">
        <v>43.78</v>
      </c>
      <c r="Z56" s="12">
        <v>42.47</v>
      </c>
      <c r="AA56" s="12">
        <v>43.27</v>
      </c>
      <c r="AB56" s="105">
        <v>11356200</v>
      </c>
      <c r="AC56" s="12">
        <v>43.13</v>
      </c>
      <c r="AD56" s="2">
        <f t="shared" si="0"/>
        <v>1.3100000000000023</v>
      </c>
      <c r="AE56" s="148">
        <f t="shared" si="1"/>
        <v>3.0585424133811268E-2</v>
      </c>
    </row>
    <row r="57" spans="15:31" x14ac:dyDescent="0.25">
      <c r="O57" s="93">
        <v>0.94</v>
      </c>
      <c r="P57" s="93">
        <f t="shared" si="8"/>
        <v>40.288399999999996</v>
      </c>
      <c r="W57" s="143">
        <v>42409</v>
      </c>
      <c r="X57" s="12">
        <v>40.35</v>
      </c>
      <c r="Y57" s="12">
        <v>42.49</v>
      </c>
      <c r="Z57" s="12">
        <v>40.03</v>
      </c>
      <c r="AA57" s="12">
        <v>41.98</v>
      </c>
      <c r="AB57" s="105">
        <v>12082600</v>
      </c>
      <c r="AC57" s="12">
        <v>41.85</v>
      </c>
      <c r="AD57" s="2">
        <f t="shared" si="0"/>
        <v>2.4600000000000009</v>
      </c>
      <c r="AE57" s="148">
        <f t="shared" si="1"/>
        <v>2.9773622047244208E-2</v>
      </c>
    </row>
    <row r="58" spans="15:31" x14ac:dyDescent="0.25">
      <c r="O58" s="93">
        <v>0.93</v>
      </c>
      <c r="P58" s="93">
        <f t="shared" si="8"/>
        <v>39.8598</v>
      </c>
      <c r="W58" s="143">
        <v>42408</v>
      </c>
      <c r="X58" s="12">
        <v>41.31</v>
      </c>
      <c r="Y58" s="12">
        <v>41.6</v>
      </c>
      <c r="Z58" s="12">
        <v>40.049999999999997</v>
      </c>
      <c r="AA58" s="12">
        <v>40.770000000000003</v>
      </c>
      <c r="AB58" s="105">
        <v>15450900</v>
      </c>
      <c r="AC58" s="12">
        <v>40.64</v>
      </c>
      <c r="AD58" s="2">
        <f t="shared" si="0"/>
        <v>1.5500000000000043</v>
      </c>
      <c r="AE58" s="148">
        <f t="shared" si="1"/>
        <v>-2.9608404966571245E-2</v>
      </c>
    </row>
    <row r="59" spans="15:31" x14ac:dyDescent="0.25">
      <c r="O59" s="93">
        <v>0.92</v>
      </c>
      <c r="P59" s="93">
        <f t="shared" si="8"/>
        <v>39.431200000000004</v>
      </c>
      <c r="W59" s="143">
        <v>42405</v>
      </c>
      <c r="X59" s="12">
        <v>44.14</v>
      </c>
      <c r="Y59" s="12">
        <v>44.55</v>
      </c>
      <c r="Z59" s="12">
        <v>41.67</v>
      </c>
      <c r="AA59" s="12">
        <v>42.01</v>
      </c>
      <c r="AB59" s="105">
        <v>14206000</v>
      </c>
      <c r="AC59" s="12">
        <v>41.88</v>
      </c>
      <c r="AD59" s="2">
        <f t="shared" si="0"/>
        <v>2.8799999999999955</v>
      </c>
      <c r="AE59" s="148">
        <f t="shared" si="1"/>
        <v>-4.6013667425968019E-2</v>
      </c>
    </row>
    <row r="60" spans="15:31" x14ac:dyDescent="0.25">
      <c r="O60" s="93">
        <v>0.91</v>
      </c>
      <c r="P60" s="93">
        <f t="shared" si="8"/>
        <v>39.002600000000001</v>
      </c>
      <c r="W60" s="143">
        <v>42404</v>
      </c>
      <c r="X60" s="12">
        <v>43.78</v>
      </c>
      <c r="Y60" s="12">
        <v>44.37</v>
      </c>
      <c r="Z60" s="12">
        <v>43.36</v>
      </c>
      <c r="AA60" s="12">
        <v>44.04</v>
      </c>
      <c r="AB60" s="105">
        <v>9444000</v>
      </c>
      <c r="AC60" s="12">
        <v>43.9</v>
      </c>
      <c r="AD60" s="2">
        <f t="shared" si="0"/>
        <v>1.009999999999998</v>
      </c>
      <c r="AE60" s="148">
        <f t="shared" si="1"/>
        <v>5.4970224461750039E-3</v>
      </c>
    </row>
    <row r="61" spans="15:31" x14ac:dyDescent="0.25">
      <c r="O61" s="93">
        <v>0.9</v>
      </c>
      <c r="P61" s="93">
        <f t="shared" si="8"/>
        <v>38.573999999999998</v>
      </c>
      <c r="W61" s="143">
        <v>42403</v>
      </c>
      <c r="X61" s="12">
        <v>43.97</v>
      </c>
      <c r="Y61" s="12">
        <v>44.15</v>
      </c>
      <c r="Z61" s="12">
        <v>42.11</v>
      </c>
      <c r="AA61" s="12">
        <v>43.8</v>
      </c>
      <c r="AB61" s="105">
        <v>10049100</v>
      </c>
      <c r="AC61" s="12">
        <v>43.66</v>
      </c>
      <c r="AD61" s="2">
        <f t="shared" si="0"/>
        <v>2.0399999999999991</v>
      </c>
      <c r="AE61" s="148">
        <f t="shared" si="1"/>
        <v>4.3708304577869672E-3</v>
      </c>
    </row>
    <row r="62" spans="15:31" x14ac:dyDescent="0.25">
      <c r="W62" s="143">
        <v>42402</v>
      </c>
      <c r="X62" s="12">
        <v>45.19</v>
      </c>
      <c r="Y62" s="12">
        <v>45.52</v>
      </c>
      <c r="Z62" s="12">
        <v>43.32</v>
      </c>
      <c r="AA62" s="12">
        <v>43.61</v>
      </c>
      <c r="AB62" s="105">
        <v>8994000</v>
      </c>
      <c r="AC62" s="12">
        <v>43.47</v>
      </c>
      <c r="AD62" s="2">
        <f t="shared" si="0"/>
        <v>2.2000000000000028</v>
      </c>
      <c r="AE62" s="148">
        <f t="shared" si="1"/>
        <v>-3.550033281562015E-2</v>
      </c>
    </row>
    <row r="63" spans="15:31" x14ac:dyDescent="0.25">
      <c r="W63" s="143">
        <v>42401</v>
      </c>
      <c r="X63" s="12">
        <v>44.73</v>
      </c>
      <c r="Y63" s="12">
        <v>45.58</v>
      </c>
      <c r="Z63" s="12">
        <v>44.01</v>
      </c>
      <c r="AA63" s="12">
        <v>45.21</v>
      </c>
      <c r="AB63" s="105">
        <v>8618200</v>
      </c>
      <c r="AC63" s="12">
        <v>45.07</v>
      </c>
      <c r="AD63" s="2">
        <f t="shared" si="0"/>
        <v>1.5700000000000003</v>
      </c>
      <c r="AE63" s="148">
        <f t="shared" si="1"/>
        <v>2.0838052095130344E-2</v>
      </c>
    </row>
    <row r="64" spans="15:31" x14ac:dyDescent="0.25">
      <c r="W64" s="143">
        <v>42398</v>
      </c>
      <c r="X64" s="12">
        <v>43.14</v>
      </c>
      <c r="Y64" s="12">
        <v>44.34</v>
      </c>
      <c r="Z64" s="12">
        <v>42.42</v>
      </c>
      <c r="AA64" s="12">
        <v>44.29</v>
      </c>
      <c r="AB64" s="105">
        <v>12820100</v>
      </c>
      <c r="AC64" s="12">
        <v>44.15</v>
      </c>
      <c r="AD64" s="2">
        <f t="shared" si="0"/>
        <v>1.9200000000000017</v>
      </c>
      <c r="AE64" s="148">
        <f t="shared" si="1"/>
        <v>2.5313516024152216E-2</v>
      </c>
    </row>
    <row r="65" spans="23:31" x14ac:dyDescent="0.25">
      <c r="W65" s="143">
        <v>42397</v>
      </c>
      <c r="X65" s="12">
        <v>44.84</v>
      </c>
      <c r="Y65" s="12">
        <v>45</v>
      </c>
      <c r="Z65" s="12">
        <v>42.52</v>
      </c>
      <c r="AA65" s="12">
        <v>43.2</v>
      </c>
      <c r="AB65" s="105">
        <v>13996900</v>
      </c>
      <c r="AC65" s="12">
        <v>43.06</v>
      </c>
      <c r="AD65" s="2">
        <f t="shared" si="0"/>
        <v>2.4799999999999969</v>
      </c>
      <c r="AE65" s="148">
        <f t="shared" si="1"/>
        <v>-3.409600717810668E-2</v>
      </c>
    </row>
    <row r="66" spans="23:31" x14ac:dyDescent="0.25">
      <c r="W66" s="143">
        <v>42396</v>
      </c>
      <c r="X66" s="12">
        <v>46.36</v>
      </c>
      <c r="Y66" s="12">
        <v>47</v>
      </c>
      <c r="Z66" s="12">
        <v>44.62</v>
      </c>
      <c r="AA66" s="12">
        <v>44.72</v>
      </c>
      <c r="AB66" s="105">
        <v>10669700</v>
      </c>
      <c r="AC66" s="12">
        <v>44.58</v>
      </c>
      <c r="AD66" s="2">
        <f t="shared" si="0"/>
        <v>2.3800000000000026</v>
      </c>
      <c r="AE66" s="148">
        <f t="shared" si="1"/>
        <v>-3.0026109660574507E-2</v>
      </c>
    </row>
    <row r="67" spans="23:31" x14ac:dyDescent="0.25">
      <c r="W67" s="143">
        <v>42395</v>
      </c>
      <c r="X67" s="12">
        <v>46.49</v>
      </c>
      <c r="Y67" s="12">
        <v>46.9</v>
      </c>
      <c r="Z67" s="12">
        <v>45.63</v>
      </c>
      <c r="AA67" s="12">
        <v>46.11</v>
      </c>
      <c r="AB67" s="105">
        <v>8685100</v>
      </c>
      <c r="AC67" s="12">
        <v>45.96</v>
      </c>
      <c r="AD67" s="2">
        <f t="shared" ref="AD67" si="9">Y67-Z67</f>
        <v>1.269999999999996</v>
      </c>
      <c r="AE67" s="148" t="e">
        <f>AC67/#REF!-1</f>
        <v>#REF!</v>
      </c>
    </row>
    <row r="68" spans="23:31" x14ac:dyDescent="0.25">
      <c r="W68" s="143">
        <v>42394</v>
      </c>
      <c r="X68" s="12">
        <v>47.59</v>
      </c>
      <c r="Y68" s="12">
        <v>47.62</v>
      </c>
      <c r="Z68" s="12">
        <v>45.85</v>
      </c>
      <c r="AA68" s="12">
        <v>45.94</v>
      </c>
      <c r="AB68" s="105">
        <v>8602600</v>
      </c>
      <c r="AC68" s="12">
        <v>45.79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63" priority="17">
      <formula>Q7&gt;0</formula>
    </cfRule>
    <cfRule type="expression" dxfId="16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61" priority="11">
      <formula>F22&gt;0</formula>
    </cfRule>
    <cfRule type="expression" dxfId="160" priority="12">
      <formula>F22&lt;0</formula>
    </cfRule>
  </conditionalFormatting>
  <conditionalFormatting sqref="F27:F35">
    <cfRule type="expression" dxfId="159" priority="7">
      <formula>F27&gt;0</formula>
    </cfRule>
    <cfRule type="expression" dxfId="158" priority="8">
      <formula>F27&lt;0</formula>
    </cfRule>
  </conditionalFormatting>
  <conditionalFormatting sqref="F27:F35">
    <cfRule type="expression" dxfId="157" priority="9">
      <formula>F27&gt;0</formula>
    </cfRule>
    <cfRule type="expression" dxfId="156" priority="10">
      <formula>F27&lt;0</formula>
    </cfRule>
  </conditionalFormatting>
  <conditionalFormatting sqref="H22:H35">
    <cfRule type="expression" dxfId="155" priority="5">
      <formula>H22&gt;0</formula>
    </cfRule>
    <cfRule type="expression" dxfId="154" priority="6">
      <formula>H22&lt;0</formula>
    </cfRule>
  </conditionalFormatting>
  <conditionalFormatting sqref="F18:F21">
    <cfRule type="expression" dxfId="153" priority="3">
      <formula>F18&gt;0</formula>
    </cfRule>
    <cfRule type="expression" dxfId="152" priority="4">
      <formula>F18&lt;0</formula>
    </cfRule>
  </conditionalFormatting>
  <conditionalFormatting sqref="H18:H21">
    <cfRule type="expression" dxfId="151" priority="1">
      <formula>H18&gt;0</formula>
    </cfRule>
    <cfRule type="expression" dxfId="15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42487</v>
      </c>
      <c r="X2" s="12">
        <v>105.19</v>
      </c>
      <c r="Y2" s="12">
        <v>105.6</v>
      </c>
      <c r="Z2" s="12">
        <v>104.76</v>
      </c>
      <c r="AA2" s="12">
        <v>105.28</v>
      </c>
      <c r="AB2" s="105">
        <v>5971600</v>
      </c>
      <c r="AC2" s="12">
        <v>105.28</v>
      </c>
      <c r="AD2" s="2">
        <f>Y2-Z2</f>
        <v>0.8399999999999892</v>
      </c>
      <c r="AE2" s="148">
        <f>AC2/AC3-1</f>
        <v>3.7181809514730269E-3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42486</v>
      </c>
      <c r="X3" s="12">
        <v>104.58</v>
      </c>
      <c r="Y3" s="12">
        <v>105.57</v>
      </c>
      <c r="Z3" s="12">
        <v>104.18</v>
      </c>
      <c r="AA3" s="12">
        <v>104.89</v>
      </c>
      <c r="AB3" s="105">
        <v>6436300</v>
      </c>
      <c r="AC3" s="12">
        <v>104.89</v>
      </c>
      <c r="AD3" s="2">
        <f t="shared" ref="AD3:AD66" si="1">Y3-Z3</f>
        <v>1.3899999999999864</v>
      </c>
      <c r="AE3" s="148">
        <f t="shared" ref="AE3:AE66" si="2">AC3/AC4-1</f>
        <v>3.0601510949603838E-3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104.03</v>
      </c>
      <c r="T4" s="173"/>
      <c r="W4" s="143">
        <v>42485</v>
      </c>
      <c r="X4" s="12">
        <v>103.5</v>
      </c>
      <c r="Y4" s="12">
        <v>104.62</v>
      </c>
      <c r="Z4" s="12">
        <v>103.35</v>
      </c>
      <c r="AA4" s="12">
        <v>104.57</v>
      </c>
      <c r="AB4" s="105">
        <v>6065300</v>
      </c>
      <c r="AC4" s="12">
        <v>104.57</v>
      </c>
      <c r="AD4" s="2">
        <f t="shared" si="1"/>
        <v>1.2700000000000102</v>
      </c>
      <c r="AE4" s="148">
        <f t="shared" si="2"/>
        <v>7.7093572323407855E-3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1560.45</v>
      </c>
      <c r="W5" s="143">
        <v>42482</v>
      </c>
      <c r="X5" s="12">
        <v>103.06</v>
      </c>
      <c r="Y5" s="12">
        <v>103.99</v>
      </c>
      <c r="Z5" s="12">
        <v>102.93</v>
      </c>
      <c r="AA5" s="12">
        <v>103.77</v>
      </c>
      <c r="AB5" s="105">
        <v>5702200</v>
      </c>
      <c r="AC5" s="12">
        <v>103.77</v>
      </c>
      <c r="AD5" s="2">
        <f t="shared" si="1"/>
        <v>1.0599999999999881</v>
      </c>
      <c r="AE5" s="148">
        <f t="shared" si="2"/>
        <v>8.356816635895381E-3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42481</v>
      </c>
      <c r="X6" s="12">
        <v>103.36</v>
      </c>
      <c r="Y6" s="12">
        <v>104.12</v>
      </c>
      <c r="Z6" s="12">
        <v>102.65</v>
      </c>
      <c r="AA6" s="12">
        <v>102.91</v>
      </c>
      <c r="AB6" s="105">
        <v>6802600</v>
      </c>
      <c r="AC6" s="12">
        <v>102.91</v>
      </c>
      <c r="AD6" s="2">
        <f t="shared" si="1"/>
        <v>1.4699999999999989</v>
      </c>
      <c r="AE6" s="148">
        <f t="shared" si="2"/>
        <v>-3.4860075530163126E-3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177.83999999999946</v>
      </c>
      <c r="R7" s="206"/>
      <c r="W7" s="143">
        <v>42480</v>
      </c>
      <c r="X7" s="12">
        <v>103.02</v>
      </c>
      <c r="Y7" s="12">
        <v>103.48</v>
      </c>
      <c r="Z7" s="12">
        <v>101.96</v>
      </c>
      <c r="AA7" s="12">
        <v>103.27</v>
      </c>
      <c r="AB7" s="105">
        <v>7676600</v>
      </c>
      <c r="AC7" s="12">
        <v>103.27</v>
      </c>
      <c r="AD7" s="2">
        <f t="shared" si="1"/>
        <v>1.5200000000000102</v>
      </c>
      <c r="AE7" s="148">
        <f t="shared" si="2"/>
        <v>6.1379579111457971E-3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0.12862629374877907</v>
      </c>
      <c r="W8" s="143">
        <v>42479</v>
      </c>
      <c r="X8" s="12">
        <v>102</v>
      </c>
      <c r="Y8" s="12">
        <v>103.64</v>
      </c>
      <c r="Z8" s="12">
        <v>101.93</v>
      </c>
      <c r="AA8" s="12">
        <v>102.64</v>
      </c>
      <c r="AB8" s="105">
        <v>10494900</v>
      </c>
      <c r="AC8" s="12">
        <v>102.64</v>
      </c>
      <c r="AD8" s="2">
        <f t="shared" si="1"/>
        <v>1.7099999999999937</v>
      </c>
      <c r="AE8" s="148">
        <f t="shared" si="2"/>
        <v>1.1430823807646817E-2</v>
      </c>
    </row>
    <row r="9" spans="1:31" x14ac:dyDescent="0.25">
      <c r="C9" s="4"/>
      <c r="D9" s="3"/>
      <c r="E9" s="3"/>
      <c r="F9" s="3"/>
      <c r="H9" s="81"/>
      <c r="W9" s="143">
        <v>42478</v>
      </c>
      <c r="X9" s="12">
        <v>99.6</v>
      </c>
      <c r="Y9" s="12">
        <v>101.95</v>
      </c>
      <c r="Z9" s="12">
        <v>99.5</v>
      </c>
      <c r="AA9" s="12">
        <v>101.48</v>
      </c>
      <c r="AB9" s="105">
        <v>10650400</v>
      </c>
      <c r="AC9" s="12">
        <v>101.48</v>
      </c>
      <c r="AD9" s="2">
        <f t="shared" si="1"/>
        <v>2.4500000000000028</v>
      </c>
      <c r="AE9" s="148">
        <f t="shared" si="2"/>
        <v>2.9313317780707893E-2</v>
      </c>
    </row>
    <row r="10" spans="1:31" x14ac:dyDescent="0.25">
      <c r="W10" s="143">
        <v>42475</v>
      </c>
      <c r="X10" s="12">
        <v>98.5</v>
      </c>
      <c r="Y10" s="12">
        <v>98.89</v>
      </c>
      <c r="Z10" s="12">
        <v>98.18</v>
      </c>
      <c r="AA10" s="12">
        <v>98.59</v>
      </c>
      <c r="AB10" s="105">
        <v>6117100</v>
      </c>
      <c r="AC10" s="12">
        <v>98.59</v>
      </c>
      <c r="AD10" s="2">
        <f t="shared" si="1"/>
        <v>0.70999999999999375</v>
      </c>
      <c r="AE10" s="148">
        <f t="shared" si="2"/>
        <v>-4.0555611882786557E-4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42474</v>
      </c>
      <c r="X11" s="12">
        <v>99.79</v>
      </c>
      <c r="Y11" s="12">
        <v>99.87</v>
      </c>
      <c r="Z11" s="12">
        <v>98.26</v>
      </c>
      <c r="AA11" s="12">
        <v>98.63</v>
      </c>
      <c r="AB11" s="105">
        <v>6641900</v>
      </c>
      <c r="AC11" s="12">
        <v>98.63</v>
      </c>
      <c r="AD11" s="2">
        <f t="shared" si="1"/>
        <v>1.6099999999999994</v>
      </c>
      <c r="AE11" s="148">
        <f t="shared" si="2"/>
        <v>-8.5444310414154456E-3</v>
      </c>
    </row>
    <row r="12" spans="1:31" x14ac:dyDescent="0.25">
      <c r="W12" s="143">
        <v>42473</v>
      </c>
      <c r="X12" s="12">
        <v>98.03</v>
      </c>
      <c r="Y12" s="12">
        <v>99.81</v>
      </c>
      <c r="Z12" s="12">
        <v>97.96</v>
      </c>
      <c r="AA12" s="12">
        <v>99.48</v>
      </c>
      <c r="AB12" s="105">
        <v>7932100</v>
      </c>
      <c r="AC12" s="12">
        <v>99.48</v>
      </c>
      <c r="AD12" s="2">
        <f t="shared" si="1"/>
        <v>1.8500000000000085</v>
      </c>
      <c r="AE12" s="148">
        <f t="shared" si="2"/>
        <v>2.1879815100154243E-2</v>
      </c>
    </row>
    <row r="13" spans="1:31" x14ac:dyDescent="0.25">
      <c r="W13" s="143">
        <v>42472</v>
      </c>
      <c r="X13" s="12">
        <v>96.28</v>
      </c>
      <c r="Y13" s="12">
        <v>97.53</v>
      </c>
      <c r="Z13" s="12">
        <v>96.07</v>
      </c>
      <c r="AA13" s="12">
        <v>97.35</v>
      </c>
      <c r="AB13" s="105">
        <v>6213400</v>
      </c>
      <c r="AC13" s="12">
        <v>97.35</v>
      </c>
      <c r="AD13" s="2">
        <f t="shared" si="1"/>
        <v>1.460000000000008</v>
      </c>
      <c r="AE13" s="148">
        <f t="shared" si="2"/>
        <v>1.1218448114677537E-2</v>
      </c>
    </row>
    <row r="14" spans="1:31" x14ac:dyDescent="0.25">
      <c r="W14" s="143">
        <v>42471</v>
      </c>
      <c r="X14" s="12">
        <v>96.93</v>
      </c>
      <c r="Y14" s="12">
        <v>97.64</v>
      </c>
      <c r="Z14" s="12">
        <v>96.2</v>
      </c>
      <c r="AA14" s="12">
        <v>96.27</v>
      </c>
      <c r="AB14" s="105">
        <v>5889000</v>
      </c>
      <c r="AC14" s="12">
        <v>96.27</v>
      </c>
      <c r="AD14" s="2">
        <f t="shared" si="1"/>
        <v>1.4399999999999977</v>
      </c>
      <c r="AE14" s="148">
        <f t="shared" si="2"/>
        <v>-1.5556938394524211E-3</v>
      </c>
    </row>
    <row r="15" spans="1:31" x14ac:dyDescent="0.25">
      <c r="W15" s="143">
        <v>42468</v>
      </c>
      <c r="X15" s="12">
        <v>96.63</v>
      </c>
      <c r="Y15" s="12">
        <v>96.84</v>
      </c>
      <c r="Z15" s="12">
        <v>95.8</v>
      </c>
      <c r="AA15" s="12">
        <v>96.42</v>
      </c>
      <c r="AB15" s="105">
        <v>6968300</v>
      </c>
      <c r="AC15" s="12">
        <v>96.42</v>
      </c>
      <c r="AD15" s="2">
        <f t="shared" si="1"/>
        <v>1.0400000000000063</v>
      </c>
      <c r="AE15" s="148">
        <f t="shared" si="2"/>
        <v>2.7038269550749838E-3</v>
      </c>
    </row>
    <row r="16" spans="1:31" x14ac:dyDescent="0.25">
      <c r="W16" s="143">
        <v>42467</v>
      </c>
      <c r="X16" s="12">
        <v>97.11</v>
      </c>
      <c r="Y16" s="12">
        <v>97.42</v>
      </c>
      <c r="Z16" s="12">
        <v>95.92</v>
      </c>
      <c r="AA16" s="12">
        <v>96.16</v>
      </c>
      <c r="AB16" s="105">
        <v>7502200</v>
      </c>
      <c r="AC16" s="12">
        <v>96.16</v>
      </c>
      <c r="AD16" s="2">
        <f t="shared" si="1"/>
        <v>1.5</v>
      </c>
      <c r="AE16" s="148">
        <f t="shared" si="2"/>
        <v>-1.3541239228559765E-2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0" t="s">
        <v>167</v>
      </c>
      <c r="H17" s="250" t="s">
        <v>90</v>
      </c>
      <c r="I17" s="250" t="s">
        <v>174</v>
      </c>
      <c r="W17" s="143">
        <v>42466</v>
      </c>
      <c r="X17" s="12">
        <v>96.96</v>
      </c>
      <c r="Y17" s="12">
        <v>97.63</v>
      </c>
      <c r="Z17" s="12">
        <v>96.83</v>
      </c>
      <c r="AA17" s="12">
        <v>97.48</v>
      </c>
      <c r="AB17" s="105">
        <v>6934400</v>
      </c>
      <c r="AC17" s="12">
        <v>97.48</v>
      </c>
      <c r="AD17" s="2">
        <f t="shared" si="1"/>
        <v>0.79999999999999716</v>
      </c>
      <c r="AE17" s="148">
        <f t="shared" si="2"/>
        <v>4.9484536082473607E-3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42465</v>
      </c>
      <c r="X18" s="12">
        <v>96.85</v>
      </c>
      <c r="Y18" s="12">
        <v>97.61</v>
      </c>
      <c r="Z18" s="12">
        <v>96.15</v>
      </c>
      <c r="AA18" s="12">
        <v>97</v>
      </c>
      <c r="AB18" s="105">
        <v>10769600</v>
      </c>
      <c r="AC18" s="12">
        <v>97</v>
      </c>
      <c r="AD18" s="2">
        <f t="shared" si="1"/>
        <v>1.4599999999999937</v>
      </c>
      <c r="AE18" s="148">
        <f t="shared" si="2"/>
        <v>-1.7024726388325973E-2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42464</v>
      </c>
      <c r="X19" s="12">
        <v>99.3</v>
      </c>
      <c r="Y19" s="12">
        <v>99.44</v>
      </c>
      <c r="Z19" s="12">
        <v>98.58</v>
      </c>
      <c r="AA19" s="12">
        <v>98.68</v>
      </c>
      <c r="AB19" s="105">
        <v>5262400</v>
      </c>
      <c r="AC19" s="12">
        <v>98.68</v>
      </c>
      <c r="AD19" s="2">
        <f t="shared" si="1"/>
        <v>0.85999999999999943</v>
      </c>
      <c r="AE19" s="148">
        <f t="shared" si="2"/>
        <v>-3.9366104774400945E-3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42461</v>
      </c>
      <c r="X20" s="12">
        <v>98.8</v>
      </c>
      <c r="Y20" s="12">
        <v>99.34</v>
      </c>
      <c r="Z20" s="12">
        <v>98.58</v>
      </c>
      <c r="AA20" s="12">
        <v>99.07</v>
      </c>
      <c r="AB20" s="105">
        <v>5869100</v>
      </c>
      <c r="AC20" s="12">
        <v>99.07</v>
      </c>
      <c r="AD20" s="2">
        <f t="shared" si="1"/>
        <v>0.76000000000000512</v>
      </c>
      <c r="AE20" s="148">
        <f t="shared" si="2"/>
        <v>-2.4166750578995533E-3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7" si="6">(E21-D21)/D21</f>
        <v>-3.346973035358302E-2</v>
      </c>
      <c r="I21" s="43"/>
      <c r="W21" s="143">
        <v>42460</v>
      </c>
      <c r="X21" s="12">
        <v>99.01</v>
      </c>
      <c r="Y21" s="12">
        <v>100.37</v>
      </c>
      <c r="Z21" s="12">
        <v>99.01</v>
      </c>
      <c r="AA21" s="12">
        <v>99.31</v>
      </c>
      <c r="AB21" s="105">
        <v>6974000</v>
      </c>
      <c r="AC21" s="12">
        <v>99.31</v>
      </c>
      <c r="AD21" s="2">
        <f t="shared" si="1"/>
        <v>1.3599999999999994</v>
      </c>
      <c r="AE21" s="148">
        <f t="shared" si="2"/>
        <v>4.044080477201506E-3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7">
        <f t="shared" si="6"/>
        <v>-4.5956110261602609E-2</v>
      </c>
      <c r="I22" s="43"/>
      <c r="W22" s="143">
        <v>42459</v>
      </c>
      <c r="X22" s="12">
        <v>98.9</v>
      </c>
      <c r="Y22" s="12">
        <v>99.09</v>
      </c>
      <c r="Z22" s="12">
        <v>98.35</v>
      </c>
      <c r="AA22" s="12">
        <v>98.91</v>
      </c>
      <c r="AB22" s="105">
        <v>5649700</v>
      </c>
      <c r="AC22" s="12">
        <v>98.91</v>
      </c>
      <c r="AD22" s="2">
        <f t="shared" si="1"/>
        <v>0.74000000000000909</v>
      </c>
      <c r="AE22" s="148">
        <f t="shared" si="2"/>
        <v>7.640586797065918E-3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42458</v>
      </c>
      <c r="X23" s="12">
        <v>98</v>
      </c>
      <c r="Y23" s="12">
        <v>98.37</v>
      </c>
      <c r="Z23" s="12">
        <v>97.36</v>
      </c>
      <c r="AA23" s="12">
        <v>98.16</v>
      </c>
      <c r="AB23" s="105">
        <v>5124300</v>
      </c>
      <c r="AC23" s="12">
        <v>98.16</v>
      </c>
      <c r="AD23" s="2">
        <f t="shared" si="1"/>
        <v>1.0100000000000051</v>
      </c>
      <c r="AE23" s="148">
        <f t="shared" si="2"/>
        <v>7.1363033948412813E-4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42457</v>
      </c>
      <c r="X24" s="12">
        <v>97.5</v>
      </c>
      <c r="Y24" s="12">
        <v>98.46</v>
      </c>
      <c r="Z24" s="12">
        <v>97.45</v>
      </c>
      <c r="AA24" s="12">
        <v>98.09</v>
      </c>
      <c r="AB24" s="105">
        <v>5297100</v>
      </c>
      <c r="AC24" s="12">
        <v>98.09</v>
      </c>
      <c r="AD24" s="2">
        <f t="shared" si="1"/>
        <v>1.0099999999999909</v>
      </c>
      <c r="AE24" s="148">
        <f t="shared" si="2"/>
        <v>8.9487759720223714E-3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42453</v>
      </c>
      <c r="X25" s="12">
        <v>96.55</v>
      </c>
      <c r="Y25" s="12">
        <v>97.49</v>
      </c>
      <c r="Z25" s="12">
        <v>96.3</v>
      </c>
      <c r="AA25" s="12">
        <v>97.22</v>
      </c>
      <c r="AB25" s="105">
        <v>5547400</v>
      </c>
      <c r="AC25" s="12">
        <v>97.22</v>
      </c>
      <c r="AD25" s="2">
        <f t="shared" si="1"/>
        <v>1.1899999999999977</v>
      </c>
      <c r="AE25" s="148">
        <f t="shared" si="2"/>
        <v>4.0276773727150328E-3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42452</v>
      </c>
      <c r="X26" s="12">
        <v>97.72</v>
      </c>
      <c r="Y26" s="12">
        <v>97.85</v>
      </c>
      <c r="Z26" s="12">
        <v>96.75</v>
      </c>
      <c r="AA26" s="12">
        <v>96.83</v>
      </c>
      <c r="AB26" s="105">
        <v>5466600</v>
      </c>
      <c r="AC26" s="12">
        <v>96.83</v>
      </c>
      <c r="AD26" s="2">
        <f t="shared" si="1"/>
        <v>1.0999999999999943</v>
      </c>
      <c r="AE26" s="148">
        <f t="shared" si="2"/>
        <v>-7.6860012297601532E-3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42451</v>
      </c>
      <c r="X27" s="12">
        <v>97.59</v>
      </c>
      <c r="Y27" s="12">
        <v>98.32</v>
      </c>
      <c r="Z27" s="12">
        <v>97.44</v>
      </c>
      <c r="AA27" s="12">
        <v>97.58</v>
      </c>
      <c r="AB27" s="105">
        <v>6418700</v>
      </c>
      <c r="AC27" s="12">
        <v>97.58</v>
      </c>
      <c r="AD27" s="2">
        <f t="shared" si="1"/>
        <v>0.87999999999999545</v>
      </c>
      <c r="AE27" s="148">
        <f t="shared" si="2"/>
        <v>-8.9376396506194444E-3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42450</v>
      </c>
      <c r="X28" s="12">
        <v>98.92</v>
      </c>
      <c r="Y28" s="12">
        <v>99.12</v>
      </c>
      <c r="Z28" s="12">
        <v>97.7</v>
      </c>
      <c r="AA28" s="12">
        <v>98.46</v>
      </c>
      <c r="AB28" s="105">
        <v>7039800</v>
      </c>
      <c r="AC28" s="12">
        <v>98.46</v>
      </c>
      <c r="AD28" s="2">
        <f t="shared" si="1"/>
        <v>1.4200000000000017</v>
      </c>
      <c r="AE28" s="148">
        <f t="shared" si="2"/>
        <v>-7.4596774193549376E-3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42447</v>
      </c>
      <c r="X29" s="12">
        <v>99.98</v>
      </c>
      <c r="Y29" s="12">
        <v>100.15</v>
      </c>
      <c r="Z29" s="12">
        <v>98.96</v>
      </c>
      <c r="AA29" s="12">
        <v>99.2</v>
      </c>
      <c r="AB29" s="105">
        <v>10073800</v>
      </c>
      <c r="AC29" s="12">
        <v>99.2</v>
      </c>
      <c r="AD29" s="2">
        <f t="shared" si="1"/>
        <v>1.1900000000000119</v>
      </c>
      <c r="AE29" s="148">
        <f t="shared" si="2"/>
        <v>-4.0160642570280514E-3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42446</v>
      </c>
      <c r="X30" s="12">
        <v>98.28</v>
      </c>
      <c r="Y30" s="12">
        <v>99.91</v>
      </c>
      <c r="Z30" s="12">
        <v>98.28</v>
      </c>
      <c r="AA30" s="12">
        <v>99.6</v>
      </c>
      <c r="AB30" s="105">
        <v>6372900</v>
      </c>
      <c r="AC30" s="12">
        <v>99.6</v>
      </c>
      <c r="AD30" s="2">
        <f t="shared" si="1"/>
        <v>1.6299999999999955</v>
      </c>
      <c r="AE30" s="148">
        <f t="shared" si="2"/>
        <v>1.1783827712312123E-2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42445</v>
      </c>
      <c r="X31" s="12">
        <v>98.16</v>
      </c>
      <c r="Y31" s="12">
        <v>99.08</v>
      </c>
      <c r="Z31" s="12">
        <v>97.47</v>
      </c>
      <c r="AA31" s="12">
        <v>98.44</v>
      </c>
      <c r="AB31" s="105">
        <v>5997600</v>
      </c>
      <c r="AC31" s="12">
        <v>98.44</v>
      </c>
      <c r="AD31" s="2">
        <f t="shared" si="1"/>
        <v>1.6099999999999994</v>
      </c>
      <c r="AE31" s="148">
        <f t="shared" si="2"/>
        <v>2.0358306188925646E-3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42444</v>
      </c>
      <c r="X32" s="12">
        <v>98.02</v>
      </c>
      <c r="Y32" s="12">
        <v>98.33</v>
      </c>
      <c r="Z32" s="12">
        <v>97.39</v>
      </c>
      <c r="AA32" s="12">
        <v>98.24</v>
      </c>
      <c r="AB32" s="105">
        <v>5895600</v>
      </c>
      <c r="AC32" s="12">
        <v>98.24</v>
      </c>
      <c r="AD32" s="2">
        <f t="shared" si="1"/>
        <v>0.93999999999999773</v>
      </c>
      <c r="AE32" s="148">
        <f t="shared" si="2"/>
        <v>-5.7686468980873151E-3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42443</v>
      </c>
      <c r="X33" s="12">
        <v>97.94</v>
      </c>
      <c r="Y33" s="12">
        <v>99.22</v>
      </c>
      <c r="Z33" s="12">
        <v>97.84</v>
      </c>
      <c r="AA33" s="12">
        <v>98.81</v>
      </c>
      <c r="AB33" s="105">
        <v>6157400</v>
      </c>
      <c r="AC33" s="12">
        <v>98.81</v>
      </c>
      <c r="AD33" s="2">
        <f t="shared" si="1"/>
        <v>1.3799999999999955</v>
      </c>
      <c r="AE33" s="148">
        <f t="shared" si="2"/>
        <v>8.8829895854605212E-3</v>
      </c>
    </row>
    <row r="34" spans="2:31" x14ac:dyDescent="0.25">
      <c r="W34" s="143">
        <v>42440</v>
      </c>
      <c r="X34" s="12">
        <v>97.57</v>
      </c>
      <c r="Y34" s="12">
        <v>98.35</v>
      </c>
      <c r="Z34" s="12">
        <v>97.54</v>
      </c>
      <c r="AA34" s="12">
        <v>97.94</v>
      </c>
      <c r="AB34" s="105">
        <v>5560600</v>
      </c>
      <c r="AC34" s="12">
        <v>97.94</v>
      </c>
      <c r="AD34" s="2">
        <f t="shared" si="1"/>
        <v>0.80999999999998806</v>
      </c>
      <c r="AE34" s="148">
        <f t="shared" si="2"/>
        <v>9.27452596867262E-3</v>
      </c>
    </row>
    <row r="35" spans="2:31" x14ac:dyDescent="0.25">
      <c r="W35" s="143">
        <v>42439</v>
      </c>
      <c r="X35" s="12">
        <v>97.94</v>
      </c>
      <c r="Y35" s="12">
        <v>98.42</v>
      </c>
      <c r="Z35" s="12">
        <v>95.87</v>
      </c>
      <c r="AA35" s="12">
        <v>97.04</v>
      </c>
      <c r="AB35" s="105">
        <v>5417500</v>
      </c>
      <c r="AC35" s="12">
        <v>97.04</v>
      </c>
      <c r="AD35" s="2">
        <f t="shared" si="1"/>
        <v>2.5499999999999972</v>
      </c>
      <c r="AE35" s="148">
        <f t="shared" si="2"/>
        <v>-6.3485562154412811E-3</v>
      </c>
    </row>
    <row r="36" spans="2:31" x14ac:dyDescent="0.25">
      <c r="W36" s="143">
        <v>42438</v>
      </c>
      <c r="X36" s="12">
        <v>98</v>
      </c>
      <c r="Y36" s="12">
        <v>98.24</v>
      </c>
      <c r="Z36" s="12">
        <v>96.81</v>
      </c>
      <c r="AA36" s="12">
        <v>97.66</v>
      </c>
      <c r="AB36" s="105">
        <v>7009200</v>
      </c>
      <c r="AC36" s="12">
        <v>97.66</v>
      </c>
      <c r="AD36" s="2">
        <f t="shared" si="1"/>
        <v>1.4299999999999926</v>
      </c>
      <c r="AE36" s="148">
        <f t="shared" si="2"/>
        <v>-1.6356573297893195E-3</v>
      </c>
    </row>
    <row r="37" spans="2:31" x14ac:dyDescent="0.25">
      <c r="W37" s="143">
        <v>42437</v>
      </c>
      <c r="X37" s="12">
        <v>98.93</v>
      </c>
      <c r="Y37" s="12">
        <v>98.98</v>
      </c>
      <c r="Z37" s="12">
        <v>97.6</v>
      </c>
      <c r="AA37" s="12">
        <v>97.82</v>
      </c>
      <c r="AB37" s="105">
        <v>6156700</v>
      </c>
      <c r="AC37" s="12">
        <v>97.82</v>
      </c>
      <c r="AD37" s="2">
        <f t="shared" si="1"/>
        <v>1.3800000000000097</v>
      </c>
      <c r="AE37" s="148">
        <f t="shared" si="2"/>
        <v>-1.5796357782473125E-2</v>
      </c>
    </row>
    <row r="38" spans="2:31" x14ac:dyDescent="0.25">
      <c r="W38" s="143">
        <v>42436</v>
      </c>
      <c r="X38" s="12">
        <v>98.57</v>
      </c>
      <c r="Y38" s="12">
        <v>99.71</v>
      </c>
      <c r="Z38" s="12">
        <v>98.48</v>
      </c>
      <c r="AA38" s="12">
        <v>99.39</v>
      </c>
      <c r="AB38" s="105">
        <v>7174200</v>
      </c>
      <c r="AC38" s="12">
        <v>99.39</v>
      </c>
      <c r="AD38" s="2">
        <f t="shared" si="1"/>
        <v>1.2299999999999898</v>
      </c>
      <c r="AE38" s="148">
        <f t="shared" si="2"/>
        <v>9.2404549147033777E-3</v>
      </c>
    </row>
    <row r="39" spans="2:31" x14ac:dyDescent="0.25">
      <c r="W39" s="143">
        <v>42433</v>
      </c>
      <c r="X39" s="12">
        <v>99</v>
      </c>
      <c r="Y39" s="12">
        <v>99.21</v>
      </c>
      <c r="Z39" s="12">
        <v>97.9</v>
      </c>
      <c r="AA39" s="12">
        <v>98.48</v>
      </c>
      <c r="AB39" s="105">
        <v>6703000</v>
      </c>
      <c r="AC39" s="12">
        <v>98.48</v>
      </c>
      <c r="AD39" s="2">
        <f t="shared" si="1"/>
        <v>1.3099999999999881</v>
      </c>
      <c r="AE39" s="148">
        <f t="shared" si="2"/>
        <v>-3.4405990690142829E-3</v>
      </c>
    </row>
    <row r="40" spans="2:31" ht="20.25" thickBot="1" x14ac:dyDescent="0.35">
      <c r="O40" s="424" t="s">
        <v>78</v>
      </c>
      <c r="P40" s="424"/>
      <c r="T40" s="101" t="s">
        <v>115</v>
      </c>
      <c r="W40" s="143">
        <v>42432</v>
      </c>
      <c r="X40" s="12">
        <v>97.79</v>
      </c>
      <c r="Y40" s="12">
        <v>98.84</v>
      </c>
      <c r="Z40" s="12">
        <v>96.89</v>
      </c>
      <c r="AA40" s="12">
        <v>98.82</v>
      </c>
      <c r="AB40" s="105">
        <v>8536100</v>
      </c>
      <c r="AC40" s="12">
        <v>98.82</v>
      </c>
      <c r="AD40" s="2">
        <f t="shared" si="1"/>
        <v>1.9500000000000028</v>
      </c>
      <c r="AE40" s="148">
        <f t="shared" si="2"/>
        <v>1.8762886597938122E-2</v>
      </c>
    </row>
    <row r="41" spans="2:31" ht="15.75" thickTop="1" x14ac:dyDescent="0.25">
      <c r="O41" s="93">
        <v>1.1000000000000001</v>
      </c>
      <c r="P41" s="93">
        <f>O41*$Q$4</f>
        <v>114.43300000000001</v>
      </c>
      <c r="Q41" s="2"/>
      <c r="T41" s="138" t="s">
        <v>100</v>
      </c>
      <c r="U41" s="108">
        <v>104.89</v>
      </c>
      <c r="W41" s="143">
        <v>42431</v>
      </c>
      <c r="X41" s="12">
        <v>97.67</v>
      </c>
      <c r="Y41" s="12">
        <v>97.83</v>
      </c>
      <c r="Z41" s="12">
        <v>96.41</v>
      </c>
      <c r="AA41" s="12">
        <v>97</v>
      </c>
      <c r="AB41" s="105">
        <v>6443600</v>
      </c>
      <c r="AC41" s="12">
        <v>97</v>
      </c>
      <c r="AD41" s="2">
        <f t="shared" si="1"/>
        <v>1.4200000000000017</v>
      </c>
      <c r="AE41" s="148">
        <f t="shared" si="2"/>
        <v>-6.6564260112648155E-3</v>
      </c>
    </row>
    <row r="42" spans="2:31" x14ac:dyDescent="0.25">
      <c r="O42" s="93">
        <v>1.0900000000000001</v>
      </c>
      <c r="P42" s="93">
        <f t="shared" ref="P42:P61" si="8">O42*$Q$4</f>
        <v>113.3927</v>
      </c>
      <c r="Q42" s="2"/>
      <c r="T42" s="103" t="s">
        <v>101</v>
      </c>
      <c r="U42" s="98">
        <v>105.19</v>
      </c>
      <c r="W42" s="143">
        <v>42430</v>
      </c>
      <c r="X42" s="12">
        <v>95.9</v>
      </c>
      <c r="Y42" s="12">
        <v>97.66</v>
      </c>
      <c r="Z42" s="12">
        <v>95.53</v>
      </c>
      <c r="AA42" s="12">
        <v>97.65</v>
      </c>
      <c r="AB42" s="105">
        <v>7118000</v>
      </c>
      <c r="AC42" s="12">
        <v>97.65</v>
      </c>
      <c r="AD42" s="2">
        <f t="shared" si="1"/>
        <v>2.1299999999999955</v>
      </c>
      <c r="AE42" s="148">
        <f t="shared" si="2"/>
        <v>2.229899497487442E-2</v>
      </c>
    </row>
    <row r="43" spans="2:31" x14ac:dyDescent="0.25">
      <c r="O43" s="93">
        <v>1.08</v>
      </c>
      <c r="P43" s="93">
        <f t="shared" si="8"/>
        <v>112.3524</v>
      </c>
      <c r="Q43" s="2"/>
      <c r="T43" s="103" t="s">
        <v>102</v>
      </c>
      <c r="U43" s="98" t="s">
        <v>382</v>
      </c>
      <c r="W43" s="143">
        <v>42429</v>
      </c>
      <c r="X43" s="12">
        <v>95.31</v>
      </c>
      <c r="Y43" s="12">
        <v>96.29</v>
      </c>
      <c r="Z43" s="12">
        <v>95.23</v>
      </c>
      <c r="AA43" s="12">
        <v>95.52</v>
      </c>
      <c r="AB43" s="105">
        <v>6620200</v>
      </c>
      <c r="AC43" s="12">
        <v>95.52</v>
      </c>
      <c r="AD43" s="2">
        <f t="shared" si="1"/>
        <v>1.0600000000000023</v>
      </c>
      <c r="AE43" s="148">
        <f t="shared" si="2"/>
        <v>2.2033364809568301E-3</v>
      </c>
    </row>
    <row r="44" spans="2:31" x14ac:dyDescent="0.25">
      <c r="O44" s="93">
        <v>1.07</v>
      </c>
      <c r="P44" s="93">
        <f t="shared" si="8"/>
        <v>111.3121</v>
      </c>
      <c r="Q44" s="2"/>
      <c r="T44" s="103" t="s">
        <v>103</v>
      </c>
      <c r="U44" s="98" t="s">
        <v>383</v>
      </c>
      <c r="W44" s="143">
        <v>42426</v>
      </c>
      <c r="X44" s="12">
        <v>95.71</v>
      </c>
      <c r="Y44" s="12">
        <v>96.22</v>
      </c>
      <c r="Z44" s="12">
        <v>95.28</v>
      </c>
      <c r="AA44" s="12">
        <v>95.31</v>
      </c>
      <c r="AB44" s="105">
        <v>5264600</v>
      </c>
      <c r="AC44" s="12">
        <v>95.31</v>
      </c>
      <c r="AD44" s="2">
        <f t="shared" si="1"/>
        <v>0.93999999999999773</v>
      </c>
      <c r="AE44" s="148">
        <f t="shared" si="2"/>
        <v>-3.5546262415054874E-3</v>
      </c>
    </row>
    <row r="45" spans="2:31" x14ac:dyDescent="0.25">
      <c r="O45" s="93">
        <v>1.06</v>
      </c>
      <c r="P45" s="93">
        <f t="shared" si="8"/>
        <v>110.27180000000001</v>
      </c>
      <c r="Q45" s="2"/>
      <c r="T45" s="103" t="s">
        <v>104</v>
      </c>
      <c r="U45" s="98">
        <v>109.86</v>
      </c>
      <c r="W45" s="143">
        <v>42425</v>
      </c>
      <c r="X45" s="12">
        <v>95.92</v>
      </c>
      <c r="Y45" s="12">
        <v>95.95</v>
      </c>
      <c r="Z45" s="12">
        <v>94.35</v>
      </c>
      <c r="AA45" s="12">
        <v>95.65</v>
      </c>
      <c r="AB45" s="105">
        <v>4536900</v>
      </c>
      <c r="AC45" s="12">
        <v>95.65</v>
      </c>
      <c r="AD45" s="2">
        <f t="shared" si="1"/>
        <v>1.6000000000000085</v>
      </c>
      <c r="AE45" s="148">
        <f t="shared" si="2"/>
        <v>2.3053547102587224E-3</v>
      </c>
    </row>
    <row r="46" spans="2:31" x14ac:dyDescent="0.25">
      <c r="O46" s="93">
        <v>1.05</v>
      </c>
      <c r="P46" s="93">
        <f t="shared" si="8"/>
        <v>109.23150000000001</v>
      </c>
      <c r="Q46" s="2"/>
      <c r="T46" s="103" t="s">
        <v>105</v>
      </c>
      <c r="U46" s="98">
        <v>1.4686999999999999</v>
      </c>
      <c r="W46" s="143">
        <v>42424</v>
      </c>
      <c r="X46" s="12">
        <v>94.65</v>
      </c>
      <c r="Y46" s="12">
        <v>95.75</v>
      </c>
      <c r="Z46" s="12">
        <v>93.23</v>
      </c>
      <c r="AA46" s="12">
        <v>95.43</v>
      </c>
      <c r="AB46" s="105">
        <v>6913000</v>
      </c>
      <c r="AC46" s="12">
        <v>95.43</v>
      </c>
      <c r="AD46" s="2">
        <f t="shared" si="1"/>
        <v>2.519999999999996</v>
      </c>
      <c r="AE46" s="148">
        <f t="shared" si="2"/>
        <v>5.2421891381859709E-4</v>
      </c>
    </row>
    <row r="47" spans="2:31" x14ac:dyDescent="0.25">
      <c r="O47" s="93">
        <v>1.04</v>
      </c>
      <c r="P47" s="93">
        <f t="shared" si="8"/>
        <v>108.19120000000001</v>
      </c>
      <c r="Q47" s="2"/>
      <c r="T47" s="103" t="s">
        <v>106</v>
      </c>
      <c r="U47" s="98" t="s">
        <v>260</v>
      </c>
      <c r="W47" s="143">
        <v>42423</v>
      </c>
      <c r="X47" s="12">
        <v>96.5</v>
      </c>
      <c r="Y47" s="12">
        <v>96.82</v>
      </c>
      <c r="Z47" s="12">
        <v>95.15</v>
      </c>
      <c r="AA47" s="12">
        <v>95.38</v>
      </c>
      <c r="AB47" s="105">
        <v>6181600</v>
      </c>
      <c r="AC47" s="12">
        <v>95.38</v>
      </c>
      <c r="AD47" s="2">
        <f t="shared" si="1"/>
        <v>1.6699999999999875</v>
      </c>
      <c r="AE47" s="148">
        <f t="shared" si="2"/>
        <v>-1.0272906506174184E-2</v>
      </c>
    </row>
    <row r="48" spans="2:31" x14ac:dyDescent="0.25">
      <c r="O48" s="93">
        <v>1.03</v>
      </c>
      <c r="P48" s="93">
        <f t="shared" si="8"/>
        <v>107.15090000000001</v>
      </c>
      <c r="Q48" s="2"/>
      <c r="T48" s="103"/>
      <c r="U48" s="98"/>
      <c r="W48" s="143">
        <v>42422</v>
      </c>
      <c r="X48" s="12">
        <v>95.01</v>
      </c>
      <c r="Y48" s="12">
        <v>97</v>
      </c>
      <c r="Z48" s="12">
        <v>95.01</v>
      </c>
      <c r="AA48" s="12">
        <v>96.37</v>
      </c>
      <c r="AB48" s="105">
        <v>6932000</v>
      </c>
      <c r="AC48" s="12">
        <v>96.37</v>
      </c>
      <c r="AD48" s="2">
        <f t="shared" si="1"/>
        <v>1.9899999999999949</v>
      </c>
      <c r="AE48" s="148">
        <f t="shared" si="2"/>
        <v>1.4314282707083459E-2</v>
      </c>
    </row>
    <row r="49" spans="15:31" x14ac:dyDescent="0.25">
      <c r="O49" s="93">
        <v>1.02</v>
      </c>
      <c r="P49" s="93">
        <f t="shared" si="8"/>
        <v>106.11060000000001</v>
      </c>
      <c r="Q49" s="2"/>
      <c r="T49" s="103" t="s">
        <v>107</v>
      </c>
      <c r="U49" s="98" t="s">
        <v>384</v>
      </c>
      <c r="W49" s="143">
        <v>42419</v>
      </c>
      <c r="X49" s="12">
        <v>95.23</v>
      </c>
      <c r="Y49" s="12">
        <v>95.72</v>
      </c>
      <c r="Z49" s="12">
        <v>94.56</v>
      </c>
      <c r="AA49" s="12">
        <v>95.01</v>
      </c>
      <c r="AB49" s="105">
        <v>6664400</v>
      </c>
      <c r="AC49" s="12">
        <v>95.01</v>
      </c>
      <c r="AD49" s="2">
        <f t="shared" si="1"/>
        <v>1.1599999999999966</v>
      </c>
      <c r="AE49" s="148">
        <f t="shared" si="2"/>
        <v>-1.6812020594725308E-3</v>
      </c>
    </row>
    <row r="50" spans="15:31" x14ac:dyDescent="0.25">
      <c r="O50" s="93">
        <v>1.01</v>
      </c>
      <c r="P50" s="93">
        <f t="shared" si="8"/>
        <v>105.0703</v>
      </c>
      <c r="Q50" s="2"/>
      <c r="T50" s="103" t="s">
        <v>108</v>
      </c>
      <c r="U50" s="98" t="s">
        <v>213</v>
      </c>
      <c r="W50" s="143">
        <v>42418</v>
      </c>
      <c r="X50" s="12">
        <v>96.34</v>
      </c>
      <c r="Y50" s="12">
        <v>96.45</v>
      </c>
      <c r="Z50" s="12">
        <v>94.45</v>
      </c>
      <c r="AA50" s="12">
        <v>95.17</v>
      </c>
      <c r="AB50" s="105">
        <v>8727200</v>
      </c>
      <c r="AC50" s="12">
        <v>95.17</v>
      </c>
      <c r="AD50" s="2">
        <f t="shared" si="1"/>
        <v>2</v>
      </c>
      <c r="AE50" s="148">
        <f t="shared" si="2"/>
        <v>-3.4554973821989687E-3</v>
      </c>
    </row>
    <row r="51" spans="15:31" x14ac:dyDescent="0.25">
      <c r="O51" s="93">
        <v>1</v>
      </c>
      <c r="P51" s="93">
        <f t="shared" si="8"/>
        <v>104.03</v>
      </c>
      <c r="Q51" s="2"/>
      <c r="T51" s="103" t="s">
        <v>109</v>
      </c>
      <c r="U51" s="100">
        <v>5996236</v>
      </c>
      <c r="W51" s="143">
        <v>42417</v>
      </c>
      <c r="X51" s="12">
        <v>93.67</v>
      </c>
      <c r="Y51" s="12">
        <v>96.44</v>
      </c>
      <c r="Z51" s="12">
        <v>93.56</v>
      </c>
      <c r="AA51" s="12">
        <v>95.5</v>
      </c>
      <c r="AB51" s="105">
        <v>12288200</v>
      </c>
      <c r="AC51" s="12">
        <v>95.5</v>
      </c>
      <c r="AD51" s="2">
        <f t="shared" si="1"/>
        <v>2.8799999999999955</v>
      </c>
      <c r="AE51" s="148">
        <f t="shared" si="2"/>
        <v>2.7876439565170719E-2</v>
      </c>
    </row>
    <row r="52" spans="15:31" x14ac:dyDescent="0.25">
      <c r="O52" s="93">
        <v>0.99</v>
      </c>
      <c r="P52" s="93">
        <f t="shared" si="8"/>
        <v>102.9897</v>
      </c>
      <c r="Q52" s="2"/>
      <c r="T52" s="103" t="s">
        <v>112</v>
      </c>
      <c r="U52" s="100">
        <v>8042470</v>
      </c>
      <c r="W52" s="143">
        <v>42416</v>
      </c>
      <c r="X52" s="12">
        <v>92.47</v>
      </c>
      <c r="Y52" s="12">
        <v>93.31</v>
      </c>
      <c r="Z52" s="12">
        <v>91.79</v>
      </c>
      <c r="AA52" s="12">
        <v>92.91</v>
      </c>
      <c r="AB52" s="105">
        <v>8965800</v>
      </c>
      <c r="AC52" s="12">
        <v>92.91</v>
      </c>
      <c r="AD52" s="2">
        <f t="shared" si="1"/>
        <v>1.519999999999996</v>
      </c>
      <c r="AE52" s="148">
        <f t="shared" si="2"/>
        <v>1.9308831596269727E-2</v>
      </c>
    </row>
    <row r="53" spans="15:31" x14ac:dyDescent="0.25">
      <c r="O53" s="93">
        <v>0.98</v>
      </c>
      <c r="P53" s="93">
        <f t="shared" si="8"/>
        <v>101.9494</v>
      </c>
      <c r="Q53" s="2"/>
      <c r="T53" s="103" t="s">
        <v>110</v>
      </c>
      <c r="U53" s="98" t="s">
        <v>385</v>
      </c>
      <c r="W53" s="143">
        <v>42412</v>
      </c>
      <c r="X53" s="12">
        <v>91.52</v>
      </c>
      <c r="Y53" s="12">
        <v>91.59</v>
      </c>
      <c r="Z53" s="12">
        <v>89.61</v>
      </c>
      <c r="AA53" s="12">
        <v>91.15</v>
      </c>
      <c r="AB53" s="105">
        <v>10754700</v>
      </c>
      <c r="AC53" s="12">
        <v>91.15</v>
      </c>
      <c r="AD53" s="2">
        <f t="shared" si="1"/>
        <v>1.980000000000004</v>
      </c>
      <c r="AE53" s="148">
        <f t="shared" si="2"/>
        <v>9.3012955375928463E-3</v>
      </c>
    </row>
    <row r="54" spans="15:31" x14ac:dyDescent="0.25">
      <c r="O54" s="93">
        <v>0.97</v>
      </c>
      <c r="P54" s="93">
        <f t="shared" si="8"/>
        <v>100.9091</v>
      </c>
      <c r="T54" s="103" t="s">
        <v>113</v>
      </c>
      <c r="U54" s="98">
        <v>19.670000000000002</v>
      </c>
      <c r="W54" s="143">
        <v>42411</v>
      </c>
      <c r="X54" s="12">
        <v>87</v>
      </c>
      <c r="Y54" s="12">
        <v>91.06</v>
      </c>
      <c r="Z54" s="12">
        <v>86.96</v>
      </c>
      <c r="AA54" s="12">
        <v>90.31</v>
      </c>
      <c r="AB54" s="105">
        <v>17332300</v>
      </c>
      <c r="AC54" s="12">
        <v>90.31</v>
      </c>
      <c r="AD54" s="2">
        <f t="shared" si="1"/>
        <v>4.1000000000000085</v>
      </c>
      <c r="AE54" s="148">
        <f t="shared" si="2"/>
        <v>1.6432189082723703E-2</v>
      </c>
    </row>
    <row r="55" spans="15:31" x14ac:dyDescent="0.25">
      <c r="O55" s="93">
        <v>0.96</v>
      </c>
      <c r="P55" s="93">
        <f t="shared" si="8"/>
        <v>99.868799999999993</v>
      </c>
      <c r="T55" s="103" t="s">
        <v>114</v>
      </c>
      <c r="U55" s="98">
        <v>5.35</v>
      </c>
      <c r="W55" s="143">
        <v>42410</v>
      </c>
      <c r="X55" s="12">
        <v>88</v>
      </c>
      <c r="Y55" s="12">
        <v>90.03</v>
      </c>
      <c r="Z55" s="12">
        <v>86.25</v>
      </c>
      <c r="AA55" s="12">
        <v>88.85</v>
      </c>
      <c r="AB55" s="105">
        <v>32573500</v>
      </c>
      <c r="AC55" s="12">
        <v>88.85</v>
      </c>
      <c r="AD55" s="2">
        <f t="shared" si="1"/>
        <v>3.7800000000000011</v>
      </c>
      <c r="AE55" s="148">
        <f t="shared" si="2"/>
        <v>-3.758665511265169E-2</v>
      </c>
    </row>
    <row r="56" spans="15:31" x14ac:dyDescent="0.25">
      <c r="O56" s="93">
        <v>0.95</v>
      </c>
      <c r="P56" s="93">
        <f t="shared" si="8"/>
        <v>98.828499999999991</v>
      </c>
      <c r="T56" s="103" t="s">
        <v>111</v>
      </c>
      <c r="U56" s="98" t="s">
        <v>287</v>
      </c>
      <c r="W56" s="143">
        <v>42409</v>
      </c>
      <c r="X56" s="12">
        <v>90.15</v>
      </c>
      <c r="Y56" s="12">
        <v>93.2</v>
      </c>
      <c r="Z56" s="12">
        <v>89.04</v>
      </c>
      <c r="AA56" s="12">
        <v>92.32</v>
      </c>
      <c r="AB56" s="105">
        <v>15166900</v>
      </c>
      <c r="AC56" s="12">
        <v>92.32</v>
      </c>
      <c r="AD56" s="2">
        <f t="shared" si="1"/>
        <v>4.1599999999999966</v>
      </c>
      <c r="AE56" s="148">
        <f t="shared" si="2"/>
        <v>2.1710811984367862E-3</v>
      </c>
    </row>
    <row r="57" spans="15:31" x14ac:dyDescent="0.25">
      <c r="O57" s="93">
        <v>0.94</v>
      </c>
      <c r="P57" s="93">
        <f t="shared" si="8"/>
        <v>97.788199999999989</v>
      </c>
      <c r="W57" s="143">
        <v>42408</v>
      </c>
      <c r="X57" s="12">
        <v>92.56</v>
      </c>
      <c r="Y57" s="12">
        <v>92.96</v>
      </c>
      <c r="Z57" s="12">
        <v>89.51</v>
      </c>
      <c r="AA57" s="12">
        <v>92.12</v>
      </c>
      <c r="AB57" s="105">
        <v>13658400</v>
      </c>
      <c r="AC57" s="12">
        <v>92.12</v>
      </c>
      <c r="AD57" s="2">
        <f t="shared" si="1"/>
        <v>3.4499999999999886</v>
      </c>
      <c r="AE57" s="148">
        <f t="shared" si="2"/>
        <v>-1.8956336528221485E-2</v>
      </c>
    </row>
    <row r="58" spans="15:31" x14ac:dyDescent="0.25">
      <c r="O58" s="93">
        <v>0.93</v>
      </c>
      <c r="P58" s="93">
        <f t="shared" si="8"/>
        <v>96.747900000000001</v>
      </c>
      <c r="W58" s="143">
        <v>42405</v>
      </c>
      <c r="X58" s="12">
        <v>95.32</v>
      </c>
      <c r="Y58" s="12">
        <v>95.39</v>
      </c>
      <c r="Z58" s="12">
        <v>93.47</v>
      </c>
      <c r="AA58" s="12">
        <v>93.9</v>
      </c>
      <c r="AB58" s="105">
        <v>8823000</v>
      </c>
      <c r="AC58" s="12">
        <v>93.9</v>
      </c>
      <c r="AD58" s="2">
        <f t="shared" si="1"/>
        <v>1.9200000000000017</v>
      </c>
      <c r="AE58" s="148">
        <f t="shared" si="2"/>
        <v>-1.6032694121345448E-2</v>
      </c>
    </row>
    <row r="59" spans="15:31" x14ac:dyDescent="0.25">
      <c r="O59" s="93">
        <v>0.92</v>
      </c>
      <c r="P59" s="93">
        <f t="shared" si="8"/>
        <v>95.707599999999999</v>
      </c>
      <c r="W59" s="143">
        <v>42404</v>
      </c>
      <c r="X59" s="12">
        <v>94.87</v>
      </c>
      <c r="Y59" s="12">
        <v>96.73</v>
      </c>
      <c r="Z59" s="12">
        <v>94.6</v>
      </c>
      <c r="AA59" s="12">
        <v>95.43</v>
      </c>
      <c r="AB59" s="105">
        <v>8207900</v>
      </c>
      <c r="AC59" s="12">
        <v>95.43</v>
      </c>
      <c r="AD59" s="2">
        <f t="shared" si="1"/>
        <v>2.1300000000000097</v>
      </c>
      <c r="AE59" s="148">
        <f t="shared" si="2"/>
        <v>3.0481395837713698E-3</v>
      </c>
    </row>
    <row r="60" spans="15:31" x14ac:dyDescent="0.25">
      <c r="O60" s="93">
        <v>0.91</v>
      </c>
      <c r="P60" s="93">
        <f t="shared" si="8"/>
        <v>94.667299999999997</v>
      </c>
      <c r="W60" s="143">
        <v>42403</v>
      </c>
      <c r="X60" s="12">
        <v>94.1</v>
      </c>
      <c r="Y60" s="12">
        <v>95.41</v>
      </c>
      <c r="Z60" s="12">
        <v>92.42</v>
      </c>
      <c r="AA60" s="12">
        <v>95.14</v>
      </c>
      <c r="AB60" s="105">
        <v>10860700</v>
      </c>
      <c r="AC60" s="12">
        <v>95.14</v>
      </c>
      <c r="AD60" s="2">
        <f t="shared" si="1"/>
        <v>2.9899999999999949</v>
      </c>
      <c r="AE60" s="148">
        <f t="shared" si="2"/>
        <v>2.1692439862542878E-2</v>
      </c>
    </row>
    <row r="61" spans="15:31" x14ac:dyDescent="0.25">
      <c r="O61" s="93">
        <v>0.9</v>
      </c>
      <c r="P61" s="93">
        <f t="shared" si="8"/>
        <v>93.62700000000001</v>
      </c>
      <c r="W61" s="143">
        <v>42402</v>
      </c>
      <c r="X61" s="12">
        <v>94</v>
      </c>
      <c r="Y61" s="12">
        <v>94.17</v>
      </c>
      <c r="Z61" s="12">
        <v>92.87</v>
      </c>
      <c r="AA61" s="12">
        <v>93.12</v>
      </c>
      <c r="AB61" s="105">
        <v>7101400</v>
      </c>
      <c r="AC61" s="12">
        <v>93.12</v>
      </c>
      <c r="AD61" s="2">
        <f t="shared" si="1"/>
        <v>1.2999999999999972</v>
      </c>
      <c r="AE61" s="148">
        <f t="shared" si="2"/>
        <v>-2.1334734629532282E-2</v>
      </c>
    </row>
    <row r="62" spans="15:31" x14ac:dyDescent="0.25">
      <c r="W62" s="143">
        <v>42401</v>
      </c>
      <c r="X62" s="12">
        <v>95.08</v>
      </c>
      <c r="Y62" s="12">
        <v>95.71</v>
      </c>
      <c r="Z62" s="12">
        <v>94.7</v>
      </c>
      <c r="AA62" s="12">
        <v>95.15</v>
      </c>
      <c r="AB62" s="105">
        <v>6994200</v>
      </c>
      <c r="AC62" s="12">
        <v>95.15</v>
      </c>
      <c r="AD62" s="2">
        <f t="shared" si="1"/>
        <v>1.0099999999999909</v>
      </c>
      <c r="AE62" s="148">
        <f t="shared" si="2"/>
        <v>-6.9922771863910604E-3</v>
      </c>
    </row>
    <row r="63" spans="15:31" x14ac:dyDescent="0.25">
      <c r="W63" s="143">
        <v>42398</v>
      </c>
      <c r="X63" s="12">
        <v>94.21</v>
      </c>
      <c r="Y63" s="12">
        <v>95.82</v>
      </c>
      <c r="Z63" s="12">
        <v>93.63</v>
      </c>
      <c r="AA63" s="12">
        <v>95.82</v>
      </c>
      <c r="AB63" s="105">
        <v>8071700</v>
      </c>
      <c r="AC63" s="12">
        <v>95.82</v>
      </c>
      <c r="AD63" s="2">
        <f t="shared" si="1"/>
        <v>2.1899999999999977</v>
      </c>
      <c r="AE63" s="148">
        <f t="shared" si="2"/>
        <v>2.4484122741366354E-2</v>
      </c>
    </row>
    <row r="64" spans="15:31" x14ac:dyDescent="0.25">
      <c r="W64" s="143">
        <v>42397</v>
      </c>
      <c r="X64" s="12">
        <v>95.2</v>
      </c>
      <c r="Y64" s="12">
        <v>95.2</v>
      </c>
      <c r="Z64" s="12">
        <v>92.37</v>
      </c>
      <c r="AA64" s="12">
        <v>93.53</v>
      </c>
      <c r="AB64" s="105">
        <v>7275600</v>
      </c>
      <c r="AC64" s="12">
        <v>93.53</v>
      </c>
      <c r="AD64" s="2">
        <f t="shared" si="1"/>
        <v>2.8299999999999983</v>
      </c>
      <c r="AE64" s="148">
        <f t="shared" si="2"/>
        <v>-8.3757421543679822E-3</v>
      </c>
    </row>
    <row r="65" spans="23:31" x14ac:dyDescent="0.25">
      <c r="W65" s="143">
        <v>42396</v>
      </c>
      <c r="X65" s="12">
        <v>96.31</v>
      </c>
      <c r="Y65" s="12">
        <v>96.63</v>
      </c>
      <c r="Z65" s="12">
        <v>93.87</v>
      </c>
      <c r="AA65" s="12">
        <v>94.32</v>
      </c>
      <c r="AB65" s="105">
        <v>6292100</v>
      </c>
      <c r="AC65" s="12">
        <v>94.32</v>
      </c>
      <c r="AD65" s="2">
        <f t="shared" si="1"/>
        <v>2.7599999999999909</v>
      </c>
      <c r="AE65" s="148">
        <f t="shared" si="2"/>
        <v>-2.0255531318167708E-2</v>
      </c>
    </row>
    <row r="66" spans="23:31" x14ac:dyDescent="0.25">
      <c r="W66" s="143">
        <v>42395</v>
      </c>
      <c r="X66" s="12">
        <v>95.49</v>
      </c>
      <c r="Y66" s="12">
        <v>96.43</v>
      </c>
      <c r="Z66" s="12">
        <v>95.09</v>
      </c>
      <c r="AA66" s="12">
        <v>96.27</v>
      </c>
      <c r="AB66" s="105">
        <v>6895000</v>
      </c>
      <c r="AC66" s="12">
        <v>96.27</v>
      </c>
      <c r="AD66" s="2">
        <f t="shared" si="1"/>
        <v>1.3400000000000034</v>
      </c>
      <c r="AE66" s="148">
        <f t="shared" si="2"/>
        <v>1.0284395004722224E-2</v>
      </c>
    </row>
    <row r="67" spans="23:31" x14ac:dyDescent="0.25">
      <c r="W67" s="143">
        <v>42394</v>
      </c>
      <c r="X67" s="12">
        <v>96.42</v>
      </c>
      <c r="Y67" s="12">
        <v>96.68</v>
      </c>
      <c r="Z67" s="12">
        <v>95.12</v>
      </c>
      <c r="AA67" s="12">
        <v>95.29</v>
      </c>
      <c r="AB67" s="105">
        <v>7768800</v>
      </c>
      <c r="AC67" s="12">
        <v>95.29</v>
      </c>
      <c r="AD67" s="2">
        <f t="shared" ref="AD67" si="9">Y67-Z67</f>
        <v>1.5600000000000023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49" priority="18">
      <formula>Q7&gt;0</formula>
    </cfRule>
    <cfRule type="expression" dxfId="14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47" priority="11">
      <formula>F18&gt;0</formula>
    </cfRule>
    <cfRule type="expression" dxfId="146" priority="12">
      <formula>F18&lt;0</formula>
    </cfRule>
  </conditionalFormatting>
  <conditionalFormatting sqref="F25:F33">
    <cfRule type="expression" dxfId="145" priority="7">
      <formula>F25&gt;0</formula>
    </cfRule>
    <cfRule type="expression" dxfId="144" priority="8">
      <formula>F25&lt;0</formula>
    </cfRule>
  </conditionalFormatting>
  <conditionalFormatting sqref="F25:F33">
    <cfRule type="expression" dxfId="143" priority="9">
      <formula>F25&gt;0</formula>
    </cfRule>
    <cfRule type="expression" dxfId="142" priority="10">
      <formula>F25&lt;0</formula>
    </cfRule>
  </conditionalFormatting>
  <conditionalFormatting sqref="H18 H23:H33">
    <cfRule type="expression" dxfId="141" priority="5">
      <formula>H18&gt;0</formula>
    </cfRule>
    <cfRule type="expression" dxfId="140" priority="6">
      <formula>H18&lt;0</formula>
    </cfRule>
  </conditionalFormatting>
  <conditionalFormatting sqref="F19:F22">
    <cfRule type="expression" dxfId="139" priority="3">
      <formula>F19&gt;0</formula>
    </cfRule>
    <cfRule type="expression" dxfId="138" priority="4">
      <formula>F19&lt;0</formula>
    </cfRule>
  </conditionalFormatting>
  <conditionalFormatting sqref="H19:H22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42487</v>
      </c>
      <c r="X2" s="11">
        <v>5.62</v>
      </c>
      <c r="Y2" s="11">
        <v>5.7</v>
      </c>
      <c r="Z2" s="11">
        <v>5.54</v>
      </c>
      <c r="AA2" s="11">
        <v>5.63</v>
      </c>
      <c r="AB2" s="114">
        <v>9895200</v>
      </c>
      <c r="AC2" s="11">
        <v>5.63</v>
      </c>
      <c r="AD2" s="43">
        <f>Y2-Z2</f>
        <v>0.16000000000000014</v>
      </c>
      <c r="AE2" s="172">
        <f>AC2/AC3-1</f>
        <v>3.5650623885916666E-3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5.55</v>
      </c>
      <c r="T3" s="1"/>
      <c r="W3" s="120">
        <v>42486</v>
      </c>
      <c r="X3" s="11">
        <v>5.58</v>
      </c>
      <c r="Y3" s="11">
        <v>5.62</v>
      </c>
      <c r="Z3" s="11">
        <v>5.55</v>
      </c>
      <c r="AA3" s="11">
        <v>5.61</v>
      </c>
      <c r="AB3" s="114">
        <v>8747300</v>
      </c>
      <c r="AC3" s="11">
        <v>5.61</v>
      </c>
      <c r="AD3" s="43">
        <f t="shared" ref="AD3:AD66" si="0">Y3-Z3</f>
        <v>7.0000000000000284E-2</v>
      </c>
      <c r="AE3" s="172">
        <f t="shared" ref="AE3:AE66" si="1">AC3/AC4-1</f>
        <v>1.0810810810810922E-2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5.55</v>
      </c>
      <c r="T4" s="173"/>
      <c r="W4" s="120">
        <v>42485</v>
      </c>
      <c r="X4" s="11">
        <v>5.61</v>
      </c>
      <c r="Y4" s="11">
        <v>5.64</v>
      </c>
      <c r="Z4" s="11">
        <v>5.51</v>
      </c>
      <c r="AA4" s="11">
        <v>5.55</v>
      </c>
      <c r="AB4" s="114">
        <v>7948800</v>
      </c>
      <c r="AC4" s="11">
        <v>5.55</v>
      </c>
      <c r="AD4" s="43">
        <f t="shared" si="0"/>
        <v>0.12999999999999989</v>
      </c>
      <c r="AE4" s="172">
        <f t="shared" si="1"/>
        <v>-1.4209591474245165E-2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42482</v>
      </c>
      <c r="X5" s="11">
        <v>5.54</v>
      </c>
      <c r="Y5" s="11">
        <v>5.63</v>
      </c>
      <c r="Z5" s="11">
        <v>5.49</v>
      </c>
      <c r="AA5" s="11">
        <v>5.63</v>
      </c>
      <c r="AB5" s="114">
        <v>20710600</v>
      </c>
      <c r="AC5" s="11">
        <v>5.63</v>
      </c>
      <c r="AD5" s="43">
        <f t="shared" si="0"/>
        <v>0.13999999999999968</v>
      </c>
      <c r="AE5" s="172">
        <f t="shared" si="1"/>
        <v>1.4414414414414489E-2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42481</v>
      </c>
      <c r="X6" s="11">
        <v>5.63</v>
      </c>
      <c r="Y6" s="11">
        <v>5.71</v>
      </c>
      <c r="Z6" s="11">
        <v>5.52</v>
      </c>
      <c r="AA6" s="11">
        <v>5.55</v>
      </c>
      <c r="AB6" s="114">
        <v>17443500</v>
      </c>
      <c r="AC6" s="11">
        <v>5.55</v>
      </c>
      <c r="AD6" s="43">
        <f t="shared" si="0"/>
        <v>0.19000000000000039</v>
      </c>
      <c r="AE6" s="172">
        <f t="shared" si="1"/>
        <v>-1.4209591474245165E-2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42480</v>
      </c>
      <c r="X7" s="11">
        <v>5.68</v>
      </c>
      <c r="Y7" s="11">
        <v>5.75</v>
      </c>
      <c r="Z7" s="11">
        <v>5.61</v>
      </c>
      <c r="AA7" s="11">
        <v>5.63</v>
      </c>
      <c r="AB7" s="114">
        <v>26278300</v>
      </c>
      <c r="AC7" s="11">
        <v>5.63</v>
      </c>
      <c r="AD7" s="43">
        <f t="shared" si="0"/>
        <v>0.13999999999999968</v>
      </c>
      <c r="AE7" s="172">
        <f t="shared" si="1"/>
        <v>-8.8028169014083835E-3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42479</v>
      </c>
      <c r="X8" s="11">
        <v>5.46</v>
      </c>
      <c r="Y8" s="11">
        <v>5.68</v>
      </c>
      <c r="Z8" s="11">
        <v>5.46</v>
      </c>
      <c r="AA8" s="11">
        <v>5.68</v>
      </c>
      <c r="AB8" s="114">
        <v>16707500</v>
      </c>
      <c r="AC8" s="11">
        <v>5.68</v>
      </c>
      <c r="AD8" s="43">
        <f t="shared" si="0"/>
        <v>0.21999999999999975</v>
      </c>
      <c r="AE8" s="172">
        <f t="shared" si="1"/>
        <v>4.029304029304015E-2</v>
      </c>
    </row>
    <row r="9" spans="1:31" x14ac:dyDescent="0.25">
      <c r="H9" s="81"/>
      <c r="O9" s="13" t="s">
        <v>208</v>
      </c>
      <c r="Q9" s="148">
        <f>VALUE(TRIM(CLEAN(MID(U56, FIND("(", U56)+1, 5))))</f>
        <v>7.46E-2</v>
      </c>
      <c r="W9" s="120">
        <v>42478</v>
      </c>
      <c r="X9" s="11">
        <v>5.39</v>
      </c>
      <c r="Y9" s="11">
        <v>5.49</v>
      </c>
      <c r="Z9" s="11">
        <v>5.36</v>
      </c>
      <c r="AA9" s="11">
        <v>5.46</v>
      </c>
      <c r="AB9" s="114">
        <v>15786900</v>
      </c>
      <c r="AC9" s="11">
        <v>5.46</v>
      </c>
      <c r="AD9" s="43">
        <f t="shared" si="0"/>
        <v>0.12999999999999989</v>
      </c>
      <c r="AE9" s="172">
        <f t="shared" si="1"/>
        <v>9.2421441774490631E-3</v>
      </c>
    </row>
    <row r="10" spans="1:31" x14ac:dyDescent="0.25">
      <c r="H10" s="81"/>
      <c r="W10" s="120">
        <v>42475</v>
      </c>
      <c r="X10" s="11">
        <v>5.36</v>
      </c>
      <c r="Y10" s="11">
        <v>5.42</v>
      </c>
      <c r="Z10" s="11">
        <v>5.34</v>
      </c>
      <c r="AA10" s="11">
        <v>5.41</v>
      </c>
      <c r="AB10" s="114">
        <v>11067400</v>
      </c>
      <c r="AC10" s="11">
        <v>5.41</v>
      </c>
      <c r="AD10" s="43">
        <f t="shared" si="0"/>
        <v>8.0000000000000071E-2</v>
      </c>
      <c r="AE10" s="172">
        <f t="shared" si="1"/>
        <v>5.5762081784387352E-3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42474</v>
      </c>
      <c r="X11" s="11">
        <v>5.38</v>
      </c>
      <c r="Y11" s="11">
        <v>5.41</v>
      </c>
      <c r="Z11" s="11">
        <v>5.32</v>
      </c>
      <c r="AA11" s="11">
        <v>5.38</v>
      </c>
      <c r="AB11" s="114">
        <v>9092400</v>
      </c>
      <c r="AC11" s="11">
        <v>5.38</v>
      </c>
      <c r="AD11" s="43">
        <f t="shared" si="0"/>
        <v>8.9999999999999858E-2</v>
      </c>
      <c r="AE11" s="172">
        <f t="shared" si="1"/>
        <v>3.7313432835819338E-3</v>
      </c>
    </row>
    <row r="12" spans="1:31" x14ac:dyDescent="0.25">
      <c r="W12" s="120">
        <v>42473</v>
      </c>
      <c r="X12" s="11">
        <v>5.37</v>
      </c>
      <c r="Y12" s="11">
        <v>5.37</v>
      </c>
      <c r="Z12" s="11">
        <v>5.26</v>
      </c>
      <c r="AA12" s="11">
        <v>5.36</v>
      </c>
      <c r="AB12" s="114">
        <v>24201500</v>
      </c>
      <c r="AC12" s="11">
        <v>5.36</v>
      </c>
      <c r="AD12" s="43">
        <f t="shared" si="0"/>
        <v>0.11000000000000032</v>
      </c>
      <c r="AE12" s="172">
        <f t="shared" si="1"/>
        <v>3.7453183520599342E-3</v>
      </c>
    </row>
    <row r="13" spans="1:31" x14ac:dyDescent="0.25">
      <c r="W13" s="120">
        <v>42472</v>
      </c>
      <c r="X13" s="11">
        <v>5.27</v>
      </c>
      <c r="Y13" s="11">
        <v>5.4</v>
      </c>
      <c r="Z13" s="11">
        <v>5.21</v>
      </c>
      <c r="AA13" s="11">
        <v>5.34</v>
      </c>
      <c r="AB13" s="114">
        <v>13576700</v>
      </c>
      <c r="AC13" s="11">
        <v>5.34</v>
      </c>
      <c r="AD13" s="43">
        <f t="shared" si="0"/>
        <v>0.19000000000000039</v>
      </c>
      <c r="AE13" s="172">
        <f t="shared" si="1"/>
        <v>1.9083969465648831E-2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0" t="s">
        <v>167</v>
      </c>
      <c r="H14" s="213" t="s">
        <v>90</v>
      </c>
      <c r="I14" s="250" t="s">
        <v>174</v>
      </c>
      <c r="W14" s="120">
        <v>42471</v>
      </c>
      <c r="X14" s="11">
        <v>5.25</v>
      </c>
      <c r="Y14" s="11">
        <v>5.3</v>
      </c>
      <c r="Z14" s="11">
        <v>5.18</v>
      </c>
      <c r="AA14" s="11">
        <v>5.24</v>
      </c>
      <c r="AB14" s="114">
        <v>15847100</v>
      </c>
      <c r="AC14" s="11">
        <v>5.24</v>
      </c>
      <c r="AD14" s="43">
        <f t="shared" si="0"/>
        <v>0.12000000000000011</v>
      </c>
      <c r="AE14" s="172">
        <f t="shared" si="1"/>
        <v>-1.9047619047618536E-3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42468</v>
      </c>
      <c r="X15" s="11">
        <v>5.4</v>
      </c>
      <c r="Y15" s="11">
        <v>5.41</v>
      </c>
      <c r="Z15" s="11">
        <v>5.23</v>
      </c>
      <c r="AA15" s="11">
        <v>5.25</v>
      </c>
      <c r="AB15" s="114">
        <v>18531300</v>
      </c>
      <c r="AC15" s="11">
        <v>5.25</v>
      </c>
      <c r="AD15" s="43">
        <f t="shared" si="0"/>
        <v>0.17999999999999972</v>
      </c>
      <c r="AE15" s="172">
        <f t="shared" si="1"/>
        <v>-1.6853932584269593E-2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42467</v>
      </c>
      <c r="X16" s="11">
        <v>5.31</v>
      </c>
      <c r="Y16" s="11">
        <v>5.46</v>
      </c>
      <c r="Z16" s="11">
        <v>5.3</v>
      </c>
      <c r="AA16" s="11">
        <v>5.34</v>
      </c>
      <c r="AB16" s="114">
        <v>37836300</v>
      </c>
      <c r="AC16" s="11">
        <v>5.34</v>
      </c>
      <c r="AD16" s="43">
        <f t="shared" si="0"/>
        <v>0.16000000000000014</v>
      </c>
      <c r="AE16" s="172">
        <f t="shared" si="1"/>
        <v>-3.7313432835821558E-3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42466</v>
      </c>
      <c r="X17" s="11">
        <v>5.23</v>
      </c>
      <c r="Y17" s="11">
        <v>5.38</v>
      </c>
      <c r="Z17" s="11">
        <v>5.21</v>
      </c>
      <c r="AA17" s="11">
        <v>5.36</v>
      </c>
      <c r="AB17" s="114">
        <v>11480400</v>
      </c>
      <c r="AC17" s="11">
        <v>5.36</v>
      </c>
      <c r="AD17" s="43">
        <f t="shared" si="0"/>
        <v>0.16999999999999993</v>
      </c>
      <c r="AE17" s="172">
        <f t="shared" si="1"/>
        <v>2.4856596558317401E-2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42465</v>
      </c>
      <c r="X18" s="11">
        <v>5.4</v>
      </c>
      <c r="Y18" s="11">
        <v>5.43</v>
      </c>
      <c r="Z18" s="11">
        <v>5.22</v>
      </c>
      <c r="AA18" s="11">
        <v>5.23</v>
      </c>
      <c r="AB18" s="114">
        <v>14354800</v>
      </c>
      <c r="AC18" s="11">
        <v>5.23</v>
      </c>
      <c r="AD18" s="43">
        <f t="shared" si="0"/>
        <v>0.20999999999999996</v>
      </c>
      <c r="AE18" s="172">
        <f t="shared" si="1"/>
        <v>-3.5055350553505393E-2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42464</v>
      </c>
      <c r="X19" s="11">
        <v>5.5</v>
      </c>
      <c r="Y19" s="11">
        <v>5.52</v>
      </c>
      <c r="Z19" s="11">
        <v>5.39</v>
      </c>
      <c r="AA19" s="11">
        <v>5.42</v>
      </c>
      <c r="AB19" s="114">
        <v>13072700</v>
      </c>
      <c r="AC19" s="11">
        <v>5.42</v>
      </c>
      <c r="AD19" s="43">
        <f t="shared" si="0"/>
        <v>0.12999999999999989</v>
      </c>
      <c r="AE19" s="172">
        <f t="shared" si="1"/>
        <v>-9.1407678244972423E-3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42461</v>
      </c>
      <c r="X20" s="11">
        <v>5.55</v>
      </c>
      <c r="Y20" s="11">
        <v>5.59</v>
      </c>
      <c r="Z20" s="11">
        <v>5.41</v>
      </c>
      <c r="AA20" s="11">
        <v>5.47</v>
      </c>
      <c r="AB20" s="114">
        <v>17357000</v>
      </c>
      <c r="AC20" s="11">
        <v>5.47</v>
      </c>
      <c r="AD20" s="43">
        <f t="shared" si="0"/>
        <v>0.17999999999999972</v>
      </c>
      <c r="AE20" s="172">
        <f t="shared" si="1"/>
        <v>-2.146690518783545E-2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42460</v>
      </c>
      <c r="X21" s="11">
        <v>5.66</v>
      </c>
      <c r="Y21" s="11">
        <v>5.72</v>
      </c>
      <c r="Z21" s="11">
        <v>5.59</v>
      </c>
      <c r="AA21" s="11">
        <v>5.59</v>
      </c>
      <c r="AB21" s="114">
        <v>23373000</v>
      </c>
      <c r="AC21" s="11">
        <v>5.59</v>
      </c>
      <c r="AD21" s="43">
        <f t="shared" si="0"/>
        <v>0.12999999999999989</v>
      </c>
      <c r="AE21" s="172">
        <f t="shared" si="1"/>
        <v>-7.1047957371225268E-3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42459</v>
      </c>
      <c r="X22" s="11">
        <v>5.5</v>
      </c>
      <c r="Y22" s="11">
        <v>5.72</v>
      </c>
      <c r="Z22" s="11">
        <v>5.5</v>
      </c>
      <c r="AA22" s="11">
        <v>5.63</v>
      </c>
      <c r="AB22" s="114">
        <v>21818100</v>
      </c>
      <c r="AC22" s="11">
        <v>5.63</v>
      </c>
      <c r="AD22" s="43">
        <f t="shared" si="0"/>
        <v>0.21999999999999975</v>
      </c>
      <c r="AE22" s="172">
        <f t="shared" si="1"/>
        <v>2.9250457038391353E-2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42458</v>
      </c>
      <c r="X23" s="11">
        <v>5.31</v>
      </c>
      <c r="Y23" s="11">
        <v>5.47</v>
      </c>
      <c r="Z23" s="11">
        <v>5.26</v>
      </c>
      <c r="AA23" s="11">
        <v>5.47</v>
      </c>
      <c r="AB23" s="114">
        <v>9588300</v>
      </c>
      <c r="AC23" s="11">
        <v>5.47</v>
      </c>
      <c r="AD23" s="43">
        <f t="shared" si="0"/>
        <v>0.20999999999999996</v>
      </c>
      <c r="AE23" s="172">
        <f t="shared" si="1"/>
        <v>3.2075471698113089E-2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42457</v>
      </c>
      <c r="X24" s="11">
        <v>5.27</v>
      </c>
      <c r="Y24" s="11">
        <v>5.35</v>
      </c>
      <c r="Z24" s="11">
        <v>5.21</v>
      </c>
      <c r="AA24" s="11">
        <v>5.3</v>
      </c>
      <c r="AB24" s="114">
        <v>8216700</v>
      </c>
      <c r="AC24" s="11">
        <v>5.3</v>
      </c>
      <c r="AD24" s="43">
        <f t="shared" si="0"/>
        <v>0.13999999999999968</v>
      </c>
      <c r="AE24" s="172">
        <f t="shared" si="1"/>
        <v>5.6925996204935103E-3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42453</v>
      </c>
      <c r="X25" s="11">
        <v>5.21</v>
      </c>
      <c r="Y25" s="11">
        <v>5.28</v>
      </c>
      <c r="Z25" s="11">
        <v>5.07</v>
      </c>
      <c r="AA25" s="11">
        <v>5.27</v>
      </c>
      <c r="AB25" s="114">
        <v>9460300</v>
      </c>
      <c r="AC25" s="11">
        <v>5.27</v>
      </c>
      <c r="AD25" s="43">
        <f t="shared" si="0"/>
        <v>0.20999999999999996</v>
      </c>
      <c r="AE25" s="172">
        <f t="shared" si="1"/>
        <v>1.1516314779270509E-2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42452</v>
      </c>
      <c r="X26" s="11">
        <v>5.28</v>
      </c>
      <c r="Y26" s="11">
        <v>5.3</v>
      </c>
      <c r="Z26" s="11">
        <v>5.2</v>
      </c>
      <c r="AA26" s="11">
        <v>5.21</v>
      </c>
      <c r="AB26" s="114">
        <v>7363500</v>
      </c>
      <c r="AC26" s="11">
        <v>5.21</v>
      </c>
      <c r="AD26" s="43">
        <f t="shared" si="0"/>
        <v>9.9999999999999645E-2</v>
      </c>
      <c r="AE26" s="172">
        <f t="shared" si="1"/>
        <v>-1.883239171374762E-2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42451</v>
      </c>
      <c r="X27" s="11">
        <v>5.25</v>
      </c>
      <c r="Y27" s="11">
        <v>5.34</v>
      </c>
      <c r="Z27" s="11">
        <v>5.23</v>
      </c>
      <c r="AA27" s="11">
        <v>5.31</v>
      </c>
      <c r="AB27" s="114">
        <v>7021000</v>
      </c>
      <c r="AC27" s="11">
        <v>5.31</v>
      </c>
      <c r="AD27" s="43">
        <f t="shared" si="0"/>
        <v>0.10999999999999943</v>
      </c>
      <c r="AE27" s="172">
        <f t="shared" si="1"/>
        <v>7.5901328273244584E-3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42450</v>
      </c>
      <c r="X28" s="11">
        <v>5.3</v>
      </c>
      <c r="Y28" s="11">
        <v>5.4</v>
      </c>
      <c r="Z28" s="11">
        <v>5.25</v>
      </c>
      <c r="AA28" s="11">
        <v>5.27</v>
      </c>
      <c r="AB28" s="114">
        <v>8376400</v>
      </c>
      <c r="AC28" s="11">
        <v>5.27</v>
      </c>
      <c r="AD28" s="43">
        <f t="shared" si="0"/>
        <v>0.15000000000000036</v>
      </c>
      <c r="AE28" s="172">
        <f t="shared" si="1"/>
        <v>-1.8939393939395588E-3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42447</v>
      </c>
      <c r="X29" s="11">
        <v>5.25</v>
      </c>
      <c r="Y29" s="11">
        <v>5.36</v>
      </c>
      <c r="Z29" s="11">
        <v>5.25</v>
      </c>
      <c r="AA29" s="11">
        <v>5.28</v>
      </c>
      <c r="AB29" s="114">
        <v>17261400</v>
      </c>
      <c r="AC29" s="11">
        <v>5.28</v>
      </c>
      <c r="AD29" s="43">
        <f t="shared" si="0"/>
        <v>0.11000000000000032</v>
      </c>
      <c r="AE29" s="172">
        <f t="shared" si="1"/>
        <v>-1.890359168241873E-3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42446</v>
      </c>
      <c r="X30" s="11">
        <v>5.35</v>
      </c>
      <c r="Y30" s="11">
        <v>5.37</v>
      </c>
      <c r="Z30" s="11">
        <v>5.26</v>
      </c>
      <c r="AA30" s="11">
        <v>5.29</v>
      </c>
      <c r="AB30" s="114">
        <v>20154800</v>
      </c>
      <c r="AC30" s="11">
        <v>5.29</v>
      </c>
      <c r="AD30" s="43">
        <f t="shared" si="0"/>
        <v>0.11000000000000032</v>
      </c>
      <c r="AE30" s="172">
        <f t="shared" si="1"/>
        <v>-9.3632958801497246E-3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42445</v>
      </c>
      <c r="X31" s="11">
        <v>5.12</v>
      </c>
      <c r="Y31" s="11">
        <v>5.36</v>
      </c>
      <c r="Z31" s="11">
        <v>5.05</v>
      </c>
      <c r="AA31" s="11">
        <v>5.34</v>
      </c>
      <c r="AB31" s="114">
        <v>16731300</v>
      </c>
      <c r="AC31" s="11">
        <v>5.34</v>
      </c>
      <c r="AD31" s="43">
        <f t="shared" si="0"/>
        <v>0.3100000000000005</v>
      </c>
      <c r="AE31" s="172">
        <f t="shared" si="1"/>
        <v>3.4883720930232398E-2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42444</v>
      </c>
      <c r="X32" s="11">
        <v>5.26</v>
      </c>
      <c r="Y32" s="11">
        <v>5.3</v>
      </c>
      <c r="Z32" s="11">
        <v>5.0199999999999996</v>
      </c>
      <c r="AA32" s="11">
        <v>5.16</v>
      </c>
      <c r="AB32" s="114">
        <v>18542600</v>
      </c>
      <c r="AC32" s="11">
        <v>5.16</v>
      </c>
      <c r="AD32" s="43">
        <f t="shared" si="0"/>
        <v>0.28000000000000025</v>
      </c>
      <c r="AE32" s="172">
        <f t="shared" si="1"/>
        <v>-3.3707865168539297E-2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42443</v>
      </c>
      <c r="X33" s="11">
        <v>5.29</v>
      </c>
      <c r="Y33" s="11">
        <v>5.39</v>
      </c>
      <c r="Z33" s="11">
        <v>5.25</v>
      </c>
      <c r="AA33" s="11">
        <v>5.34</v>
      </c>
      <c r="AB33" s="114">
        <v>11925700</v>
      </c>
      <c r="AC33" s="11">
        <v>5.34</v>
      </c>
      <c r="AD33" s="43">
        <f t="shared" si="0"/>
        <v>0.13999999999999968</v>
      </c>
      <c r="AE33" s="172">
        <f t="shared" si="1"/>
        <v>-7.4349442379182396E-3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42440</v>
      </c>
      <c r="X34" s="11">
        <v>5.36</v>
      </c>
      <c r="Y34" s="11">
        <v>5.41</v>
      </c>
      <c r="Z34" s="11">
        <v>5.3</v>
      </c>
      <c r="AA34" s="11">
        <v>5.38</v>
      </c>
      <c r="AB34" s="114">
        <v>9252000</v>
      </c>
      <c r="AC34" s="11">
        <v>5.38</v>
      </c>
      <c r="AD34" s="43">
        <f t="shared" si="0"/>
        <v>0.11000000000000032</v>
      </c>
      <c r="AE34" s="172">
        <f t="shared" si="1"/>
        <v>1.1278195488721776E-2</v>
      </c>
    </row>
    <row r="35" spans="2:31" x14ac:dyDescent="0.25">
      <c r="W35" s="120">
        <v>42439</v>
      </c>
      <c r="X35" s="11">
        <v>5.01</v>
      </c>
      <c r="Y35" s="11">
        <v>5.36</v>
      </c>
      <c r="Z35" s="11">
        <v>4.97</v>
      </c>
      <c r="AA35" s="11">
        <v>5.32</v>
      </c>
      <c r="AB35" s="114">
        <v>26137500</v>
      </c>
      <c r="AC35" s="11">
        <v>5.32</v>
      </c>
      <c r="AD35" s="43">
        <f t="shared" si="0"/>
        <v>0.39000000000000057</v>
      </c>
      <c r="AE35" s="172">
        <f t="shared" si="1"/>
        <v>2.9013539651837617E-2</v>
      </c>
    </row>
    <row r="36" spans="2:31" x14ac:dyDescent="0.25">
      <c r="W36" s="120">
        <v>42438</v>
      </c>
      <c r="X36" s="11">
        <v>5.37</v>
      </c>
      <c r="Y36" s="11">
        <v>5.38</v>
      </c>
      <c r="Z36" s="11">
        <v>5.1100000000000003</v>
      </c>
      <c r="AA36" s="11">
        <v>5.17</v>
      </c>
      <c r="AB36" s="114">
        <v>32413000</v>
      </c>
      <c r="AC36" s="11">
        <v>5.17</v>
      </c>
      <c r="AD36" s="43">
        <f t="shared" si="0"/>
        <v>0.26999999999999957</v>
      </c>
      <c r="AE36" s="172" t="e">
        <f t="shared" si="1"/>
        <v>#DIV/0!</v>
      </c>
    </row>
    <row r="37" spans="2:31" x14ac:dyDescent="0.25">
      <c r="W37" s="120">
        <v>42438</v>
      </c>
      <c r="X37" s="11" t="s">
        <v>198</v>
      </c>
      <c r="Y37" s="11"/>
      <c r="Z37" s="11"/>
      <c r="AA37" s="11"/>
      <c r="AB37" s="114"/>
      <c r="AC37" s="11"/>
      <c r="AD37" s="43">
        <f t="shared" si="0"/>
        <v>0</v>
      </c>
      <c r="AE37" s="172">
        <f t="shared" si="1"/>
        <v>-1</v>
      </c>
    </row>
    <row r="38" spans="2:31" x14ac:dyDescent="0.25">
      <c r="W38" s="120">
        <v>42437</v>
      </c>
      <c r="X38" s="11">
        <v>5.76</v>
      </c>
      <c r="Y38" s="11">
        <v>5.77</v>
      </c>
      <c r="Z38" s="11">
        <v>5.52</v>
      </c>
      <c r="AA38" s="11">
        <v>5.65</v>
      </c>
      <c r="AB38" s="114">
        <v>21167400</v>
      </c>
      <c r="AC38" s="11">
        <v>5.55</v>
      </c>
      <c r="AD38" s="43">
        <f t="shared" si="0"/>
        <v>0.25</v>
      </c>
      <c r="AE38" s="172">
        <f t="shared" si="1"/>
        <v>-2.2887323943661997E-2</v>
      </c>
    </row>
    <row r="39" spans="2:31" x14ac:dyDescent="0.25">
      <c r="W39" s="120">
        <v>42436</v>
      </c>
      <c r="X39" s="11">
        <v>5.54</v>
      </c>
      <c r="Y39" s="11">
        <v>5.85</v>
      </c>
      <c r="Z39" s="11">
        <v>5.47</v>
      </c>
      <c r="AA39" s="11">
        <v>5.79</v>
      </c>
      <c r="AB39" s="114">
        <v>18805400</v>
      </c>
      <c r="AC39" s="11">
        <v>5.68</v>
      </c>
      <c r="AD39" s="43">
        <f t="shared" si="0"/>
        <v>0.37999999999999989</v>
      </c>
      <c r="AE39" s="172">
        <f t="shared" si="1"/>
        <v>3.8391224862888373E-2</v>
      </c>
    </row>
    <row r="40" spans="2:31" ht="20.25" thickBot="1" x14ac:dyDescent="0.35">
      <c r="O40" s="424" t="s">
        <v>78</v>
      </c>
      <c r="P40" s="424"/>
      <c r="T40" s="101" t="s">
        <v>115</v>
      </c>
      <c r="W40" s="120">
        <v>42433</v>
      </c>
      <c r="X40" s="11">
        <v>5.69</v>
      </c>
      <c r="Y40" s="11">
        <v>5.85</v>
      </c>
      <c r="Z40" s="11">
        <v>5.52</v>
      </c>
      <c r="AA40" s="11">
        <v>5.57</v>
      </c>
      <c r="AB40" s="114">
        <v>27837700</v>
      </c>
      <c r="AC40" s="11">
        <v>5.47</v>
      </c>
      <c r="AD40" s="43">
        <f t="shared" si="0"/>
        <v>0.33000000000000007</v>
      </c>
      <c r="AE40" s="172">
        <f t="shared" si="1"/>
        <v>-1.9713261648745539E-2</v>
      </c>
    </row>
    <row r="41" spans="2:31" ht="15.75" thickTop="1" x14ac:dyDescent="0.25">
      <c r="O41" s="93">
        <v>1.1000000000000001</v>
      </c>
      <c r="P41" s="93">
        <f>O41*$Q$4</f>
        <v>6.1050000000000004</v>
      </c>
      <c r="Q41" s="2"/>
      <c r="T41" s="138" t="s">
        <v>100</v>
      </c>
      <c r="U41" s="108">
        <v>5.61</v>
      </c>
      <c r="W41" s="120">
        <v>42432</v>
      </c>
      <c r="X41" s="11">
        <v>5.63</v>
      </c>
      <c r="Y41" s="11">
        <v>5.81</v>
      </c>
      <c r="Z41" s="11">
        <v>5.6</v>
      </c>
      <c r="AA41" s="11">
        <v>5.69</v>
      </c>
      <c r="AB41" s="114">
        <v>19465100</v>
      </c>
      <c r="AC41" s="11">
        <v>5.58</v>
      </c>
      <c r="AD41" s="43">
        <f t="shared" si="0"/>
        <v>0.20999999999999996</v>
      </c>
      <c r="AE41" s="172">
        <f t="shared" si="1"/>
        <v>9.0415913200723175E-3</v>
      </c>
    </row>
    <row r="42" spans="2:31" x14ac:dyDescent="0.25">
      <c r="O42" s="93">
        <v>1.0900000000000001</v>
      </c>
      <c r="P42" s="93">
        <f t="shared" ref="P42:P61" si="9">O42*$Q$4</f>
        <v>6.0495000000000001</v>
      </c>
      <c r="Q42" s="2"/>
      <c r="T42" s="103" t="s">
        <v>101</v>
      </c>
      <c r="U42" s="98">
        <v>5.62</v>
      </c>
      <c r="W42" s="120">
        <v>42431</v>
      </c>
      <c r="X42" s="11">
        <v>5.48</v>
      </c>
      <c r="Y42" s="11">
        <v>5.68</v>
      </c>
      <c r="Z42" s="11">
        <v>5.43</v>
      </c>
      <c r="AA42" s="11">
        <v>5.63</v>
      </c>
      <c r="AB42" s="114">
        <v>16976500</v>
      </c>
      <c r="AC42" s="11">
        <v>5.53</v>
      </c>
      <c r="AD42" s="43">
        <f t="shared" si="0"/>
        <v>0.25</v>
      </c>
      <c r="AE42" s="172">
        <f t="shared" si="1"/>
        <v>2.9795158286778367E-2</v>
      </c>
    </row>
    <row r="43" spans="2:31" x14ac:dyDescent="0.25">
      <c r="O43" s="93">
        <v>1.08</v>
      </c>
      <c r="P43" s="93">
        <f t="shared" si="9"/>
        <v>5.9939999999999998</v>
      </c>
      <c r="Q43" s="2"/>
      <c r="T43" s="103" t="s">
        <v>102</v>
      </c>
      <c r="U43" s="98" t="s">
        <v>386</v>
      </c>
      <c r="W43" s="120">
        <v>42430</v>
      </c>
      <c r="X43" s="11">
        <v>5.46</v>
      </c>
      <c r="Y43" s="11">
        <v>5.52</v>
      </c>
      <c r="Z43" s="11">
        <v>5.41</v>
      </c>
      <c r="AA43" s="11">
        <v>5.47</v>
      </c>
      <c r="AB43" s="114">
        <v>18889600</v>
      </c>
      <c r="AC43" s="11">
        <v>5.37</v>
      </c>
      <c r="AD43" s="43">
        <f t="shared" si="0"/>
        <v>0.10999999999999943</v>
      </c>
      <c r="AE43" s="172">
        <f t="shared" si="1"/>
        <v>1.1299435028248705E-2</v>
      </c>
    </row>
    <row r="44" spans="2:31" x14ac:dyDescent="0.25">
      <c r="O44" s="93">
        <v>1.07</v>
      </c>
      <c r="P44" s="93">
        <f t="shared" si="9"/>
        <v>5.9385000000000003</v>
      </c>
      <c r="Q44" s="2"/>
      <c r="T44" s="103" t="s">
        <v>103</v>
      </c>
      <c r="U44" s="98" t="s">
        <v>387</v>
      </c>
      <c r="W44" s="120">
        <v>42429</v>
      </c>
      <c r="X44" s="11">
        <v>5.4</v>
      </c>
      <c r="Y44" s="11">
        <v>5.52</v>
      </c>
      <c r="Z44" s="11">
        <v>5.36</v>
      </c>
      <c r="AA44" s="11">
        <v>5.41</v>
      </c>
      <c r="AB44" s="114">
        <v>29556900</v>
      </c>
      <c r="AC44" s="11">
        <v>5.31</v>
      </c>
      <c r="AD44" s="43">
        <f t="shared" si="0"/>
        <v>0.15999999999999925</v>
      </c>
      <c r="AE44" s="172">
        <f t="shared" si="1"/>
        <v>-3.7523452157599557E-3</v>
      </c>
    </row>
    <row r="45" spans="2:31" x14ac:dyDescent="0.25">
      <c r="O45" s="93">
        <v>1.06</v>
      </c>
      <c r="P45" s="93">
        <f t="shared" si="9"/>
        <v>5.883</v>
      </c>
      <c r="Q45" s="2"/>
      <c r="T45" s="103" t="s">
        <v>104</v>
      </c>
      <c r="U45" s="98">
        <v>6.29</v>
      </c>
      <c r="W45" s="120">
        <v>42426</v>
      </c>
      <c r="X45" s="11">
        <v>5.32</v>
      </c>
      <c r="Y45" s="11">
        <v>5.47</v>
      </c>
      <c r="Z45" s="11">
        <v>5.19</v>
      </c>
      <c r="AA45" s="11">
        <v>5.43</v>
      </c>
      <c r="AB45" s="114">
        <v>19529200</v>
      </c>
      <c r="AC45" s="11">
        <v>5.33</v>
      </c>
      <c r="AD45" s="43">
        <f t="shared" si="0"/>
        <v>0.27999999999999936</v>
      </c>
      <c r="AE45" s="172">
        <f t="shared" si="1"/>
        <v>2.303262955854124E-2</v>
      </c>
    </row>
    <row r="46" spans="2:31" x14ac:dyDescent="0.25">
      <c r="O46" s="93">
        <v>1.05</v>
      </c>
      <c r="P46" s="93">
        <f t="shared" si="9"/>
        <v>5.8274999999999997</v>
      </c>
      <c r="Q46" s="2"/>
      <c r="T46" s="103" t="s">
        <v>105</v>
      </c>
      <c r="U46" s="98">
        <v>0.68433999999999995</v>
      </c>
      <c r="W46" s="120">
        <v>42425</v>
      </c>
      <c r="X46" s="11">
        <v>5.35</v>
      </c>
      <c r="Y46" s="11">
        <v>5.38</v>
      </c>
      <c r="Z46" s="11">
        <v>5.13</v>
      </c>
      <c r="AA46" s="11">
        <v>5.31</v>
      </c>
      <c r="AB46" s="114">
        <v>39810100</v>
      </c>
      <c r="AC46" s="11">
        <v>5.21</v>
      </c>
      <c r="AD46" s="43">
        <f t="shared" si="0"/>
        <v>0.25</v>
      </c>
      <c r="AE46" s="172">
        <f t="shared" si="1"/>
        <v>1.9230769230769162E-3</v>
      </c>
    </row>
    <row r="47" spans="2:31" x14ac:dyDescent="0.25">
      <c r="O47" s="93">
        <v>1.04</v>
      </c>
      <c r="P47" s="93">
        <f t="shared" si="9"/>
        <v>5.7720000000000002</v>
      </c>
      <c r="Q47" s="2"/>
      <c r="T47" s="103" t="s">
        <v>106</v>
      </c>
      <c r="U47" s="98" t="s">
        <v>261</v>
      </c>
      <c r="W47" s="120">
        <v>42424</v>
      </c>
      <c r="X47" s="11">
        <v>5.03</v>
      </c>
      <c r="Y47" s="11">
        <v>5.35</v>
      </c>
      <c r="Z47" s="11">
        <v>4.9800000000000004</v>
      </c>
      <c r="AA47" s="11">
        <v>5.3</v>
      </c>
      <c r="AB47" s="114">
        <v>61804000</v>
      </c>
      <c r="AC47" s="11">
        <v>5.2</v>
      </c>
      <c r="AD47" s="43">
        <f t="shared" si="0"/>
        <v>0.36999999999999922</v>
      </c>
      <c r="AE47" s="172">
        <f t="shared" si="1"/>
        <v>4.2084168336673278E-2</v>
      </c>
    </row>
    <row r="48" spans="2:31" x14ac:dyDescent="0.25">
      <c r="O48" s="93">
        <v>1.03</v>
      </c>
      <c r="P48" s="93">
        <f t="shared" si="9"/>
        <v>5.7164999999999999</v>
      </c>
      <c r="Q48" s="2"/>
      <c r="T48" s="103"/>
      <c r="U48" s="98"/>
      <c r="W48" s="120">
        <v>42423</v>
      </c>
      <c r="X48" s="11">
        <v>4.74</v>
      </c>
      <c r="Y48" s="11">
        <v>5.09</v>
      </c>
      <c r="Z48" s="11">
        <v>4.6399999999999997</v>
      </c>
      <c r="AA48" s="11">
        <v>5.08</v>
      </c>
      <c r="AB48" s="114">
        <v>52495100</v>
      </c>
      <c r="AC48" s="11">
        <v>4.99</v>
      </c>
      <c r="AD48" s="43">
        <f t="shared" si="0"/>
        <v>0.45000000000000018</v>
      </c>
      <c r="AE48" s="172">
        <f t="shared" si="1"/>
        <v>0.12641083521444707</v>
      </c>
    </row>
    <row r="49" spans="15:31" x14ac:dyDescent="0.25">
      <c r="O49" s="93">
        <v>1.02</v>
      </c>
      <c r="P49" s="93">
        <f t="shared" si="9"/>
        <v>5.6609999999999996</v>
      </c>
      <c r="Q49" s="2"/>
      <c r="T49" s="103" t="s">
        <v>107</v>
      </c>
      <c r="U49" s="98" t="s">
        <v>388</v>
      </c>
      <c r="W49" s="120">
        <v>42422</v>
      </c>
      <c r="X49" s="11">
        <v>4.53</v>
      </c>
      <c r="Y49" s="11">
        <v>4.6500000000000004</v>
      </c>
      <c r="Z49" s="11">
        <v>4.49</v>
      </c>
      <c r="AA49" s="11">
        <v>4.51</v>
      </c>
      <c r="AB49" s="114">
        <v>23203700</v>
      </c>
      <c r="AC49" s="11">
        <v>4.43</v>
      </c>
      <c r="AD49" s="43">
        <f t="shared" si="0"/>
        <v>0.16000000000000014</v>
      </c>
      <c r="AE49" s="172">
        <f t="shared" si="1"/>
        <v>1.6055045871559592E-2</v>
      </c>
    </row>
    <row r="50" spans="15:31" x14ac:dyDescent="0.25">
      <c r="O50" s="93">
        <v>1.01</v>
      </c>
      <c r="P50" s="93">
        <f t="shared" si="9"/>
        <v>5.6055000000000001</v>
      </c>
      <c r="Q50" s="2"/>
      <c r="T50" s="103" t="s">
        <v>108</v>
      </c>
      <c r="U50" s="98" t="s">
        <v>389</v>
      </c>
      <c r="W50" s="120">
        <v>42419</v>
      </c>
      <c r="X50" s="11">
        <v>4.54</v>
      </c>
      <c r="Y50" s="11">
        <v>4.55</v>
      </c>
      <c r="Z50" s="11">
        <v>4.37</v>
      </c>
      <c r="AA50" s="11">
        <v>4.4400000000000004</v>
      </c>
      <c r="AB50" s="114">
        <v>11815400</v>
      </c>
      <c r="AC50" s="11">
        <v>4.3600000000000003</v>
      </c>
      <c r="AD50" s="43">
        <f t="shared" si="0"/>
        <v>0.17999999999999972</v>
      </c>
      <c r="AE50" s="172">
        <f t="shared" si="1"/>
        <v>-2.2421524663677084E-2</v>
      </c>
    </row>
    <row r="51" spans="15:31" x14ac:dyDescent="0.25">
      <c r="O51" s="93">
        <v>1</v>
      </c>
      <c r="P51" s="93">
        <f t="shared" si="9"/>
        <v>5.55</v>
      </c>
      <c r="Q51" s="2"/>
      <c r="T51" s="103" t="s">
        <v>109</v>
      </c>
      <c r="U51" s="100">
        <v>9896530</v>
      </c>
      <c r="W51" s="120">
        <v>42418</v>
      </c>
      <c r="X51" s="11">
        <v>4.45</v>
      </c>
      <c r="Y51" s="11">
        <v>4.7</v>
      </c>
      <c r="Z51" s="11">
        <v>4.4000000000000004</v>
      </c>
      <c r="AA51" s="11">
        <v>4.54</v>
      </c>
      <c r="AB51" s="114">
        <v>18100000</v>
      </c>
      <c r="AC51" s="11">
        <v>4.46</v>
      </c>
      <c r="AD51" s="43">
        <f t="shared" si="0"/>
        <v>0.29999999999999982</v>
      </c>
      <c r="AE51" s="172">
        <f t="shared" si="1"/>
        <v>2.7649769585253559E-2</v>
      </c>
    </row>
    <row r="52" spans="15:31" x14ac:dyDescent="0.25">
      <c r="O52" s="93">
        <v>0.99</v>
      </c>
      <c r="P52" s="93">
        <f t="shared" si="9"/>
        <v>5.4944999999999995</v>
      </c>
      <c r="Q52" s="2"/>
      <c r="T52" s="103" t="s">
        <v>112</v>
      </c>
      <c r="U52" s="100">
        <v>18690100</v>
      </c>
      <c r="W52" s="120">
        <v>42417</v>
      </c>
      <c r="X52" s="11">
        <v>4.32</v>
      </c>
      <c r="Y52" s="11">
        <v>4.47</v>
      </c>
      <c r="Z52" s="11">
        <v>4.28</v>
      </c>
      <c r="AA52" s="11">
        <v>4.42</v>
      </c>
      <c r="AB52" s="114">
        <v>13517900</v>
      </c>
      <c r="AC52" s="11">
        <v>4.34</v>
      </c>
      <c r="AD52" s="43">
        <f t="shared" si="0"/>
        <v>0.1899999999999995</v>
      </c>
      <c r="AE52" s="172">
        <f t="shared" si="1"/>
        <v>4.0767386091127067E-2</v>
      </c>
    </row>
    <row r="53" spans="15:31" x14ac:dyDescent="0.25">
      <c r="O53" s="93">
        <v>0.98</v>
      </c>
      <c r="P53" s="93">
        <f t="shared" si="9"/>
        <v>5.4390000000000001</v>
      </c>
      <c r="Q53" s="2"/>
      <c r="T53" s="103" t="s">
        <v>110</v>
      </c>
      <c r="U53" s="98" t="s">
        <v>390</v>
      </c>
      <c r="W53" s="120">
        <v>42416</v>
      </c>
      <c r="X53" s="11">
        <v>4.3499999999999996</v>
      </c>
      <c r="Y53" s="11">
        <v>4.3499999999999996</v>
      </c>
      <c r="Z53" s="11">
        <v>4.1500000000000004</v>
      </c>
      <c r="AA53" s="11">
        <v>4.25</v>
      </c>
      <c r="AB53" s="114">
        <v>11779900</v>
      </c>
      <c r="AC53" s="11">
        <v>4.17</v>
      </c>
      <c r="AD53" s="43">
        <f t="shared" si="0"/>
        <v>0.19999999999999929</v>
      </c>
      <c r="AE53" s="172">
        <f t="shared" si="1"/>
        <v>2.4038461538460343E-3</v>
      </c>
    </row>
    <row r="54" spans="15:31" x14ac:dyDescent="0.25">
      <c r="O54" s="93">
        <v>0.97</v>
      </c>
      <c r="P54" s="93">
        <f t="shared" si="9"/>
        <v>5.3834999999999997</v>
      </c>
      <c r="T54" s="103" t="s">
        <v>113</v>
      </c>
      <c r="U54" s="98" t="s">
        <v>132</v>
      </c>
      <c r="W54" s="120">
        <v>42412</v>
      </c>
      <c r="X54" s="11">
        <v>4.2</v>
      </c>
      <c r="Y54" s="11">
        <v>4.29</v>
      </c>
      <c r="Z54" s="11">
        <v>4.0599999999999996</v>
      </c>
      <c r="AA54" s="11">
        <v>4.24</v>
      </c>
      <c r="AB54" s="114">
        <v>19893900</v>
      </c>
      <c r="AC54" s="11">
        <v>4.16</v>
      </c>
      <c r="AD54" s="43">
        <f t="shared" si="0"/>
        <v>0.23000000000000043</v>
      </c>
      <c r="AE54" s="172">
        <f t="shared" si="1"/>
        <v>1.7114914425427896E-2</v>
      </c>
    </row>
    <row r="55" spans="15:31" x14ac:dyDescent="0.25">
      <c r="O55" s="93">
        <v>0.96</v>
      </c>
      <c r="P55" s="93">
        <f t="shared" si="9"/>
        <v>5.3279999999999994</v>
      </c>
      <c r="T55" s="103" t="s">
        <v>114</v>
      </c>
      <c r="U55" s="98">
        <v>-0.28999999999999998</v>
      </c>
      <c r="W55" s="120">
        <v>42411</v>
      </c>
      <c r="X55" s="11">
        <v>4.12</v>
      </c>
      <c r="Y55" s="11">
        <v>4.26</v>
      </c>
      <c r="Z55" s="11">
        <v>4.07</v>
      </c>
      <c r="AA55" s="11">
        <v>4.17</v>
      </c>
      <c r="AB55" s="114">
        <v>20949700</v>
      </c>
      <c r="AC55" s="11">
        <v>4.09</v>
      </c>
      <c r="AD55" s="43">
        <f t="shared" si="0"/>
        <v>0.1899999999999995</v>
      </c>
      <c r="AE55" s="172">
        <f t="shared" si="1"/>
        <v>0</v>
      </c>
    </row>
    <row r="56" spans="15:31" x14ac:dyDescent="0.25">
      <c r="O56" s="93">
        <v>0.95</v>
      </c>
      <c r="P56" s="93">
        <f t="shared" si="9"/>
        <v>5.2725</v>
      </c>
      <c r="T56" s="103" t="s">
        <v>111</v>
      </c>
      <c r="U56" s="98" t="s">
        <v>288</v>
      </c>
      <c r="W56" s="120">
        <v>42410</v>
      </c>
      <c r="X56" s="11">
        <v>4.3600000000000003</v>
      </c>
      <c r="Y56" s="11">
        <v>4.37</v>
      </c>
      <c r="Z56" s="11">
        <v>4.1100000000000003</v>
      </c>
      <c r="AA56" s="11">
        <v>4.17</v>
      </c>
      <c r="AB56" s="114">
        <v>18481900</v>
      </c>
      <c r="AC56" s="11">
        <v>4.09</v>
      </c>
      <c r="AD56" s="43">
        <f t="shared" si="0"/>
        <v>0.25999999999999979</v>
      </c>
      <c r="AE56" s="172">
        <f t="shared" si="1"/>
        <v>-3.5377358490566113E-2</v>
      </c>
    </row>
    <row r="57" spans="15:31" x14ac:dyDescent="0.25">
      <c r="O57" s="93">
        <v>0.94</v>
      </c>
      <c r="P57" s="93">
        <f t="shared" si="9"/>
        <v>5.2169999999999996</v>
      </c>
      <c r="W57" s="120">
        <v>42409</v>
      </c>
      <c r="X57" s="11">
        <v>4.25</v>
      </c>
      <c r="Y57" s="11">
        <v>4.3600000000000003</v>
      </c>
      <c r="Z57" s="11">
        <v>4.08</v>
      </c>
      <c r="AA57" s="11">
        <v>4.32</v>
      </c>
      <c r="AB57" s="114">
        <v>22689900</v>
      </c>
      <c r="AC57" s="11">
        <v>4.24</v>
      </c>
      <c r="AD57" s="43">
        <f t="shared" si="0"/>
        <v>0.28000000000000025</v>
      </c>
      <c r="AE57" s="172">
        <f t="shared" si="1"/>
        <v>0</v>
      </c>
    </row>
    <row r="58" spans="15:31" x14ac:dyDescent="0.25">
      <c r="O58" s="93">
        <v>0.93</v>
      </c>
      <c r="P58" s="93">
        <f t="shared" si="9"/>
        <v>5.1615000000000002</v>
      </c>
      <c r="W58" s="120">
        <v>42408</v>
      </c>
      <c r="X58" s="11">
        <v>4.63</v>
      </c>
      <c r="Y58" s="11">
        <v>4.66</v>
      </c>
      <c r="Z58" s="11">
        <v>4.21</v>
      </c>
      <c r="AA58" s="11">
        <v>4.32</v>
      </c>
      <c r="AB58" s="114">
        <v>19109700</v>
      </c>
      <c r="AC58" s="11">
        <v>4.24</v>
      </c>
      <c r="AD58" s="43">
        <f t="shared" si="0"/>
        <v>0.45000000000000018</v>
      </c>
      <c r="AE58" s="172">
        <f t="shared" si="1"/>
        <v>-7.6252723311546755E-2</v>
      </c>
    </row>
    <row r="59" spans="15:31" x14ac:dyDescent="0.25">
      <c r="O59" s="93">
        <v>0.92</v>
      </c>
      <c r="P59" s="93">
        <f t="shared" si="9"/>
        <v>5.1059999999999999</v>
      </c>
      <c r="W59" s="120">
        <v>42405</v>
      </c>
      <c r="X59" s="11">
        <v>4.6900000000000004</v>
      </c>
      <c r="Y59" s="11">
        <v>4.8600000000000003</v>
      </c>
      <c r="Z59" s="11">
        <v>4.6100000000000003</v>
      </c>
      <c r="AA59" s="11">
        <v>4.68</v>
      </c>
      <c r="AB59" s="114">
        <v>25876200</v>
      </c>
      <c r="AC59" s="11">
        <v>4.59</v>
      </c>
      <c r="AD59" s="43">
        <f t="shared" si="0"/>
        <v>0.25</v>
      </c>
      <c r="AE59" s="172">
        <f t="shared" si="1"/>
        <v>-4.3383947939263923E-3</v>
      </c>
    </row>
    <row r="60" spans="15:31" x14ac:dyDescent="0.25">
      <c r="O60" s="93">
        <v>0.91</v>
      </c>
      <c r="P60" s="93">
        <f t="shared" si="9"/>
        <v>5.0505000000000004</v>
      </c>
      <c r="W60" s="120">
        <v>42404</v>
      </c>
      <c r="X60" s="11">
        <v>4.62</v>
      </c>
      <c r="Y60" s="11">
        <v>4.8899999999999997</v>
      </c>
      <c r="Z60" s="11">
        <v>4.62</v>
      </c>
      <c r="AA60" s="11">
        <v>4.7</v>
      </c>
      <c r="AB60" s="114">
        <v>26429500</v>
      </c>
      <c r="AC60" s="11">
        <v>4.6100000000000003</v>
      </c>
      <c r="AD60" s="43">
        <f t="shared" si="0"/>
        <v>0.26999999999999957</v>
      </c>
      <c r="AE60" s="172">
        <f t="shared" si="1"/>
        <v>2.2172949002217335E-2</v>
      </c>
    </row>
    <row r="61" spans="15:31" x14ac:dyDescent="0.25">
      <c r="O61" s="93">
        <v>0.9</v>
      </c>
      <c r="P61" s="93">
        <f t="shared" si="9"/>
        <v>4.9950000000000001</v>
      </c>
      <c r="W61" s="120">
        <v>42403</v>
      </c>
      <c r="X61" s="11">
        <v>4.42</v>
      </c>
      <c r="Y61" s="11">
        <v>4.6399999999999997</v>
      </c>
      <c r="Z61" s="11">
        <v>4.38</v>
      </c>
      <c r="AA61" s="11">
        <v>4.5999999999999996</v>
      </c>
      <c r="AB61" s="114">
        <v>15768300</v>
      </c>
      <c r="AC61" s="11">
        <v>4.51</v>
      </c>
      <c r="AD61" s="43">
        <f t="shared" si="0"/>
        <v>0.25999999999999979</v>
      </c>
      <c r="AE61" s="172">
        <f t="shared" si="1"/>
        <v>5.6206088992974301E-2</v>
      </c>
    </row>
    <row r="62" spans="15:31" x14ac:dyDescent="0.25">
      <c r="W62" s="120">
        <v>42402</v>
      </c>
      <c r="X62" s="11">
        <v>4.51</v>
      </c>
      <c r="Y62" s="11">
        <v>4.54</v>
      </c>
      <c r="Z62" s="11">
        <v>4.34</v>
      </c>
      <c r="AA62" s="11">
        <v>4.3499999999999996</v>
      </c>
      <c r="AB62" s="114">
        <v>12799500</v>
      </c>
      <c r="AC62" s="11">
        <v>4.2699999999999996</v>
      </c>
      <c r="AD62" s="43">
        <f t="shared" si="0"/>
        <v>0.20000000000000018</v>
      </c>
      <c r="AE62" s="172">
        <f t="shared" si="1"/>
        <v>-4.8997772828507924E-2</v>
      </c>
    </row>
    <row r="63" spans="15:31" x14ac:dyDescent="0.25">
      <c r="W63" s="120">
        <v>42401</v>
      </c>
      <c r="X63" s="11">
        <v>4.6399999999999997</v>
      </c>
      <c r="Y63" s="11">
        <v>4.6399999999999997</v>
      </c>
      <c r="Z63" s="11">
        <v>4.45</v>
      </c>
      <c r="AA63" s="11">
        <v>4.58</v>
      </c>
      <c r="AB63" s="114">
        <v>10147500</v>
      </c>
      <c r="AC63" s="11">
        <v>4.49</v>
      </c>
      <c r="AD63" s="43">
        <f t="shared" si="0"/>
        <v>0.1899999999999995</v>
      </c>
      <c r="AE63" s="172">
        <f t="shared" si="1"/>
        <v>4.4742729306488371E-3</v>
      </c>
    </row>
    <row r="64" spans="15:31" x14ac:dyDescent="0.25">
      <c r="W64" s="120">
        <v>42398</v>
      </c>
      <c r="X64" s="11">
        <v>4.55</v>
      </c>
      <c r="Y64" s="11">
        <v>4.58</v>
      </c>
      <c r="Z64" s="11">
        <v>4.5</v>
      </c>
      <c r="AA64" s="11">
        <v>4.55</v>
      </c>
      <c r="AB64" s="114">
        <v>12877700</v>
      </c>
      <c r="AC64" s="11">
        <v>4.47</v>
      </c>
      <c r="AD64" s="43">
        <f t="shared" si="0"/>
        <v>8.0000000000000071E-2</v>
      </c>
      <c r="AE64" s="172">
        <f t="shared" si="1"/>
        <v>9.0293453724605843E-3</v>
      </c>
    </row>
    <row r="65" spans="23:31" x14ac:dyDescent="0.25">
      <c r="W65" s="120">
        <v>42397</v>
      </c>
      <c r="X65" s="11">
        <v>4.49</v>
      </c>
      <c r="Y65" s="11">
        <v>4.54</v>
      </c>
      <c r="Z65" s="11">
        <v>4.42</v>
      </c>
      <c r="AA65" s="11">
        <v>4.51</v>
      </c>
      <c r="AB65" s="114">
        <v>9892100</v>
      </c>
      <c r="AC65" s="11">
        <v>4.43</v>
      </c>
      <c r="AD65" s="43">
        <f t="shared" si="0"/>
        <v>0.12000000000000011</v>
      </c>
      <c r="AE65" s="172">
        <f t="shared" si="1"/>
        <v>1.3729977116704761E-2</v>
      </c>
    </row>
    <row r="66" spans="23:31" x14ac:dyDescent="0.25">
      <c r="W66" s="120">
        <v>42396</v>
      </c>
      <c r="X66" s="11">
        <v>4.41</v>
      </c>
      <c r="Y66" s="11">
        <v>4.51</v>
      </c>
      <c r="Z66" s="11">
        <v>4.3499999999999996</v>
      </c>
      <c r="AA66" s="11">
        <v>4.45</v>
      </c>
      <c r="AB66" s="114">
        <v>14044700</v>
      </c>
      <c r="AC66" s="11">
        <v>4.37</v>
      </c>
      <c r="AD66" s="43">
        <f t="shared" si="0"/>
        <v>0.16000000000000014</v>
      </c>
      <c r="AE66" s="172">
        <f t="shared" si="1"/>
        <v>6.9124423963133896E-3</v>
      </c>
    </row>
    <row r="67" spans="23:31" x14ac:dyDescent="0.25">
      <c r="W67" s="120">
        <v>42395</v>
      </c>
      <c r="X67" s="11">
        <v>4.2</v>
      </c>
      <c r="Y67" s="11">
        <v>4.46</v>
      </c>
      <c r="Z67" s="11">
        <v>4.1900000000000004</v>
      </c>
      <c r="AA67" s="11">
        <v>4.42</v>
      </c>
      <c r="AB67" s="114">
        <v>11435800</v>
      </c>
      <c r="AC67" s="11">
        <v>4.34</v>
      </c>
      <c r="AD67" s="43">
        <f t="shared" ref="AD67:AD68" si="10">Y67-Z67</f>
        <v>0.26999999999999957</v>
      </c>
      <c r="AE67" s="172">
        <f t="shared" ref="AE67" si="11">AC67/AC68-1</f>
        <v>5.5961070559610526E-2</v>
      </c>
    </row>
    <row r="68" spans="23:31" x14ac:dyDescent="0.25">
      <c r="W68" s="120">
        <v>42394</v>
      </c>
      <c r="X68" s="11">
        <v>4.34</v>
      </c>
      <c r="Y68" s="11">
        <v>4.4000000000000004</v>
      </c>
      <c r="Z68" s="11">
        <v>4.1900000000000004</v>
      </c>
      <c r="AA68" s="11">
        <v>4.1900000000000004</v>
      </c>
      <c r="AB68" s="114">
        <v>13178200</v>
      </c>
      <c r="AC68" s="11">
        <v>4.1100000000000003</v>
      </c>
      <c r="AD68" s="43">
        <f t="shared" si="10"/>
        <v>0.20999999999999996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33" priority="11">
      <formula>F15&gt;0</formula>
    </cfRule>
    <cfRule type="expression" dxfId="132" priority="12">
      <formula>F15&lt;0</formula>
    </cfRule>
  </conditionalFormatting>
  <conditionalFormatting sqref="H15:H22">
    <cfRule type="expression" dxfId="131" priority="9">
      <formula>H15&gt;0</formula>
    </cfRule>
    <cfRule type="expression" dxfId="130" priority="10">
      <formula>H15&lt;0</formula>
    </cfRule>
  </conditionalFormatting>
  <conditionalFormatting sqref="H23">
    <cfRule type="expression" dxfId="129" priority="7">
      <formula>H23&gt;0</formula>
    </cfRule>
    <cfRule type="expression" dxfId="128" priority="8">
      <formula>H23&lt;0</formula>
    </cfRule>
  </conditionalFormatting>
  <conditionalFormatting sqref="H24:H34">
    <cfRule type="expression" dxfId="127" priority="5">
      <formula>H24&gt;0</formula>
    </cfRule>
    <cfRule type="expression" dxfId="12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42487</v>
      </c>
      <c r="X2" s="12">
        <v>101.3</v>
      </c>
      <c r="Y2" s="12">
        <v>101.78</v>
      </c>
      <c r="Z2" s="12">
        <v>100.15</v>
      </c>
      <c r="AA2" s="12">
        <v>100.72</v>
      </c>
      <c r="AB2" s="105">
        <v>8561000</v>
      </c>
      <c r="AC2" s="12">
        <v>100.72</v>
      </c>
      <c r="AD2" s="43">
        <f>Y2-Z2</f>
        <v>1.6299999999999955</v>
      </c>
      <c r="AE2" s="172">
        <f>AC2/AC3-1</f>
        <v>-6.0199348662784979E-3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95.81</v>
      </c>
      <c r="W3" s="143">
        <v>42486</v>
      </c>
      <c r="X3" s="12">
        <v>102.02</v>
      </c>
      <c r="Y3" s="12">
        <v>103.1</v>
      </c>
      <c r="Z3" s="12">
        <v>101.01</v>
      </c>
      <c r="AA3" s="12">
        <v>101.33</v>
      </c>
      <c r="AB3" s="105">
        <v>9299000</v>
      </c>
      <c r="AC3" s="12">
        <v>101.33</v>
      </c>
      <c r="AD3" s="43">
        <f t="shared" ref="AD3:AD66" si="1">Y3-Z3</f>
        <v>2.0899999999999892</v>
      </c>
      <c r="AE3" s="172">
        <f t="shared" ref="AE3:AE66" si="2">AC3/AC4-1</f>
        <v>-9.3850816306579876E-3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97</v>
      </c>
      <c r="W4" s="143">
        <v>42485</v>
      </c>
      <c r="X4" s="12">
        <v>101.84</v>
      </c>
      <c r="Y4" s="12">
        <v>102.38</v>
      </c>
      <c r="Z4" s="12">
        <v>101.5</v>
      </c>
      <c r="AA4" s="12">
        <v>102.29</v>
      </c>
      <c r="AB4" s="105">
        <v>8278300</v>
      </c>
      <c r="AC4" s="12">
        <v>102.29</v>
      </c>
      <c r="AD4" s="43">
        <f t="shared" si="1"/>
        <v>0.87999999999999545</v>
      </c>
      <c r="AE4" s="172">
        <f t="shared" si="2"/>
        <v>3.5318355734328399E-3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4850</v>
      </c>
      <c r="T5" s="1"/>
      <c r="W5" s="143">
        <v>42482</v>
      </c>
      <c r="X5" s="12">
        <v>101.56</v>
      </c>
      <c r="Y5" s="12">
        <v>102.45</v>
      </c>
      <c r="Z5" s="12">
        <v>100.5</v>
      </c>
      <c r="AA5" s="12">
        <v>101.93</v>
      </c>
      <c r="AB5" s="105">
        <v>10227000</v>
      </c>
      <c r="AC5" s="12">
        <v>101.93</v>
      </c>
      <c r="AD5" s="43">
        <f t="shared" si="1"/>
        <v>1.9500000000000028</v>
      </c>
      <c r="AE5" s="172">
        <f t="shared" si="2"/>
        <v>1.8675054059367202E-3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4790.5</v>
      </c>
      <c r="W6" s="143">
        <v>42481</v>
      </c>
      <c r="X6" s="12">
        <v>99.9</v>
      </c>
      <c r="Y6" s="12">
        <v>101.84</v>
      </c>
      <c r="Z6" s="12">
        <v>99.9</v>
      </c>
      <c r="AA6" s="12">
        <v>101.74</v>
      </c>
      <c r="AB6" s="105">
        <v>8981500</v>
      </c>
      <c r="AC6" s="12">
        <v>101.74</v>
      </c>
      <c r="AD6" s="43">
        <f t="shared" si="1"/>
        <v>1.9399999999999977</v>
      </c>
      <c r="AE6" s="172">
        <f t="shared" si="2"/>
        <v>1.6282089701328495E-2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59.5</v>
      </c>
      <c r="R7" s="206"/>
      <c r="W7" s="143">
        <v>42480</v>
      </c>
      <c r="X7" s="12">
        <v>99.35</v>
      </c>
      <c r="Y7" s="12">
        <v>100.96</v>
      </c>
      <c r="Z7" s="12">
        <v>99.35</v>
      </c>
      <c r="AA7" s="12">
        <v>100.11</v>
      </c>
      <c r="AB7" s="105">
        <v>8856500</v>
      </c>
      <c r="AC7" s="12">
        <v>100.11</v>
      </c>
      <c r="AD7" s="43">
        <f t="shared" si="1"/>
        <v>1.6099999999999994</v>
      </c>
      <c r="AE7" s="172">
        <f t="shared" si="2"/>
        <v>6.7377312952534574E-3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1.2420415405490009E-2</v>
      </c>
      <c r="T8" s="1"/>
      <c r="W8" s="143">
        <v>42479</v>
      </c>
      <c r="X8" s="12">
        <v>99.76</v>
      </c>
      <c r="Y8" s="12">
        <v>100.73</v>
      </c>
      <c r="Z8" s="12">
        <v>99.24</v>
      </c>
      <c r="AA8" s="12">
        <v>99.44</v>
      </c>
      <c r="AB8" s="105">
        <v>9780100</v>
      </c>
      <c r="AC8" s="12">
        <v>99.44</v>
      </c>
      <c r="AD8" s="43">
        <f t="shared" si="1"/>
        <v>1.4900000000000091</v>
      </c>
      <c r="AE8" s="172">
        <f t="shared" si="2"/>
        <v>2.4193548387096975E-3</v>
      </c>
    </row>
    <row r="9" spans="1:40" x14ac:dyDescent="0.25">
      <c r="B9" s="1">
        <v>42488</v>
      </c>
      <c r="C9" s="7">
        <v>25</v>
      </c>
      <c r="D9" s="3">
        <v>98.25</v>
      </c>
      <c r="E9" s="3">
        <v>0</v>
      </c>
      <c r="F9" s="3">
        <f>C9*D9 + E9</f>
        <v>2456.25</v>
      </c>
      <c r="W9" s="143">
        <v>42478</v>
      </c>
      <c r="X9" s="12">
        <v>98.17</v>
      </c>
      <c r="Y9" s="12">
        <v>99.73</v>
      </c>
      <c r="Z9" s="12">
        <v>98.11</v>
      </c>
      <c r="AA9" s="12">
        <v>99.2</v>
      </c>
      <c r="AB9" s="105">
        <v>8059500</v>
      </c>
      <c r="AC9" s="12">
        <v>99.2</v>
      </c>
      <c r="AD9" s="43">
        <f t="shared" si="1"/>
        <v>1.6200000000000045</v>
      </c>
      <c r="AE9" s="172">
        <f t="shared" si="2"/>
        <v>9.258317224539514E-3</v>
      </c>
    </row>
    <row r="10" spans="1:40" x14ac:dyDescent="0.25">
      <c r="C10" s="4"/>
      <c r="W10" s="143">
        <v>42475</v>
      </c>
      <c r="X10" s="12">
        <v>98.53</v>
      </c>
      <c r="Y10" s="12">
        <v>98.98</v>
      </c>
      <c r="Z10" s="12">
        <v>97.62</v>
      </c>
      <c r="AA10" s="12">
        <v>98.29</v>
      </c>
      <c r="AB10" s="105">
        <v>8899800</v>
      </c>
      <c r="AC10" s="12">
        <v>98.29</v>
      </c>
      <c r="AD10" s="43">
        <f t="shared" si="1"/>
        <v>1.3599999999999994</v>
      </c>
      <c r="AE10" s="172">
        <f t="shared" si="2"/>
        <v>1.0184336490477452E-3</v>
      </c>
    </row>
    <row r="11" spans="1:40" x14ac:dyDescent="0.25">
      <c r="N11" s="5"/>
      <c r="W11" s="143">
        <v>42474</v>
      </c>
      <c r="X11" s="12">
        <v>97.01</v>
      </c>
      <c r="Y11" s="12">
        <v>98.77</v>
      </c>
      <c r="Z11" s="12">
        <v>96.9</v>
      </c>
      <c r="AA11" s="12">
        <v>98.19</v>
      </c>
      <c r="AB11" s="105">
        <v>8737200</v>
      </c>
      <c r="AC11" s="12">
        <v>98.19</v>
      </c>
      <c r="AD11" s="43">
        <f t="shared" si="1"/>
        <v>1.8699999999999903</v>
      </c>
      <c r="AE11" s="172">
        <f t="shared" si="2"/>
        <v>1.0289124395513882E-2</v>
      </c>
    </row>
    <row r="12" spans="1:40" x14ac:dyDescent="0.25">
      <c r="N12" s="5"/>
      <c r="W12" s="143">
        <v>42473</v>
      </c>
      <c r="X12" s="12">
        <v>97.84</v>
      </c>
      <c r="Y12" s="12">
        <v>97.97</v>
      </c>
      <c r="Z12" s="12">
        <v>96.65</v>
      </c>
      <c r="AA12" s="12">
        <v>97.19</v>
      </c>
      <c r="AB12" s="105">
        <v>9293800</v>
      </c>
      <c r="AC12" s="12">
        <v>97.19</v>
      </c>
      <c r="AD12" s="43">
        <f t="shared" si="1"/>
        <v>1.3199999999999932</v>
      </c>
      <c r="AE12" s="172">
        <f t="shared" si="2"/>
        <v>-5.1419169066224679E-4</v>
      </c>
    </row>
    <row r="13" spans="1:40" x14ac:dyDescent="0.25">
      <c r="C13" s="4"/>
      <c r="D13" s="3"/>
      <c r="E13" s="3"/>
      <c r="F13" s="3"/>
      <c r="H13" s="81"/>
      <c r="W13" s="143">
        <v>42472</v>
      </c>
      <c r="X13" s="12">
        <v>96</v>
      </c>
      <c r="Y13" s="12">
        <v>97.4</v>
      </c>
      <c r="Z13" s="12">
        <v>95.5</v>
      </c>
      <c r="AA13" s="12">
        <v>97.24</v>
      </c>
      <c r="AB13" s="105">
        <v>9186200</v>
      </c>
      <c r="AC13" s="12">
        <v>97.24</v>
      </c>
      <c r="AD13" s="43">
        <f t="shared" si="1"/>
        <v>1.9000000000000057</v>
      </c>
      <c r="AE13" s="172">
        <f t="shared" si="2"/>
        <v>1.4713555254095789E-2</v>
      </c>
    </row>
    <row r="14" spans="1:40" x14ac:dyDescent="0.25">
      <c r="A14" s="25" t="s">
        <v>81</v>
      </c>
      <c r="B14" s="14"/>
      <c r="C14" s="14">
        <f>SUM(C2:C13)</f>
        <v>125</v>
      </c>
      <c r="D14" s="15"/>
      <c r="E14" s="15"/>
      <c r="F14" s="15">
        <f>SUM(F2:F13)</f>
        <v>12084.7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42471</v>
      </c>
      <c r="X14" s="12">
        <v>96.41</v>
      </c>
      <c r="Y14" s="12">
        <v>97.05</v>
      </c>
      <c r="Z14" s="12">
        <v>95.74</v>
      </c>
      <c r="AA14" s="12">
        <v>95.83</v>
      </c>
      <c r="AB14" s="105">
        <v>8733400</v>
      </c>
      <c r="AC14" s="12">
        <v>95.83</v>
      </c>
      <c r="AD14" s="43">
        <f t="shared" si="1"/>
        <v>1.3100000000000023</v>
      </c>
      <c r="AE14" s="172">
        <f t="shared" si="2"/>
        <v>-2.7057966489749674E-3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42468</v>
      </c>
      <c r="X15" s="12">
        <v>96.21</v>
      </c>
      <c r="Y15" s="12">
        <v>97.45</v>
      </c>
      <c r="Z15" s="12">
        <v>95.58</v>
      </c>
      <c r="AA15" s="12">
        <v>96.09</v>
      </c>
      <c r="AB15" s="105">
        <v>9656800</v>
      </c>
      <c r="AC15" s="12">
        <v>96.09</v>
      </c>
      <c r="AD15" s="43">
        <f t="shared" si="1"/>
        <v>1.8700000000000045</v>
      </c>
      <c r="AE15" s="172">
        <f t="shared" si="2"/>
        <v>5.4410379826306254E-3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0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42467</v>
      </c>
      <c r="X16" s="12">
        <v>97.21</v>
      </c>
      <c r="Y16" s="12">
        <v>97.63</v>
      </c>
      <c r="Z16" s="12">
        <v>95.09</v>
      </c>
      <c r="AA16" s="12">
        <v>95.57</v>
      </c>
      <c r="AB16" s="105">
        <v>13214400</v>
      </c>
      <c r="AC16" s="12">
        <v>95.57</v>
      </c>
      <c r="AD16" s="43">
        <f t="shared" si="1"/>
        <v>2.539999999999992</v>
      </c>
      <c r="AE16" s="172">
        <f t="shared" si="2"/>
        <v>-1.9191297208538627E-2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8"/>
      <c r="W17" s="143">
        <v>42466</v>
      </c>
      <c r="X17" s="12">
        <v>95.49</v>
      </c>
      <c r="Y17" s="12">
        <v>97.5</v>
      </c>
      <c r="Z17" s="12">
        <v>95.48</v>
      </c>
      <c r="AA17" s="12">
        <v>97.44</v>
      </c>
      <c r="AB17" s="105">
        <v>10990200</v>
      </c>
      <c r="AC17" s="12">
        <v>97.44</v>
      </c>
      <c r="AD17" s="43">
        <f t="shared" si="1"/>
        <v>2.019999999999996</v>
      </c>
      <c r="AE17" s="172">
        <f t="shared" si="2"/>
        <v>1.9566809668305929E-2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8"/>
      <c r="W18" s="143">
        <v>42465</v>
      </c>
      <c r="X18" s="12">
        <v>93.55</v>
      </c>
      <c r="Y18" s="12">
        <v>96.69</v>
      </c>
      <c r="Z18" s="12">
        <v>93.5</v>
      </c>
      <c r="AA18" s="12">
        <v>95.57</v>
      </c>
      <c r="AB18" s="105">
        <v>11804700</v>
      </c>
      <c r="AC18" s="12">
        <v>95.57</v>
      </c>
      <c r="AD18" s="43">
        <f t="shared" si="1"/>
        <v>3.1899999999999977</v>
      </c>
      <c r="AE18" s="172">
        <f t="shared" si="2"/>
        <v>1.4112903225806495E-2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8"/>
      <c r="W19" s="143">
        <v>42464</v>
      </c>
      <c r="X19" s="12">
        <v>94.35</v>
      </c>
      <c r="Y19" s="12">
        <v>95</v>
      </c>
      <c r="Z19" s="12">
        <v>93.75</v>
      </c>
      <c r="AA19" s="12">
        <v>94.24</v>
      </c>
      <c r="AB19" s="105">
        <v>8793200</v>
      </c>
      <c r="AC19" s="12">
        <v>94.24</v>
      </c>
      <c r="AD19" s="43">
        <f t="shared" si="1"/>
        <v>1.25</v>
      </c>
      <c r="AE19" s="172">
        <f t="shared" si="2"/>
        <v>1.2749681257968604E-3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8"/>
      <c r="W20" s="143">
        <v>42461</v>
      </c>
      <c r="X20" s="12">
        <v>91.34</v>
      </c>
      <c r="Y20" s="12">
        <v>94.38</v>
      </c>
      <c r="Z20" s="12">
        <v>91.04</v>
      </c>
      <c r="AA20" s="12">
        <v>94.12</v>
      </c>
      <c r="AB20" s="105">
        <v>11393700</v>
      </c>
      <c r="AC20" s="12">
        <v>94.12</v>
      </c>
      <c r="AD20" s="43">
        <f t="shared" si="1"/>
        <v>3.3399999999999892</v>
      </c>
      <c r="AE20" s="172">
        <f t="shared" si="2"/>
        <v>2.46026562159809E-2</v>
      </c>
    </row>
    <row r="21" spans="2:31" x14ac:dyDescent="0.25">
      <c r="B21" s="211">
        <v>42376</v>
      </c>
      <c r="C21" s="291">
        <v>50</v>
      </c>
      <c r="D21" s="263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8"/>
      <c r="W21" s="143">
        <v>42460</v>
      </c>
      <c r="X21" s="12">
        <v>91.9</v>
      </c>
      <c r="Y21" s="12">
        <v>92.75</v>
      </c>
      <c r="Z21" s="12">
        <v>91.54</v>
      </c>
      <c r="AA21" s="12">
        <v>91.86</v>
      </c>
      <c r="AB21" s="105">
        <v>13635000</v>
      </c>
      <c r="AC21" s="12">
        <v>91.86</v>
      </c>
      <c r="AD21" s="43">
        <f t="shared" si="1"/>
        <v>1.2099999999999937</v>
      </c>
      <c r="AE21" s="172">
        <f t="shared" si="2"/>
        <v>-1.1960421876698879E-3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8"/>
      <c r="W22" s="143">
        <v>42459</v>
      </c>
      <c r="X22" s="12">
        <v>92.47</v>
      </c>
      <c r="Y22" s="12">
        <v>93.57</v>
      </c>
      <c r="Z22" s="12">
        <v>91.56</v>
      </c>
      <c r="AA22" s="12">
        <v>91.97</v>
      </c>
      <c r="AB22" s="105">
        <v>8108400</v>
      </c>
      <c r="AC22" s="12">
        <v>91.97</v>
      </c>
      <c r="AD22" s="43">
        <f t="shared" si="1"/>
        <v>2.0099999999999909</v>
      </c>
      <c r="AE22" s="172">
        <f t="shared" si="2"/>
        <v>-2.4945770065076811E-3</v>
      </c>
    </row>
    <row r="23" spans="2:31" x14ac:dyDescent="0.25">
      <c r="B23" s="211">
        <v>42409</v>
      </c>
      <c r="C23" s="291">
        <v>50</v>
      </c>
      <c r="D23" s="263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8"/>
      <c r="W23" s="143">
        <v>42458</v>
      </c>
      <c r="X23" s="12">
        <v>92.19</v>
      </c>
      <c r="Y23" s="12">
        <v>92.24</v>
      </c>
      <c r="Z23" s="12">
        <v>90.61</v>
      </c>
      <c r="AA23" s="12">
        <v>92.2</v>
      </c>
      <c r="AB23" s="105">
        <v>8608300</v>
      </c>
      <c r="AC23" s="12">
        <v>92.2</v>
      </c>
      <c r="AD23" s="43">
        <f t="shared" si="1"/>
        <v>1.6299999999999955</v>
      </c>
      <c r="AE23" s="172">
        <f t="shared" si="2"/>
        <v>-2.8120268224095524E-3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9"/>
      <c r="W24" s="143">
        <v>42457</v>
      </c>
      <c r="X24" s="12">
        <v>92.07</v>
      </c>
      <c r="Y24" s="12">
        <v>94.31</v>
      </c>
      <c r="Z24" s="12">
        <v>91.94</v>
      </c>
      <c r="AA24" s="12">
        <v>92.46</v>
      </c>
      <c r="AB24" s="105">
        <v>9590400</v>
      </c>
      <c r="AC24" s="12">
        <v>92.46</v>
      </c>
      <c r="AD24" s="43">
        <f t="shared" si="1"/>
        <v>2.3700000000000045</v>
      </c>
      <c r="AE24" s="172">
        <f t="shared" si="2"/>
        <v>1.2483574244415152E-2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9"/>
      <c r="W25" s="143">
        <v>42453</v>
      </c>
      <c r="X25" s="12">
        <v>89.61</v>
      </c>
      <c r="Y25" s="12">
        <v>92.82</v>
      </c>
      <c r="Z25" s="12">
        <v>89.44</v>
      </c>
      <c r="AA25" s="12">
        <v>91.32</v>
      </c>
      <c r="AB25" s="105">
        <v>14335400</v>
      </c>
      <c r="AC25" s="12">
        <v>91.32</v>
      </c>
      <c r="AD25" s="43">
        <f t="shared" si="1"/>
        <v>3.3799999999999955</v>
      </c>
      <c r="AE25" s="172">
        <f t="shared" si="2"/>
        <v>1.3765541740674792E-2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9"/>
      <c r="W26" s="143">
        <v>42452</v>
      </c>
      <c r="X26" s="12">
        <v>90.96</v>
      </c>
      <c r="Y26" s="12">
        <v>92.22</v>
      </c>
      <c r="Z26" s="12">
        <v>89.97</v>
      </c>
      <c r="AA26" s="12">
        <v>90.08</v>
      </c>
      <c r="AB26" s="105">
        <v>13693600</v>
      </c>
      <c r="AC26" s="12">
        <v>90.08</v>
      </c>
      <c r="AD26" s="43">
        <f t="shared" si="1"/>
        <v>2.25</v>
      </c>
      <c r="AE26" s="172">
        <f t="shared" si="2"/>
        <v>-3.8839095177123362E-2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4" si="6">D27*C27</f>
        <v>6662.32</v>
      </c>
      <c r="H27" s="258">
        <f t="shared" ref="H27:H34" si="7">(E27-D27)/D27</f>
        <v>-5.1441539884004378E-2</v>
      </c>
      <c r="I27" s="399"/>
      <c r="W27" s="143">
        <v>42451</v>
      </c>
      <c r="X27" s="12">
        <v>92.14</v>
      </c>
      <c r="Y27" s="12">
        <v>93.96</v>
      </c>
      <c r="Z27" s="12">
        <v>92.05</v>
      </c>
      <c r="AA27" s="12">
        <v>93.72</v>
      </c>
      <c r="AB27" s="105">
        <v>9636600</v>
      </c>
      <c r="AC27" s="12">
        <v>93.72</v>
      </c>
      <c r="AD27" s="43">
        <f t="shared" si="1"/>
        <v>1.9099999999999966</v>
      </c>
      <c r="AE27" s="172">
        <f t="shared" si="2"/>
        <v>1.1330527678860447E-2</v>
      </c>
    </row>
    <row r="28" spans="2:31" x14ac:dyDescent="0.25">
      <c r="B28" s="211">
        <v>42447</v>
      </c>
      <c r="C28" s="291">
        <v>50</v>
      </c>
      <c r="D28" s="263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9" t="s">
        <v>241</v>
      </c>
      <c r="W28" s="143">
        <v>42450</v>
      </c>
      <c r="X28" s="12">
        <v>90</v>
      </c>
      <c r="Y28" s="12">
        <v>93.01</v>
      </c>
      <c r="Z28" s="12">
        <v>90</v>
      </c>
      <c r="AA28" s="12">
        <v>92.67</v>
      </c>
      <c r="AB28" s="105">
        <v>9756400</v>
      </c>
      <c r="AC28" s="12">
        <v>92.67</v>
      </c>
      <c r="AD28" s="43">
        <f t="shared" si="1"/>
        <v>3.0100000000000051</v>
      </c>
      <c r="AE28" s="172">
        <f t="shared" si="2"/>
        <v>2.6586905948820183E-2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9"/>
      <c r="W29" s="143">
        <v>42447</v>
      </c>
      <c r="X29" s="12">
        <v>90.02</v>
      </c>
      <c r="Y29" s="12">
        <v>90.73</v>
      </c>
      <c r="Z29" s="12">
        <v>89.54</v>
      </c>
      <c r="AA29" s="12">
        <v>90.27</v>
      </c>
      <c r="AB29" s="105">
        <v>16794200</v>
      </c>
      <c r="AC29" s="12">
        <v>90.27</v>
      </c>
      <c r="AD29" s="43">
        <f t="shared" si="1"/>
        <v>1.1899999999999977</v>
      </c>
      <c r="AE29" s="172">
        <f t="shared" si="2"/>
        <v>8.2653859041661448E-3</v>
      </c>
    </row>
    <row r="30" spans="2:31" x14ac:dyDescent="0.25">
      <c r="B30" s="211">
        <v>42459</v>
      </c>
      <c r="C30" s="291">
        <v>50</v>
      </c>
      <c r="D30" s="263">
        <v>96.409000000000006</v>
      </c>
      <c r="E30" s="43">
        <v>91.97</v>
      </c>
      <c r="F30" s="43">
        <f t="shared" ref="F30:F34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9" t="s">
        <v>233</v>
      </c>
      <c r="W30" s="143">
        <v>42446</v>
      </c>
      <c r="X30" s="12">
        <v>89.79</v>
      </c>
      <c r="Y30" s="12">
        <v>90.37</v>
      </c>
      <c r="Z30" s="12">
        <v>88.81</v>
      </c>
      <c r="AA30" s="12">
        <v>89.53</v>
      </c>
      <c r="AB30" s="105">
        <v>10526500</v>
      </c>
      <c r="AC30" s="12">
        <v>89.53</v>
      </c>
      <c r="AD30" s="43">
        <f t="shared" si="1"/>
        <v>1.5600000000000023</v>
      </c>
      <c r="AE30" s="172">
        <f t="shared" si="2"/>
        <v>-8.3074878156845777E-3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9"/>
      <c r="W31" s="143">
        <v>42445</v>
      </c>
      <c r="X31" s="12">
        <v>88.96</v>
      </c>
      <c r="Y31" s="12">
        <v>90.88</v>
      </c>
      <c r="Z31" s="12">
        <v>88.91</v>
      </c>
      <c r="AA31" s="12">
        <v>90.28</v>
      </c>
      <c r="AB31" s="105">
        <v>8794800</v>
      </c>
      <c r="AC31" s="12">
        <v>90.28</v>
      </c>
      <c r="AD31" s="43">
        <f t="shared" si="1"/>
        <v>1.9699999999999989</v>
      </c>
      <c r="AE31" s="172">
        <f t="shared" si="2"/>
        <v>9.3917710196780302E-3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9"/>
      <c r="W32" s="143">
        <v>42444</v>
      </c>
      <c r="X32" s="12">
        <v>89.92</v>
      </c>
      <c r="Y32" s="12">
        <v>90.07</v>
      </c>
      <c r="Z32" s="12">
        <v>89.03</v>
      </c>
      <c r="AA32" s="12">
        <v>89.44</v>
      </c>
      <c r="AB32" s="105">
        <v>10265100</v>
      </c>
      <c r="AC32" s="12">
        <v>89.44</v>
      </c>
      <c r="AD32" s="43">
        <f t="shared" si="1"/>
        <v>1.039999999999992</v>
      </c>
      <c r="AE32" s="172">
        <f t="shared" si="2"/>
        <v>-1.1275701967720542E-2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9"/>
      <c r="W33" s="143">
        <v>42443</v>
      </c>
      <c r="X33" s="12">
        <v>90</v>
      </c>
      <c r="Y33" s="12">
        <v>91.21</v>
      </c>
      <c r="Z33" s="12">
        <v>89.34</v>
      </c>
      <c r="AA33" s="12">
        <v>90.46</v>
      </c>
      <c r="AB33" s="105">
        <v>11004900</v>
      </c>
      <c r="AC33" s="12">
        <v>90.46</v>
      </c>
      <c r="AD33" s="43">
        <f t="shared" si="1"/>
        <v>1.8699999999999903</v>
      </c>
      <c r="AE33" s="172" t="e">
        <f t="shared" si="2"/>
        <v>#DIV/0!</v>
      </c>
    </row>
    <row r="34" spans="2:31" x14ac:dyDescent="0.25">
      <c r="B34" s="211">
        <v>42488</v>
      </c>
      <c r="C34" s="291">
        <v>50</v>
      </c>
      <c r="D34" s="263">
        <v>95.81</v>
      </c>
      <c r="E34" s="43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9"/>
      <c r="W34" s="143">
        <v>42443</v>
      </c>
      <c r="X34" s="12" t="s">
        <v>148</v>
      </c>
      <c r="Y34" s="12"/>
      <c r="Z34" s="12"/>
      <c r="AA34" s="12"/>
      <c r="AB34" s="105"/>
      <c r="AC34" s="12"/>
      <c r="AD34" s="43">
        <f t="shared" si="1"/>
        <v>0</v>
      </c>
      <c r="AE34" s="172">
        <f t="shared" si="2"/>
        <v>-1</v>
      </c>
    </row>
    <row r="35" spans="2:31" x14ac:dyDescent="0.25">
      <c r="B35" s="12"/>
      <c r="C35" s="12"/>
      <c r="D35" s="43"/>
      <c r="E35" s="43"/>
      <c r="F35" s="43"/>
      <c r="G35" s="43"/>
      <c r="H35" s="258"/>
      <c r="I35" s="399"/>
      <c r="W35" s="143">
        <v>42440</v>
      </c>
      <c r="X35" s="12">
        <v>89.97</v>
      </c>
      <c r="Y35" s="12">
        <v>89.98</v>
      </c>
      <c r="Z35" s="12">
        <v>88.8</v>
      </c>
      <c r="AA35" s="12">
        <v>89.65</v>
      </c>
      <c r="AB35" s="105">
        <v>10581000</v>
      </c>
      <c r="AC35" s="12">
        <v>89.22</v>
      </c>
      <c r="AD35" s="43">
        <f t="shared" si="1"/>
        <v>1.1800000000000068</v>
      </c>
      <c r="AE35" s="172">
        <f t="shared" si="2"/>
        <v>1.144994898537588E-2</v>
      </c>
    </row>
    <row r="36" spans="2:31" x14ac:dyDescent="0.25">
      <c r="B36" s="12"/>
      <c r="C36" s="12"/>
      <c r="D36" s="43"/>
      <c r="E36" s="43"/>
      <c r="F36" s="43"/>
      <c r="G36" s="43"/>
      <c r="H36" s="258"/>
      <c r="I36" s="399"/>
      <c r="W36" s="143">
        <v>42439</v>
      </c>
      <c r="X36" s="12">
        <v>88.3</v>
      </c>
      <c r="Y36" s="12">
        <v>89.9</v>
      </c>
      <c r="Z36" s="12">
        <v>87.82</v>
      </c>
      <c r="AA36" s="12">
        <v>88.64</v>
      </c>
      <c r="AB36" s="105">
        <v>10884500</v>
      </c>
      <c r="AC36" s="12">
        <v>88.21</v>
      </c>
      <c r="AD36" s="43">
        <f t="shared" si="1"/>
        <v>2.0800000000000125</v>
      </c>
      <c r="AE36" s="172">
        <f t="shared" si="2"/>
        <v>9.152270907218929E-3</v>
      </c>
    </row>
    <row r="37" spans="2:31" x14ac:dyDescent="0.25">
      <c r="B37" s="12"/>
      <c r="C37" s="12"/>
      <c r="D37" s="43"/>
      <c r="E37" s="43"/>
      <c r="F37" s="43"/>
      <c r="G37" s="43"/>
      <c r="H37" s="258"/>
      <c r="I37" s="399"/>
      <c r="W37" s="143">
        <v>42438</v>
      </c>
      <c r="X37" s="12">
        <v>88.94</v>
      </c>
      <c r="Y37" s="12">
        <v>89.25</v>
      </c>
      <c r="Z37" s="12">
        <v>87.43</v>
      </c>
      <c r="AA37" s="12">
        <v>87.83</v>
      </c>
      <c r="AB37" s="105">
        <v>10428100</v>
      </c>
      <c r="AC37" s="12">
        <v>87.41</v>
      </c>
      <c r="AD37" s="43">
        <f t="shared" si="1"/>
        <v>1.8199999999999932</v>
      </c>
      <c r="AE37" s="172">
        <f t="shared" si="2"/>
        <v>-9.2938909667914515E-3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9"/>
      <c r="W38" s="143">
        <v>42437</v>
      </c>
      <c r="X38" s="12">
        <v>89.65</v>
      </c>
      <c r="Y38" s="12">
        <v>90.4</v>
      </c>
      <c r="Z38" s="12">
        <v>88.35</v>
      </c>
      <c r="AA38" s="12">
        <v>88.66</v>
      </c>
      <c r="AB38" s="105">
        <v>11056800</v>
      </c>
      <c r="AC38" s="12">
        <v>88.23</v>
      </c>
      <c r="AD38" s="43">
        <f t="shared" si="1"/>
        <v>2.0500000000000114</v>
      </c>
      <c r="AE38" s="172">
        <f t="shared" si="2"/>
        <v>-1.1096166778749139E-2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9"/>
      <c r="W39" s="143">
        <v>42436</v>
      </c>
      <c r="X39" s="12">
        <v>87.11</v>
      </c>
      <c r="Y39" s="12">
        <v>90.04</v>
      </c>
      <c r="Z39" s="12">
        <v>86.88</v>
      </c>
      <c r="AA39" s="12">
        <v>89.65</v>
      </c>
      <c r="AB39" s="105">
        <v>13100600</v>
      </c>
      <c r="AC39" s="12">
        <v>89.22</v>
      </c>
      <c r="AD39" s="43">
        <f t="shared" si="1"/>
        <v>3.1600000000000108</v>
      </c>
      <c r="AE39" s="172">
        <f t="shared" si="2"/>
        <v>2.7998617352229527E-2</v>
      </c>
    </row>
    <row r="40" spans="2:31" x14ac:dyDescent="0.25">
      <c r="W40" s="143">
        <v>42433</v>
      </c>
      <c r="X40" s="12">
        <v>88.3</v>
      </c>
      <c r="Y40" s="12">
        <v>89.1</v>
      </c>
      <c r="Z40" s="12">
        <v>86.85</v>
      </c>
      <c r="AA40" s="12">
        <v>87.21</v>
      </c>
      <c r="AB40" s="105">
        <v>21201900</v>
      </c>
      <c r="AC40" s="12">
        <v>86.79</v>
      </c>
      <c r="AD40" s="43">
        <f t="shared" si="1"/>
        <v>2.25</v>
      </c>
      <c r="AE40" s="172">
        <f t="shared" si="2"/>
        <v>-7.0930099530944757E-3</v>
      </c>
    </row>
    <row r="41" spans="2:31" x14ac:dyDescent="0.25">
      <c r="W41" s="143">
        <v>42432</v>
      </c>
      <c r="X41" s="12">
        <v>89.13</v>
      </c>
      <c r="Y41" s="12">
        <v>89.31</v>
      </c>
      <c r="Z41" s="12">
        <v>87.48</v>
      </c>
      <c r="AA41" s="12">
        <v>87.83</v>
      </c>
      <c r="AB41" s="105">
        <v>12374600</v>
      </c>
      <c r="AC41" s="12">
        <v>87.41</v>
      </c>
      <c r="AD41" s="43">
        <f t="shared" si="1"/>
        <v>1.8299999999999983</v>
      </c>
      <c r="AE41" s="172">
        <f t="shared" si="2"/>
        <v>-1.0863415186149195E-2</v>
      </c>
    </row>
    <row r="42" spans="2:31" ht="20.25" thickBot="1" x14ac:dyDescent="0.35">
      <c r="O42" s="424" t="s">
        <v>78</v>
      </c>
      <c r="P42" s="424"/>
      <c r="T42" s="101" t="s">
        <v>115</v>
      </c>
      <c r="W42" s="143">
        <v>42431</v>
      </c>
      <c r="X42" s="12">
        <v>89.6</v>
      </c>
      <c r="Y42" s="12">
        <v>89.68</v>
      </c>
      <c r="Z42" s="12">
        <v>87.96</v>
      </c>
      <c r="AA42" s="12">
        <v>88.8</v>
      </c>
      <c r="AB42" s="105">
        <v>10557200</v>
      </c>
      <c r="AC42" s="12">
        <v>88.37</v>
      </c>
      <c r="AD42" s="43">
        <f t="shared" si="1"/>
        <v>1.7200000000000131</v>
      </c>
      <c r="AE42" s="172">
        <f t="shared" si="2"/>
        <v>-9.9708716110239459E-3</v>
      </c>
    </row>
    <row r="43" spans="2:31" ht="15.75" thickTop="1" x14ac:dyDescent="0.25">
      <c r="O43" s="93">
        <v>1.1000000000000001</v>
      </c>
      <c r="P43" s="93">
        <f>O43*$Q$4</f>
        <v>106.7</v>
      </c>
      <c r="Q43" s="2"/>
      <c r="T43" s="138" t="s">
        <v>100</v>
      </c>
      <c r="U43" s="108">
        <v>101.33</v>
      </c>
      <c r="W43" s="143">
        <v>42430</v>
      </c>
      <c r="X43" s="12">
        <v>87.9</v>
      </c>
      <c r="Y43" s="12">
        <v>89.72</v>
      </c>
      <c r="Z43" s="12">
        <v>87.3</v>
      </c>
      <c r="AA43" s="12">
        <v>89.69</v>
      </c>
      <c r="AB43" s="105">
        <v>11746100</v>
      </c>
      <c r="AC43" s="12">
        <v>89.26</v>
      </c>
      <c r="AD43" s="43">
        <f t="shared" si="1"/>
        <v>2.4200000000000017</v>
      </c>
      <c r="AE43" s="172">
        <f t="shared" si="2"/>
        <v>2.798571922146742E-2</v>
      </c>
    </row>
    <row r="44" spans="2:31" x14ac:dyDescent="0.25">
      <c r="O44" s="93">
        <v>1.0900000000000001</v>
      </c>
      <c r="P44" s="93">
        <f t="shared" ref="P44:P63" si="9">O44*$Q$4</f>
        <v>105.73</v>
      </c>
      <c r="Q44" s="2"/>
      <c r="T44" s="103" t="s">
        <v>101</v>
      </c>
      <c r="U44" s="98">
        <v>101.3</v>
      </c>
      <c r="W44" s="143">
        <v>42429</v>
      </c>
      <c r="X44" s="12">
        <v>87.87</v>
      </c>
      <c r="Y44" s="12">
        <v>89.14</v>
      </c>
      <c r="Z44" s="12">
        <v>87.25</v>
      </c>
      <c r="AA44" s="12">
        <v>87.25</v>
      </c>
      <c r="AB44" s="105">
        <v>12732500</v>
      </c>
      <c r="AC44" s="12">
        <v>86.83</v>
      </c>
      <c r="AD44" s="43">
        <f t="shared" si="1"/>
        <v>1.8900000000000006</v>
      </c>
      <c r="AE44" s="172">
        <f t="shared" si="2"/>
        <v>-9.6943430656935003E-3</v>
      </c>
    </row>
    <row r="45" spans="2:31" x14ac:dyDescent="0.25">
      <c r="O45" s="93">
        <v>1.08</v>
      </c>
      <c r="P45" s="93">
        <f t="shared" si="9"/>
        <v>104.76</v>
      </c>
      <c r="Q45" s="2"/>
      <c r="T45" s="103" t="s">
        <v>102</v>
      </c>
      <c r="U45" s="98" t="s">
        <v>391</v>
      </c>
      <c r="W45" s="143">
        <v>42426</v>
      </c>
      <c r="X45" s="12">
        <v>90.61</v>
      </c>
      <c r="Y45" s="12">
        <v>90.92</v>
      </c>
      <c r="Z45" s="12">
        <v>87.89</v>
      </c>
      <c r="AA45" s="12">
        <v>88.1</v>
      </c>
      <c r="AB45" s="105">
        <v>13349700</v>
      </c>
      <c r="AC45" s="12">
        <v>87.68</v>
      </c>
      <c r="AD45" s="43">
        <f t="shared" si="1"/>
        <v>3.0300000000000011</v>
      </c>
      <c r="AE45" s="172">
        <f t="shared" si="2"/>
        <v>-2.2846316727961669E-2</v>
      </c>
    </row>
    <row r="46" spans="2:31" x14ac:dyDescent="0.25">
      <c r="O46" s="93">
        <v>1.07</v>
      </c>
      <c r="P46" s="93">
        <f t="shared" si="9"/>
        <v>103.79</v>
      </c>
      <c r="Q46" s="2"/>
      <c r="T46" s="103" t="s">
        <v>103</v>
      </c>
      <c r="U46" s="98" t="s">
        <v>392</v>
      </c>
      <c r="W46" s="143">
        <v>42425</v>
      </c>
      <c r="X46" s="12">
        <v>90</v>
      </c>
      <c r="Y46" s="12">
        <v>90.49</v>
      </c>
      <c r="Z46" s="12">
        <v>89.55</v>
      </c>
      <c r="AA46" s="12">
        <v>90.16</v>
      </c>
      <c r="AB46" s="105">
        <v>9171500</v>
      </c>
      <c r="AC46" s="12">
        <v>89.73</v>
      </c>
      <c r="AD46" s="43">
        <f t="shared" si="1"/>
        <v>0.93999999999999773</v>
      </c>
      <c r="AE46" s="172">
        <f t="shared" si="2"/>
        <v>8.9958394242661832E-3</v>
      </c>
    </row>
    <row r="47" spans="2:31" x14ac:dyDescent="0.25">
      <c r="O47" s="93">
        <v>1.06</v>
      </c>
      <c r="P47" s="93">
        <f t="shared" si="9"/>
        <v>102.82000000000001</v>
      </c>
      <c r="Q47" s="2"/>
      <c r="T47" s="103" t="s">
        <v>104</v>
      </c>
      <c r="U47" s="98">
        <v>114.1</v>
      </c>
      <c r="W47" s="143">
        <v>42424</v>
      </c>
      <c r="X47" s="12">
        <v>87.41</v>
      </c>
      <c r="Y47" s="12">
        <v>89.54</v>
      </c>
      <c r="Z47" s="12">
        <v>86.79</v>
      </c>
      <c r="AA47" s="12">
        <v>89.36</v>
      </c>
      <c r="AB47" s="105">
        <v>8338400</v>
      </c>
      <c r="AC47" s="12">
        <v>88.93</v>
      </c>
      <c r="AD47" s="43">
        <f t="shared" si="1"/>
        <v>2.75</v>
      </c>
      <c r="AE47" s="172">
        <f t="shared" si="2"/>
        <v>1.1372682815876223E-2</v>
      </c>
    </row>
    <row r="48" spans="2:31" x14ac:dyDescent="0.25">
      <c r="O48" s="93">
        <v>1.05</v>
      </c>
      <c r="P48" s="93">
        <f t="shared" si="9"/>
        <v>101.85000000000001</v>
      </c>
      <c r="Q48" s="2"/>
      <c r="T48" s="103" t="s">
        <v>105</v>
      </c>
      <c r="U48" s="98">
        <v>1.25203</v>
      </c>
      <c r="W48" s="143">
        <v>42423</v>
      </c>
      <c r="X48" s="12">
        <v>89.1</v>
      </c>
      <c r="Y48" s="12">
        <v>89.4</v>
      </c>
      <c r="Z48" s="12">
        <v>87.9</v>
      </c>
      <c r="AA48" s="12">
        <v>88.35</v>
      </c>
      <c r="AB48" s="105">
        <v>8394500</v>
      </c>
      <c r="AC48" s="12">
        <v>87.93</v>
      </c>
      <c r="AD48" s="43">
        <f t="shared" si="1"/>
        <v>1.5</v>
      </c>
      <c r="AE48" s="172">
        <f t="shared" si="2"/>
        <v>-8.3455509191383559E-3</v>
      </c>
    </row>
    <row r="49" spans="15:31" x14ac:dyDescent="0.25">
      <c r="O49" s="93">
        <v>1.04</v>
      </c>
      <c r="P49" s="93">
        <f t="shared" si="9"/>
        <v>100.88000000000001</v>
      </c>
      <c r="Q49" s="2"/>
      <c r="T49" s="103" t="s">
        <v>106</v>
      </c>
      <c r="U49" s="98" t="s">
        <v>268</v>
      </c>
      <c r="W49" s="143">
        <v>42422</v>
      </c>
      <c r="X49" s="12">
        <v>88.35</v>
      </c>
      <c r="Y49" s="12">
        <v>89.5</v>
      </c>
      <c r="Z49" s="12">
        <v>88.05</v>
      </c>
      <c r="AA49" s="12">
        <v>89.1</v>
      </c>
      <c r="AB49" s="105">
        <v>9749400</v>
      </c>
      <c r="AC49" s="12">
        <v>88.67</v>
      </c>
      <c r="AD49" s="43">
        <f t="shared" si="1"/>
        <v>1.4500000000000028</v>
      </c>
      <c r="AE49" s="172">
        <f t="shared" si="2"/>
        <v>1.8961158354401375E-2</v>
      </c>
    </row>
    <row r="50" spans="15:31" x14ac:dyDescent="0.25">
      <c r="O50" s="93">
        <v>1.03</v>
      </c>
      <c r="P50" s="93">
        <f t="shared" si="9"/>
        <v>99.91</v>
      </c>
      <c r="Q50" s="2"/>
      <c r="T50" s="103"/>
      <c r="U50" s="98"/>
      <c r="W50" s="143">
        <v>42419</v>
      </c>
      <c r="X50" s="12">
        <v>88.2</v>
      </c>
      <c r="Y50" s="12">
        <v>88.98</v>
      </c>
      <c r="Z50" s="12">
        <v>87.12</v>
      </c>
      <c r="AA50" s="12">
        <v>87.44</v>
      </c>
      <c r="AB50" s="105">
        <v>12897800</v>
      </c>
      <c r="AC50" s="12">
        <v>87.02</v>
      </c>
      <c r="AD50" s="43">
        <f t="shared" si="1"/>
        <v>1.8599999999999994</v>
      </c>
      <c r="AE50" s="172">
        <f t="shared" si="2"/>
        <v>-1.7389340560072353E-2</v>
      </c>
    </row>
    <row r="51" spans="15:31" x14ac:dyDescent="0.25">
      <c r="O51" s="93">
        <v>1.02</v>
      </c>
      <c r="P51" s="93">
        <f t="shared" si="9"/>
        <v>98.94</v>
      </c>
      <c r="Q51" s="2"/>
      <c r="T51" s="103" t="s">
        <v>107</v>
      </c>
      <c r="U51" s="98" t="s">
        <v>393</v>
      </c>
      <c r="W51" s="143">
        <v>42418</v>
      </c>
      <c r="X51" s="12">
        <v>89.6</v>
      </c>
      <c r="Y51" s="12">
        <v>90.95</v>
      </c>
      <c r="Z51" s="12">
        <v>88.93</v>
      </c>
      <c r="AA51" s="12">
        <v>88.99</v>
      </c>
      <c r="AB51" s="105">
        <v>11427500</v>
      </c>
      <c r="AC51" s="12">
        <v>88.56</v>
      </c>
      <c r="AD51" s="43">
        <f t="shared" si="1"/>
        <v>2.019999999999996</v>
      </c>
      <c r="AE51" s="172">
        <f t="shared" si="2"/>
        <v>-4.160575733723193E-3</v>
      </c>
    </row>
    <row r="52" spans="15:31" x14ac:dyDescent="0.25">
      <c r="O52" s="93">
        <v>1.01</v>
      </c>
      <c r="P52" s="93">
        <f t="shared" si="9"/>
        <v>97.97</v>
      </c>
      <c r="Q52" s="2"/>
      <c r="T52" s="103" t="s">
        <v>108</v>
      </c>
      <c r="U52" s="98" t="s">
        <v>207</v>
      </c>
      <c r="W52" s="143">
        <v>42417</v>
      </c>
      <c r="X52" s="12">
        <v>91.09</v>
      </c>
      <c r="Y52" s="12">
        <v>91.5</v>
      </c>
      <c r="Z52" s="12">
        <v>88.66</v>
      </c>
      <c r="AA52" s="12">
        <v>89.36</v>
      </c>
      <c r="AB52" s="105">
        <v>22772800</v>
      </c>
      <c r="AC52" s="12">
        <v>88.93</v>
      </c>
      <c r="AD52" s="43">
        <f t="shared" si="1"/>
        <v>2.8400000000000034</v>
      </c>
      <c r="AE52" s="172">
        <f t="shared" si="2"/>
        <v>-1.9622974313746933E-2</v>
      </c>
    </row>
    <row r="53" spans="15:31" x14ac:dyDescent="0.25">
      <c r="O53" s="93">
        <v>1</v>
      </c>
      <c r="P53" s="93">
        <f t="shared" si="9"/>
        <v>97</v>
      </c>
      <c r="Q53" s="2"/>
      <c r="T53" s="103" t="s">
        <v>109</v>
      </c>
      <c r="U53" s="100">
        <v>8587081</v>
      </c>
      <c r="W53" s="143">
        <v>42416</v>
      </c>
      <c r="X53" s="12">
        <v>90.72</v>
      </c>
      <c r="Y53" s="12">
        <v>91.28</v>
      </c>
      <c r="Z53" s="12">
        <v>89.89</v>
      </c>
      <c r="AA53" s="12">
        <v>91.15</v>
      </c>
      <c r="AB53" s="105">
        <v>12278000</v>
      </c>
      <c r="AC53" s="12">
        <v>90.71</v>
      </c>
      <c r="AD53" s="43">
        <f t="shared" si="1"/>
        <v>1.3900000000000006</v>
      </c>
      <c r="AE53" s="172">
        <f t="shared" si="2"/>
        <v>1.9098977642961312E-2</v>
      </c>
    </row>
    <row r="54" spans="15:31" x14ac:dyDescent="0.25">
      <c r="O54" s="93">
        <v>0.99</v>
      </c>
      <c r="P54" s="93">
        <f t="shared" si="9"/>
        <v>96.03</v>
      </c>
      <c r="Q54" s="2"/>
      <c r="T54" s="103" t="s">
        <v>112</v>
      </c>
      <c r="U54" s="100">
        <v>12286200</v>
      </c>
      <c r="W54" s="143">
        <v>42412</v>
      </c>
      <c r="X54" s="12">
        <v>88.66</v>
      </c>
      <c r="Y54" s="12">
        <v>89.88</v>
      </c>
      <c r="Z54" s="12">
        <v>86.68</v>
      </c>
      <c r="AA54" s="12">
        <v>89.44</v>
      </c>
      <c r="AB54" s="105">
        <v>11311700</v>
      </c>
      <c r="AC54" s="12">
        <v>89.01</v>
      </c>
      <c r="AD54" s="43">
        <f t="shared" si="1"/>
        <v>3.1999999999999886</v>
      </c>
      <c r="AE54" s="172">
        <f t="shared" si="2"/>
        <v>2.3809523809523947E-2</v>
      </c>
    </row>
    <row r="55" spans="15:31" x14ac:dyDescent="0.25">
      <c r="O55" s="93">
        <v>0.98</v>
      </c>
      <c r="P55" s="93">
        <f t="shared" si="9"/>
        <v>95.06</v>
      </c>
      <c r="Q55" s="2"/>
      <c r="T55" s="103" t="s">
        <v>110</v>
      </c>
      <c r="U55" s="98" t="s">
        <v>394</v>
      </c>
      <c r="W55" s="143">
        <v>42411</v>
      </c>
      <c r="X55" s="12">
        <v>86.5</v>
      </c>
      <c r="Y55" s="12">
        <v>88.45</v>
      </c>
      <c r="Z55" s="12">
        <v>86.01</v>
      </c>
      <c r="AA55" s="12">
        <v>87.36</v>
      </c>
      <c r="AB55" s="105">
        <v>13013400</v>
      </c>
      <c r="AC55" s="12">
        <v>86.94</v>
      </c>
      <c r="AD55" s="43">
        <f t="shared" si="1"/>
        <v>2.4399999999999977</v>
      </c>
      <c r="AE55" s="172">
        <f t="shared" si="2"/>
        <v>-5.0354772259098013E-3</v>
      </c>
    </row>
    <row r="56" spans="15:31" x14ac:dyDescent="0.25">
      <c r="O56" s="93">
        <v>0.97</v>
      </c>
      <c r="P56" s="93">
        <f t="shared" si="9"/>
        <v>94.09</v>
      </c>
      <c r="T56" s="103" t="s">
        <v>113</v>
      </c>
      <c r="U56" s="98">
        <v>8.4600000000000009</v>
      </c>
      <c r="W56" s="143">
        <v>42410</v>
      </c>
      <c r="X56" s="12">
        <v>88.69</v>
      </c>
      <c r="Y56" s="12">
        <v>89.85</v>
      </c>
      <c r="Z56" s="12">
        <v>87.54</v>
      </c>
      <c r="AA56" s="12">
        <v>87.8</v>
      </c>
      <c r="AB56" s="105">
        <v>13462300</v>
      </c>
      <c r="AC56" s="12">
        <v>87.38</v>
      </c>
      <c r="AD56" s="43">
        <f t="shared" si="1"/>
        <v>2.3099999999999881</v>
      </c>
      <c r="AE56" s="172">
        <f t="shared" si="2"/>
        <v>6.3342162846942163E-3</v>
      </c>
    </row>
    <row r="57" spans="15:31" x14ac:dyDescent="0.25">
      <c r="O57" s="93">
        <v>0.96</v>
      </c>
      <c r="P57" s="93">
        <f t="shared" si="9"/>
        <v>93.11999999999999</v>
      </c>
      <c r="T57" s="103" t="s">
        <v>114</v>
      </c>
      <c r="U57" s="98">
        <v>11.91</v>
      </c>
      <c r="W57" s="143">
        <v>42409</v>
      </c>
      <c r="X57" s="12">
        <v>84.2</v>
      </c>
      <c r="Y57" s="12">
        <v>88.48</v>
      </c>
      <c r="Z57" s="12">
        <v>84.1</v>
      </c>
      <c r="AA57" s="12">
        <v>87.25</v>
      </c>
      <c r="AB57" s="105">
        <v>14322700</v>
      </c>
      <c r="AC57" s="12">
        <v>86.83</v>
      </c>
      <c r="AD57" s="43">
        <f t="shared" si="1"/>
        <v>4.3800000000000097</v>
      </c>
      <c r="AE57" s="172">
        <f t="shared" si="2"/>
        <v>2.3335297583971792E-2</v>
      </c>
    </row>
    <row r="58" spans="15:31" x14ac:dyDescent="0.25">
      <c r="O58" s="93">
        <v>0.95</v>
      </c>
      <c r="P58" s="93">
        <f t="shared" si="9"/>
        <v>92.149999999999991</v>
      </c>
      <c r="T58" s="103" t="s">
        <v>111</v>
      </c>
      <c r="U58" s="98" t="s">
        <v>289</v>
      </c>
      <c r="W58" s="143">
        <v>42408</v>
      </c>
      <c r="X58" s="12">
        <v>84.19</v>
      </c>
      <c r="Y58" s="12">
        <v>86.65</v>
      </c>
      <c r="Z58" s="12">
        <v>83.86</v>
      </c>
      <c r="AA58" s="12">
        <v>85.26</v>
      </c>
      <c r="AB58" s="105">
        <v>19111300</v>
      </c>
      <c r="AC58" s="12">
        <v>84.85</v>
      </c>
      <c r="AD58" s="43">
        <f t="shared" si="1"/>
        <v>2.7900000000000063</v>
      </c>
      <c r="AE58" s="172">
        <f t="shared" si="2"/>
        <v>1.4162634249970107E-3</v>
      </c>
    </row>
    <row r="59" spans="15:31" x14ac:dyDescent="0.25">
      <c r="O59" s="93">
        <v>0.94</v>
      </c>
      <c r="P59" s="93">
        <f t="shared" si="9"/>
        <v>91.179999999999993</v>
      </c>
      <c r="W59" s="143">
        <v>42405</v>
      </c>
      <c r="X59" s="12">
        <v>86.68</v>
      </c>
      <c r="Y59" s="12">
        <v>88.02</v>
      </c>
      <c r="Z59" s="12">
        <v>84.45</v>
      </c>
      <c r="AA59" s="12">
        <v>85.14</v>
      </c>
      <c r="AB59" s="105">
        <v>15732800</v>
      </c>
      <c r="AC59" s="12">
        <v>84.73</v>
      </c>
      <c r="AD59" s="43">
        <f t="shared" si="1"/>
        <v>3.5699999999999932</v>
      </c>
      <c r="AE59" s="172">
        <f t="shared" si="2"/>
        <v>-1.7737073962439176E-2</v>
      </c>
    </row>
    <row r="60" spans="15:31" x14ac:dyDescent="0.25">
      <c r="O60" s="93">
        <v>0.93</v>
      </c>
      <c r="P60" s="93">
        <f t="shared" si="9"/>
        <v>90.210000000000008</v>
      </c>
      <c r="W60" s="143">
        <v>42404</v>
      </c>
      <c r="X60" s="12">
        <v>86.02</v>
      </c>
      <c r="Y60" s="12">
        <v>87.45</v>
      </c>
      <c r="Z60" s="12">
        <v>85.61</v>
      </c>
      <c r="AA60" s="12">
        <v>86.68</v>
      </c>
      <c r="AB60" s="105">
        <v>14538700</v>
      </c>
      <c r="AC60" s="12">
        <v>86.26</v>
      </c>
      <c r="AD60" s="43">
        <f t="shared" si="1"/>
        <v>1.8400000000000034</v>
      </c>
      <c r="AE60" s="172">
        <f t="shared" si="2"/>
        <v>3.2565712956502679E-3</v>
      </c>
    </row>
    <row r="61" spans="15:31" x14ac:dyDescent="0.25">
      <c r="O61" s="93">
        <v>0.92</v>
      </c>
      <c r="P61" s="93">
        <f t="shared" si="9"/>
        <v>89.240000000000009</v>
      </c>
      <c r="W61" s="143">
        <v>42403</v>
      </c>
      <c r="X61" s="12">
        <v>84.91</v>
      </c>
      <c r="Y61" s="12">
        <v>86.99</v>
      </c>
      <c r="Z61" s="12">
        <v>83.87</v>
      </c>
      <c r="AA61" s="12">
        <v>86.39</v>
      </c>
      <c r="AB61" s="105">
        <v>24497700</v>
      </c>
      <c r="AC61" s="12">
        <v>85.98</v>
      </c>
      <c r="AD61" s="43">
        <f t="shared" si="1"/>
        <v>3.1199999999999903</v>
      </c>
      <c r="AE61" s="172">
        <f t="shared" si="2"/>
        <v>4.4587534928927308E-2</v>
      </c>
    </row>
    <row r="62" spans="15:31" x14ac:dyDescent="0.25">
      <c r="O62" s="93">
        <v>0.91</v>
      </c>
      <c r="P62" s="93">
        <f t="shared" si="9"/>
        <v>88.27</v>
      </c>
      <c r="W62" s="143">
        <v>42402</v>
      </c>
      <c r="X62" s="12">
        <v>84.18</v>
      </c>
      <c r="Y62" s="12">
        <v>84.22</v>
      </c>
      <c r="Z62" s="12">
        <v>81.89</v>
      </c>
      <c r="AA62" s="12">
        <v>82.71</v>
      </c>
      <c r="AB62" s="105">
        <v>16895600</v>
      </c>
      <c r="AC62" s="12">
        <v>82.31</v>
      </c>
      <c r="AD62" s="43">
        <f t="shared" si="1"/>
        <v>2.3299999999999983</v>
      </c>
      <c r="AE62" s="172">
        <f t="shared" si="2"/>
        <v>-1.6019127316198478E-2</v>
      </c>
    </row>
    <row r="63" spans="15:31" x14ac:dyDescent="0.25">
      <c r="O63" s="93">
        <v>0.9</v>
      </c>
      <c r="P63" s="93">
        <f t="shared" si="9"/>
        <v>87.3</v>
      </c>
      <c r="W63" s="143">
        <v>42401</v>
      </c>
      <c r="X63" s="12">
        <v>82.32</v>
      </c>
      <c r="Y63" s="12">
        <v>84.52</v>
      </c>
      <c r="Z63" s="12">
        <v>82.28</v>
      </c>
      <c r="AA63" s="12">
        <v>84.05</v>
      </c>
      <c r="AB63" s="105">
        <v>17943600</v>
      </c>
      <c r="AC63" s="12">
        <v>83.65</v>
      </c>
      <c r="AD63" s="43">
        <f t="shared" si="1"/>
        <v>2.2399999999999949</v>
      </c>
      <c r="AE63" s="172">
        <f t="shared" si="2"/>
        <v>1.2711864406779849E-2</v>
      </c>
    </row>
    <row r="64" spans="15:31" x14ac:dyDescent="0.25">
      <c r="W64" s="143">
        <v>42398</v>
      </c>
      <c r="X64" s="12">
        <v>84.28</v>
      </c>
      <c r="Y64" s="12">
        <v>85.3</v>
      </c>
      <c r="Z64" s="12">
        <v>82.33</v>
      </c>
      <c r="AA64" s="12">
        <v>83</v>
      </c>
      <c r="AB64" s="105">
        <v>37029000</v>
      </c>
      <c r="AC64" s="12">
        <v>82.6</v>
      </c>
      <c r="AD64" s="43">
        <f t="shared" si="1"/>
        <v>2.9699999999999989</v>
      </c>
      <c r="AE64" s="172">
        <f t="shared" si="2"/>
        <v>-5.1773619561474082E-2</v>
      </c>
    </row>
    <row r="65" spans="23:31" x14ac:dyDescent="0.25">
      <c r="W65" s="143">
        <v>42397</v>
      </c>
      <c r="X65" s="12">
        <v>90</v>
      </c>
      <c r="Y65" s="12">
        <v>90.22</v>
      </c>
      <c r="Z65" s="12">
        <v>86.86</v>
      </c>
      <c r="AA65" s="12">
        <v>87.53</v>
      </c>
      <c r="AB65" s="105">
        <v>14168300</v>
      </c>
      <c r="AC65" s="12">
        <v>87.11</v>
      </c>
      <c r="AD65" s="43">
        <f t="shared" si="1"/>
        <v>3.3599999999999994</v>
      </c>
      <c r="AE65" s="172">
        <f t="shared" si="2"/>
        <v>-2.343049327354263E-2</v>
      </c>
    </row>
    <row r="66" spans="23:31" x14ac:dyDescent="0.25">
      <c r="W66" s="143">
        <v>42396</v>
      </c>
      <c r="X66" s="12">
        <v>91.84</v>
      </c>
      <c r="Y66" s="12">
        <v>92.1</v>
      </c>
      <c r="Z66" s="12">
        <v>89</v>
      </c>
      <c r="AA66" s="12">
        <v>89.63</v>
      </c>
      <c r="AB66" s="105">
        <v>12520300</v>
      </c>
      <c r="AC66" s="12">
        <v>89.2</v>
      </c>
      <c r="AD66" s="43">
        <f t="shared" si="1"/>
        <v>3.0999999999999943</v>
      </c>
      <c r="AE66" s="172">
        <f t="shared" si="2"/>
        <v>-2.8004794595183569E-2</v>
      </c>
    </row>
    <row r="67" spans="23:31" x14ac:dyDescent="0.25">
      <c r="W67" s="143">
        <v>42395</v>
      </c>
      <c r="X67" s="12">
        <v>90.72</v>
      </c>
      <c r="Y67" s="12">
        <v>92.83</v>
      </c>
      <c r="Z67" s="12">
        <v>90.25</v>
      </c>
      <c r="AA67" s="12">
        <v>92.21</v>
      </c>
      <c r="AB67" s="105">
        <v>6889200</v>
      </c>
      <c r="AC67" s="12">
        <v>91.77</v>
      </c>
      <c r="AD67" s="43">
        <f t="shared" ref="AD67:AD68" si="10">Y67-Z67</f>
        <v>2.5799999999999983</v>
      </c>
      <c r="AE67" s="172">
        <f t="shared" ref="AE67" si="11">AC67/AC68-1</f>
        <v>1.763140385894868E-2</v>
      </c>
    </row>
    <row r="68" spans="23:31" x14ac:dyDescent="0.25">
      <c r="W68" s="143">
        <v>42394</v>
      </c>
      <c r="X68" s="12">
        <v>91.53</v>
      </c>
      <c r="Y68" s="12">
        <v>93.54</v>
      </c>
      <c r="Z68" s="12">
        <v>90.43</v>
      </c>
      <c r="AA68" s="12">
        <v>90.61</v>
      </c>
      <c r="AB68" s="105">
        <v>10188400</v>
      </c>
      <c r="AC68" s="12">
        <v>90.18</v>
      </c>
      <c r="AD68" s="43">
        <f t="shared" si="10"/>
        <v>3.1099999999999994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123" priority="22">
      <formula>F7&gt;0</formula>
    </cfRule>
    <cfRule type="expression" dxfId="12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121" priority="15">
      <formula>F24&gt;0</formula>
    </cfRule>
    <cfRule type="expression" dxfId="120" priority="16">
      <formula>F24&lt;0</formula>
    </cfRule>
  </conditionalFormatting>
  <conditionalFormatting sqref="H24:I24">
    <cfRule type="expression" dxfId="119" priority="11">
      <formula>H24&gt;0</formula>
    </cfRule>
    <cfRule type="expression" dxfId="118" priority="12">
      <formula>H24&lt;0</formula>
    </cfRule>
  </conditionalFormatting>
  <conditionalFormatting sqref="H25:I25">
    <cfRule type="expression" dxfId="117" priority="9">
      <formula>H25&gt;0</formula>
    </cfRule>
    <cfRule type="expression" dxfId="116" priority="10">
      <formula>H25&lt;0</formula>
    </cfRule>
  </conditionalFormatting>
  <conditionalFormatting sqref="H26:I26">
    <cfRule type="expression" dxfId="115" priority="7">
      <formula>H26&gt;0</formula>
    </cfRule>
    <cfRule type="expression" dxfId="114" priority="8">
      <formula>H26&lt;0</formula>
    </cfRule>
  </conditionalFormatting>
  <conditionalFormatting sqref="F17:F23">
    <cfRule type="expression" dxfId="113" priority="5">
      <formula>F17&gt;0</formula>
    </cfRule>
    <cfRule type="expression" dxfId="112" priority="6">
      <formula>F17&lt;0</formula>
    </cfRule>
  </conditionalFormatting>
  <conditionalFormatting sqref="H17:I23">
    <cfRule type="expression" dxfId="111" priority="3">
      <formula>H17&gt;0</formula>
    </cfRule>
    <cfRule type="expression" dxfId="110" priority="4">
      <formula>H17&lt;0</formula>
    </cfRule>
  </conditionalFormatting>
  <conditionalFormatting sqref="I29 F29:F31">
    <cfRule type="expression" dxfId="109" priority="1">
      <formula>F29&gt;0</formula>
    </cfRule>
    <cfRule type="expression" dxfId="1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42487</v>
      </c>
      <c r="X2" s="12">
        <v>55</v>
      </c>
      <c r="Y2" s="12">
        <v>55.6</v>
      </c>
      <c r="Z2" s="12">
        <v>54.81</v>
      </c>
      <c r="AA2" s="12">
        <v>55.19</v>
      </c>
      <c r="AB2" s="105">
        <v>501400</v>
      </c>
      <c r="AC2" s="12">
        <v>55.19</v>
      </c>
      <c r="AD2" s="2">
        <f>Y2-Z2</f>
        <v>0.78999999999999915</v>
      </c>
      <c r="AE2" s="148">
        <f>AC2/AC3-1</f>
        <v>5.0992533236204896E-3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55.15</v>
      </c>
      <c r="W3" s="143">
        <v>42486</v>
      </c>
      <c r="X3" s="12">
        <v>54.67</v>
      </c>
      <c r="Y3" s="12">
        <v>55.05</v>
      </c>
      <c r="Z3" s="12">
        <v>54.47</v>
      </c>
      <c r="AA3" s="12">
        <v>54.91</v>
      </c>
      <c r="AB3" s="105">
        <v>323100</v>
      </c>
      <c r="AC3" s="12">
        <v>54.91</v>
      </c>
      <c r="AD3" s="2">
        <f t="shared" ref="AD3:AD66" si="0">Y3-Z3</f>
        <v>0.57999999999999829</v>
      </c>
      <c r="AE3" s="148">
        <f t="shared" ref="AE3:AE66" si="1">AC3/AC4-1</f>
        <v>3.6556388228841108E-3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55.15</v>
      </c>
      <c r="W4" s="143">
        <v>42485</v>
      </c>
      <c r="X4" s="12">
        <v>55.16</v>
      </c>
      <c r="Y4" s="12">
        <v>55.38</v>
      </c>
      <c r="Z4" s="12">
        <v>54.43</v>
      </c>
      <c r="AA4" s="12">
        <v>54.71</v>
      </c>
      <c r="AB4" s="105">
        <v>366400</v>
      </c>
      <c r="AC4" s="12">
        <v>54.71</v>
      </c>
      <c r="AD4" s="2">
        <f t="shared" si="0"/>
        <v>0.95000000000000284</v>
      </c>
      <c r="AE4" s="148">
        <f t="shared" si="1"/>
        <v>-3.6423238025860005E-3</v>
      </c>
    </row>
    <row r="5" spans="1:31" x14ac:dyDescent="0.25">
      <c r="O5" s="13" t="s">
        <v>67</v>
      </c>
      <c r="Q5" s="3">
        <f>Q4*Q2</f>
        <v>0</v>
      </c>
      <c r="W5" s="143">
        <v>42482</v>
      </c>
      <c r="X5" s="12">
        <v>54.09</v>
      </c>
      <c r="Y5" s="12">
        <v>55.41</v>
      </c>
      <c r="Z5" s="12">
        <v>54.09</v>
      </c>
      <c r="AA5" s="12">
        <v>54.91</v>
      </c>
      <c r="AB5" s="105">
        <v>682700</v>
      </c>
      <c r="AC5" s="12">
        <v>54.91</v>
      </c>
      <c r="AD5" s="2">
        <f t="shared" si="0"/>
        <v>1.3199999999999932</v>
      </c>
      <c r="AE5" s="148">
        <f t="shared" si="1"/>
        <v>1.2764405543397306E-3</v>
      </c>
    </row>
    <row r="6" spans="1:31" x14ac:dyDescent="0.25">
      <c r="O6" s="13" t="s">
        <v>64</v>
      </c>
      <c r="Q6" s="2">
        <f>Q3*Q2</f>
        <v>0</v>
      </c>
      <c r="W6" s="143">
        <v>42481</v>
      </c>
      <c r="X6" s="12">
        <v>55</v>
      </c>
      <c r="Y6" s="12">
        <v>55.79</v>
      </c>
      <c r="Z6" s="12">
        <v>53.83</v>
      </c>
      <c r="AA6" s="12">
        <v>54.84</v>
      </c>
      <c r="AB6" s="105">
        <v>804400</v>
      </c>
      <c r="AC6" s="12">
        <v>54.84</v>
      </c>
      <c r="AD6" s="2">
        <f t="shared" si="0"/>
        <v>1.9600000000000009</v>
      </c>
      <c r="AE6" s="148">
        <f t="shared" si="1"/>
        <v>-9.2140921409213927E-3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42480</v>
      </c>
      <c r="X7" s="12">
        <v>52.3</v>
      </c>
      <c r="Y7" s="12">
        <v>56.83</v>
      </c>
      <c r="Z7" s="12">
        <v>51.91</v>
      </c>
      <c r="AA7" s="12">
        <v>55.35</v>
      </c>
      <c r="AB7" s="105">
        <v>1387900</v>
      </c>
      <c r="AC7" s="12">
        <v>55.35</v>
      </c>
      <c r="AD7" s="2">
        <f t="shared" si="0"/>
        <v>4.9200000000000017</v>
      </c>
      <c r="AE7" s="148">
        <f t="shared" si="1"/>
        <v>4.7303689687795636E-2</v>
      </c>
    </row>
    <row r="8" spans="1:31" x14ac:dyDescent="0.25">
      <c r="O8" s="13" t="s">
        <v>90</v>
      </c>
      <c r="Q8" s="148">
        <f>(Q4-Q3)/Q3</f>
        <v>0</v>
      </c>
      <c r="W8" s="143">
        <v>42479</v>
      </c>
      <c r="X8" s="12">
        <v>53.43</v>
      </c>
      <c r="Y8" s="12">
        <v>53.43</v>
      </c>
      <c r="Z8" s="12">
        <v>52.4</v>
      </c>
      <c r="AA8" s="12">
        <v>52.85</v>
      </c>
      <c r="AB8" s="105">
        <v>300200</v>
      </c>
      <c r="AC8" s="12">
        <v>52.85</v>
      </c>
      <c r="AD8" s="2">
        <f t="shared" si="0"/>
        <v>1.0300000000000011</v>
      </c>
      <c r="AE8" s="148">
        <f t="shared" si="1"/>
        <v>3.7857278061714794E-4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42478</v>
      </c>
      <c r="X9" s="12">
        <v>52.2</v>
      </c>
      <c r="Y9" s="12">
        <v>53</v>
      </c>
      <c r="Z9" s="12">
        <v>52.2</v>
      </c>
      <c r="AA9" s="12">
        <v>52.83</v>
      </c>
      <c r="AB9" s="105">
        <v>205200</v>
      </c>
      <c r="AC9" s="12">
        <v>52.83</v>
      </c>
      <c r="AD9" s="2">
        <f t="shared" si="0"/>
        <v>0.79999999999999716</v>
      </c>
      <c r="AE9" s="148">
        <f t="shared" si="1"/>
        <v>4.5636052481459188E-3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42475</v>
      </c>
      <c r="X10" s="12">
        <v>52.22</v>
      </c>
      <c r="Y10" s="12">
        <v>53</v>
      </c>
      <c r="Z10" s="12">
        <v>52.22</v>
      </c>
      <c r="AA10" s="12">
        <v>52.59</v>
      </c>
      <c r="AB10" s="105">
        <v>301900</v>
      </c>
      <c r="AC10" s="12">
        <v>52.59</v>
      </c>
      <c r="AD10" s="2">
        <f t="shared" si="0"/>
        <v>0.78000000000000114</v>
      </c>
      <c r="AE10" s="148">
        <f t="shared" si="1"/>
        <v>4.2008783654765569E-3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42474</v>
      </c>
      <c r="X11" s="12">
        <v>52.74</v>
      </c>
      <c r="Y11" s="12">
        <v>52.89</v>
      </c>
      <c r="Z11" s="12">
        <v>52.29</v>
      </c>
      <c r="AA11" s="12">
        <v>52.37</v>
      </c>
      <c r="AB11" s="105">
        <v>231100</v>
      </c>
      <c r="AC11" s="12">
        <v>52.37</v>
      </c>
      <c r="AD11" s="2">
        <f t="shared" si="0"/>
        <v>0.60000000000000142</v>
      </c>
      <c r="AE11" s="148">
        <f t="shared" si="1"/>
        <v>-5.1291793313070766E-3</v>
      </c>
    </row>
    <row r="12" spans="1:31" x14ac:dyDescent="0.25">
      <c r="B12" s="12"/>
      <c r="C12" s="12"/>
      <c r="D12" s="43"/>
      <c r="E12" s="43"/>
      <c r="F12" s="43"/>
      <c r="W12" s="143">
        <v>42473</v>
      </c>
      <c r="X12" s="12">
        <v>52.97</v>
      </c>
      <c r="Y12" s="12">
        <v>53.02</v>
      </c>
      <c r="Z12" s="12">
        <v>52.39</v>
      </c>
      <c r="AA12" s="12">
        <v>52.64</v>
      </c>
      <c r="AB12" s="105">
        <v>346900</v>
      </c>
      <c r="AC12" s="12">
        <v>52.64</v>
      </c>
      <c r="AD12" s="2">
        <f t="shared" si="0"/>
        <v>0.63000000000000256</v>
      </c>
      <c r="AE12" s="148">
        <f t="shared" si="1"/>
        <v>8.6223414447212932E-3</v>
      </c>
    </row>
    <row r="13" spans="1:31" x14ac:dyDescent="0.25">
      <c r="B13" s="12"/>
      <c r="C13" s="12"/>
      <c r="D13" s="43"/>
      <c r="E13" s="43"/>
      <c r="F13" s="43"/>
      <c r="W13" s="143">
        <v>42472</v>
      </c>
      <c r="X13" s="12">
        <v>51.77</v>
      </c>
      <c r="Y13" s="12">
        <v>52.68</v>
      </c>
      <c r="Z13" s="12">
        <v>51.64</v>
      </c>
      <c r="AA13" s="12">
        <v>52.19</v>
      </c>
      <c r="AB13" s="105">
        <v>117400</v>
      </c>
      <c r="AC13" s="12">
        <v>52.19</v>
      </c>
      <c r="AD13" s="2">
        <f t="shared" si="0"/>
        <v>1.0399999999999991</v>
      </c>
      <c r="AE13" s="148">
        <f t="shared" si="1"/>
        <v>1.1042231693142224E-2</v>
      </c>
    </row>
    <row r="14" spans="1:31" x14ac:dyDescent="0.25">
      <c r="B14" s="12"/>
      <c r="C14" s="12"/>
      <c r="D14" s="43"/>
      <c r="E14" s="43"/>
      <c r="F14" s="43"/>
      <c r="W14" s="143">
        <v>42471</v>
      </c>
      <c r="X14" s="12">
        <v>51.63</v>
      </c>
      <c r="Y14" s="12">
        <v>52.4</v>
      </c>
      <c r="Z14" s="12">
        <v>51.58</v>
      </c>
      <c r="AA14" s="12">
        <v>51.62</v>
      </c>
      <c r="AB14" s="105">
        <v>165400</v>
      </c>
      <c r="AC14" s="12">
        <v>51.62</v>
      </c>
      <c r="AD14" s="2">
        <f t="shared" si="0"/>
        <v>0.82000000000000028</v>
      </c>
      <c r="AE14" s="148">
        <f t="shared" si="1"/>
        <v>6.0417072695380103E-3</v>
      </c>
    </row>
    <row r="15" spans="1:31" x14ac:dyDescent="0.25">
      <c r="B15" s="12"/>
      <c r="C15" s="12"/>
      <c r="D15" s="43"/>
      <c r="E15" s="43"/>
      <c r="F15" s="43"/>
      <c r="W15" s="143">
        <v>42468</v>
      </c>
      <c r="X15" s="12">
        <v>51.75</v>
      </c>
      <c r="Y15" s="12">
        <v>52.27</v>
      </c>
      <c r="Z15" s="12">
        <v>51.11</v>
      </c>
      <c r="AA15" s="12">
        <v>51.31</v>
      </c>
      <c r="AB15" s="105">
        <v>135200</v>
      </c>
      <c r="AC15" s="12">
        <v>51.31</v>
      </c>
      <c r="AD15" s="2">
        <f t="shared" si="0"/>
        <v>1.1600000000000037</v>
      </c>
      <c r="AE15" s="148">
        <f t="shared" si="1"/>
        <v>5.8811997647520986E-3</v>
      </c>
    </row>
    <row r="16" spans="1:31" x14ac:dyDescent="0.25">
      <c r="B16" s="12"/>
      <c r="C16" s="12"/>
      <c r="D16" s="43"/>
      <c r="E16" s="43"/>
      <c r="F16" s="43"/>
      <c r="W16" s="143">
        <v>42467</v>
      </c>
      <c r="X16" s="12">
        <v>51.22</v>
      </c>
      <c r="Y16" s="12">
        <v>51.91</v>
      </c>
      <c r="Z16" s="12">
        <v>50.73</v>
      </c>
      <c r="AA16" s="12">
        <v>51.01</v>
      </c>
      <c r="AB16" s="105">
        <v>233900</v>
      </c>
      <c r="AC16" s="12">
        <v>51.01</v>
      </c>
      <c r="AD16" s="2">
        <f t="shared" si="0"/>
        <v>1.1799999999999997</v>
      </c>
      <c r="AE16" s="148">
        <f t="shared" si="1"/>
        <v>-1.2582268679829589E-2</v>
      </c>
    </row>
    <row r="17" spans="2:31" x14ac:dyDescent="0.25">
      <c r="B17" s="12"/>
      <c r="C17" s="12"/>
      <c r="D17" s="43"/>
      <c r="E17" s="43"/>
      <c r="F17" s="43"/>
      <c r="W17" s="143">
        <v>42466</v>
      </c>
      <c r="X17" s="12">
        <v>51.27</v>
      </c>
      <c r="Y17" s="12">
        <v>51.89</v>
      </c>
      <c r="Z17" s="12">
        <v>50.78</v>
      </c>
      <c r="AA17" s="12">
        <v>51.66</v>
      </c>
      <c r="AB17" s="105">
        <v>173200</v>
      </c>
      <c r="AC17" s="12">
        <v>51.66</v>
      </c>
      <c r="AD17" s="2">
        <f t="shared" si="0"/>
        <v>1.1099999999999994</v>
      </c>
      <c r="AE17" s="148">
        <f t="shared" si="1"/>
        <v>6.2329567588623735E-3</v>
      </c>
    </row>
    <row r="18" spans="2:31" x14ac:dyDescent="0.25">
      <c r="B18" s="12"/>
      <c r="C18" s="12"/>
      <c r="D18" s="43"/>
      <c r="E18" s="43"/>
      <c r="F18" s="43"/>
      <c r="W18" s="143">
        <v>42465</v>
      </c>
      <c r="X18" s="12">
        <v>51.04</v>
      </c>
      <c r="Y18" s="12">
        <v>51.68</v>
      </c>
      <c r="Z18" s="12">
        <v>50.7</v>
      </c>
      <c r="AA18" s="12">
        <v>51.34</v>
      </c>
      <c r="AB18" s="105">
        <v>253400</v>
      </c>
      <c r="AC18" s="12">
        <v>51.34</v>
      </c>
      <c r="AD18" s="2">
        <f t="shared" si="0"/>
        <v>0.97999999999999687</v>
      </c>
      <c r="AE18" s="148">
        <f t="shared" si="1"/>
        <v>-3.6871725208615924E-3</v>
      </c>
    </row>
    <row r="19" spans="2:31" x14ac:dyDescent="0.25">
      <c r="B19" s="12"/>
      <c r="C19" s="12"/>
      <c r="D19" s="43"/>
      <c r="E19" s="43"/>
      <c r="F19" s="43"/>
      <c r="W19" s="143">
        <v>42464</v>
      </c>
      <c r="X19" s="12">
        <v>52.51</v>
      </c>
      <c r="Y19" s="12">
        <v>52.89</v>
      </c>
      <c r="Z19" s="12">
        <v>51.52</v>
      </c>
      <c r="AA19" s="12">
        <v>51.53</v>
      </c>
      <c r="AB19" s="105">
        <v>145900</v>
      </c>
      <c r="AC19" s="12">
        <v>51.53</v>
      </c>
      <c r="AD19" s="2">
        <f t="shared" si="0"/>
        <v>1.3699999999999974</v>
      </c>
      <c r="AE19" s="148">
        <f t="shared" si="1"/>
        <v>-1.6227567773959506E-2</v>
      </c>
    </row>
    <row r="20" spans="2:31" x14ac:dyDescent="0.25">
      <c r="W20" s="143">
        <v>42461</v>
      </c>
      <c r="X20" s="12">
        <v>51.47</v>
      </c>
      <c r="Y20" s="12">
        <v>52.55</v>
      </c>
      <c r="Z20" s="12">
        <v>51.07</v>
      </c>
      <c r="AA20" s="12">
        <v>52.38</v>
      </c>
      <c r="AB20" s="105">
        <v>255200</v>
      </c>
      <c r="AC20" s="12">
        <v>52.38</v>
      </c>
      <c r="AD20" s="2">
        <f t="shared" si="0"/>
        <v>1.4799999999999969</v>
      </c>
      <c r="AE20" s="148">
        <f t="shared" si="1"/>
        <v>6.9204152249133788E-3</v>
      </c>
    </row>
    <row r="21" spans="2:31" x14ac:dyDescent="0.25">
      <c r="W21" s="143">
        <v>42460</v>
      </c>
      <c r="X21" s="12">
        <v>52.56</v>
      </c>
      <c r="Y21" s="12">
        <v>52.99</v>
      </c>
      <c r="Z21" s="12">
        <v>51.99</v>
      </c>
      <c r="AA21" s="12">
        <v>52.02</v>
      </c>
      <c r="AB21" s="105">
        <v>253100</v>
      </c>
      <c r="AC21" s="12">
        <v>52.02</v>
      </c>
      <c r="AD21" s="2">
        <f t="shared" si="0"/>
        <v>1</v>
      </c>
      <c r="AE21" s="148">
        <f t="shared" si="1"/>
        <v>-1.1402508551881296E-2</v>
      </c>
    </row>
    <row r="22" spans="2:31" x14ac:dyDescent="0.25">
      <c r="W22" s="143">
        <v>42459</v>
      </c>
      <c r="X22" s="12">
        <v>53.5</v>
      </c>
      <c r="Y22" s="12">
        <v>53.5</v>
      </c>
      <c r="Z22" s="12">
        <v>52.62</v>
      </c>
      <c r="AA22" s="12">
        <v>52.62</v>
      </c>
      <c r="AB22" s="105">
        <v>255100</v>
      </c>
      <c r="AC22" s="12">
        <v>52.62</v>
      </c>
      <c r="AD22" s="2">
        <f t="shared" si="0"/>
        <v>0.88000000000000256</v>
      </c>
      <c r="AE22" s="148">
        <f t="shared" si="1"/>
        <v>-8.1055607917058792E-3</v>
      </c>
    </row>
    <row r="23" spans="2:31" x14ac:dyDescent="0.25">
      <c r="W23" s="143">
        <v>42458</v>
      </c>
      <c r="X23" s="12">
        <v>51.82</v>
      </c>
      <c r="Y23" s="12">
        <v>53.26</v>
      </c>
      <c r="Z23" s="12">
        <v>50.95</v>
      </c>
      <c r="AA23" s="12">
        <v>53.05</v>
      </c>
      <c r="AB23" s="105">
        <v>345300</v>
      </c>
      <c r="AC23" s="12">
        <v>53.05</v>
      </c>
      <c r="AD23" s="2">
        <f t="shared" si="0"/>
        <v>2.3099999999999952</v>
      </c>
      <c r="AE23" s="148">
        <f t="shared" si="1"/>
        <v>1.9212295869356355E-2</v>
      </c>
    </row>
    <row r="24" spans="2:31" x14ac:dyDescent="0.25">
      <c r="W24" s="143">
        <v>42457</v>
      </c>
      <c r="X24" s="12">
        <v>51.77</v>
      </c>
      <c r="Y24" s="12">
        <v>52.47</v>
      </c>
      <c r="Z24" s="12">
        <v>51.19</v>
      </c>
      <c r="AA24" s="12">
        <v>52.05</v>
      </c>
      <c r="AB24" s="105">
        <v>299500</v>
      </c>
      <c r="AC24" s="12">
        <v>52.05</v>
      </c>
      <c r="AD24" s="2">
        <f t="shared" si="0"/>
        <v>1.2800000000000011</v>
      </c>
      <c r="AE24" s="148">
        <f t="shared" si="1"/>
        <v>1.1661807580174877E-2</v>
      </c>
    </row>
    <row r="25" spans="2:31" x14ac:dyDescent="0.25">
      <c r="W25" s="143">
        <v>42453</v>
      </c>
      <c r="X25" s="12">
        <v>51.52</v>
      </c>
      <c r="Y25" s="12">
        <v>51.52</v>
      </c>
      <c r="Z25" s="12">
        <v>51.01</v>
      </c>
      <c r="AA25" s="12">
        <v>51.45</v>
      </c>
      <c r="AB25" s="105">
        <v>330100</v>
      </c>
      <c r="AC25" s="12">
        <v>51.45</v>
      </c>
      <c r="AD25" s="2">
        <f t="shared" si="0"/>
        <v>0.51000000000000512</v>
      </c>
      <c r="AE25" s="148">
        <f t="shared" si="1"/>
        <v>-8.4794758142223703E-3</v>
      </c>
    </row>
    <row r="26" spans="2:31" x14ac:dyDescent="0.25">
      <c r="W26" s="143">
        <v>42452</v>
      </c>
      <c r="X26" s="12">
        <v>52.9</v>
      </c>
      <c r="Y26" s="12">
        <v>53.11</v>
      </c>
      <c r="Z26" s="12">
        <v>51.87</v>
      </c>
      <c r="AA26" s="12">
        <v>51.89</v>
      </c>
      <c r="AB26" s="105">
        <v>246100</v>
      </c>
      <c r="AC26" s="12">
        <v>51.89</v>
      </c>
      <c r="AD26" s="2">
        <f t="shared" si="0"/>
        <v>1.240000000000002</v>
      </c>
      <c r="AE26" s="148">
        <f t="shared" si="1"/>
        <v>-1.9092627599243794E-2</v>
      </c>
    </row>
    <row r="27" spans="2:31" x14ac:dyDescent="0.25">
      <c r="W27" s="143">
        <v>42451</v>
      </c>
      <c r="X27" s="12">
        <v>51.9</v>
      </c>
      <c r="Y27" s="12">
        <v>53.23</v>
      </c>
      <c r="Z27" s="12">
        <v>51.9</v>
      </c>
      <c r="AA27" s="12">
        <v>52.9</v>
      </c>
      <c r="AB27" s="105">
        <v>258100</v>
      </c>
      <c r="AC27" s="12">
        <v>52.9</v>
      </c>
      <c r="AD27" s="2">
        <f t="shared" si="0"/>
        <v>1.3299999999999983</v>
      </c>
      <c r="AE27" s="148">
        <f t="shared" si="1"/>
        <v>-2.2632968691060906E-3</v>
      </c>
    </row>
    <row r="28" spans="2:31" x14ac:dyDescent="0.25">
      <c r="W28" s="143">
        <v>42450</v>
      </c>
      <c r="X28" s="12">
        <v>53.04</v>
      </c>
      <c r="Y28" s="12">
        <v>53.3</v>
      </c>
      <c r="Z28" s="12">
        <v>52.96</v>
      </c>
      <c r="AA28" s="12">
        <v>53.02</v>
      </c>
      <c r="AB28" s="105">
        <v>235500</v>
      </c>
      <c r="AC28" s="12">
        <v>53.02</v>
      </c>
      <c r="AD28" s="2">
        <f t="shared" si="0"/>
        <v>0.33999999999999631</v>
      </c>
      <c r="AE28" s="148">
        <f t="shared" si="1"/>
        <v>-4.1322314049586639E-3</v>
      </c>
    </row>
    <row r="29" spans="2:31" x14ac:dyDescent="0.25">
      <c r="W29" s="143">
        <v>42447</v>
      </c>
      <c r="X29" s="12">
        <v>52.28</v>
      </c>
      <c r="Y29" s="12">
        <v>53.35</v>
      </c>
      <c r="Z29" s="12">
        <v>52.28</v>
      </c>
      <c r="AA29" s="12">
        <v>53.24</v>
      </c>
      <c r="AB29" s="105">
        <v>629200</v>
      </c>
      <c r="AC29" s="12">
        <v>53.24</v>
      </c>
      <c r="AD29" s="2">
        <f t="shared" si="0"/>
        <v>1.0700000000000003</v>
      </c>
      <c r="AE29" s="148">
        <f t="shared" si="1"/>
        <v>1.583667239076525E-2</v>
      </c>
    </row>
    <row r="30" spans="2:31" x14ac:dyDescent="0.25">
      <c r="W30" s="143">
        <v>42446</v>
      </c>
      <c r="X30" s="12">
        <v>51.08</v>
      </c>
      <c r="Y30" s="12">
        <v>52.63</v>
      </c>
      <c r="Z30" s="12">
        <v>51.01</v>
      </c>
      <c r="AA30" s="12">
        <v>52.41</v>
      </c>
      <c r="AB30" s="105">
        <v>212500</v>
      </c>
      <c r="AC30" s="12">
        <v>52.41</v>
      </c>
      <c r="AD30" s="2">
        <f t="shared" si="0"/>
        <v>1.6200000000000045</v>
      </c>
      <c r="AE30" s="148">
        <f t="shared" si="1"/>
        <v>2.603758809710266E-2</v>
      </c>
    </row>
    <row r="31" spans="2:31" x14ac:dyDescent="0.25">
      <c r="W31" s="143">
        <v>42445</v>
      </c>
      <c r="X31" s="12">
        <v>49.69</v>
      </c>
      <c r="Y31" s="12">
        <v>51.32</v>
      </c>
      <c r="Z31" s="12">
        <v>49.69</v>
      </c>
      <c r="AA31" s="12">
        <v>51.08</v>
      </c>
      <c r="AB31" s="105">
        <v>214700</v>
      </c>
      <c r="AC31" s="12">
        <v>51.08</v>
      </c>
      <c r="AD31" s="2">
        <f t="shared" si="0"/>
        <v>1.6300000000000026</v>
      </c>
      <c r="AE31" s="148">
        <f t="shared" si="1"/>
        <v>2.2827392871445751E-2</v>
      </c>
    </row>
    <row r="32" spans="2:31" x14ac:dyDescent="0.25">
      <c r="W32" s="143">
        <v>42444</v>
      </c>
      <c r="X32" s="12">
        <v>49.79</v>
      </c>
      <c r="Y32" s="12">
        <v>50.23</v>
      </c>
      <c r="Z32" s="12">
        <v>49.05</v>
      </c>
      <c r="AA32" s="12">
        <v>49.94</v>
      </c>
      <c r="AB32" s="105">
        <v>210400</v>
      </c>
      <c r="AC32" s="12">
        <v>49.94</v>
      </c>
      <c r="AD32" s="2">
        <f t="shared" si="0"/>
        <v>1.1799999999999997</v>
      </c>
      <c r="AE32" s="148">
        <f t="shared" si="1"/>
        <v>-2.7955271565495154E-3</v>
      </c>
    </row>
    <row r="33" spans="15:31" x14ac:dyDescent="0.25">
      <c r="W33" s="143">
        <v>42443</v>
      </c>
      <c r="X33" s="12">
        <v>50.19</v>
      </c>
      <c r="Y33" s="12">
        <v>50.49</v>
      </c>
      <c r="Z33" s="12">
        <v>49.43</v>
      </c>
      <c r="AA33" s="12">
        <v>50.08</v>
      </c>
      <c r="AB33" s="105">
        <v>238600</v>
      </c>
      <c r="AC33" s="12">
        <v>50.08</v>
      </c>
      <c r="AD33" s="2">
        <f t="shared" si="0"/>
        <v>1.0600000000000023</v>
      </c>
      <c r="AE33" s="148">
        <f t="shared" si="1"/>
        <v>-5.3624627606753128E-3</v>
      </c>
    </row>
    <row r="34" spans="15:31" x14ac:dyDescent="0.25">
      <c r="W34" s="143">
        <v>42440</v>
      </c>
      <c r="X34" s="12">
        <v>49.78</v>
      </c>
      <c r="Y34" s="12">
        <v>50.48</v>
      </c>
      <c r="Z34" s="12">
        <v>49.6</v>
      </c>
      <c r="AA34" s="12">
        <v>50.35</v>
      </c>
      <c r="AB34" s="105">
        <v>204000</v>
      </c>
      <c r="AC34" s="12">
        <v>50.35</v>
      </c>
      <c r="AD34" s="2">
        <f t="shared" si="0"/>
        <v>0.87999999999999545</v>
      </c>
      <c r="AE34" s="148">
        <f t="shared" si="1"/>
        <v>2.0884022708840266E-2</v>
      </c>
    </row>
    <row r="35" spans="15:31" x14ac:dyDescent="0.25">
      <c r="W35" s="143">
        <v>42439</v>
      </c>
      <c r="X35" s="12">
        <v>49.58</v>
      </c>
      <c r="Y35" s="12">
        <v>49.67</v>
      </c>
      <c r="Z35" s="12">
        <v>48.9</v>
      </c>
      <c r="AA35" s="12">
        <v>49.32</v>
      </c>
      <c r="AB35" s="105">
        <v>191800</v>
      </c>
      <c r="AC35" s="12">
        <v>49.32</v>
      </c>
      <c r="AD35" s="2">
        <f t="shared" si="0"/>
        <v>0.77000000000000313</v>
      </c>
      <c r="AE35" s="148">
        <f t="shared" si="1"/>
        <v>-6.0790273556232677E-4</v>
      </c>
    </row>
    <row r="36" spans="15:31" x14ac:dyDescent="0.25">
      <c r="W36" s="143">
        <v>42438</v>
      </c>
      <c r="X36" s="12">
        <v>48.93</v>
      </c>
      <c r="Y36" s="12">
        <v>49.52</v>
      </c>
      <c r="Z36" s="12">
        <v>48.5</v>
      </c>
      <c r="AA36" s="12">
        <v>49.35</v>
      </c>
      <c r="AB36" s="105">
        <v>315000</v>
      </c>
      <c r="AC36" s="12">
        <v>49.35</v>
      </c>
      <c r="AD36" s="2">
        <f t="shared" si="0"/>
        <v>1.0200000000000031</v>
      </c>
      <c r="AE36" s="148">
        <f t="shared" si="1"/>
        <v>1.3763352506162674E-2</v>
      </c>
    </row>
    <row r="37" spans="15:31" x14ac:dyDescent="0.25">
      <c r="W37" s="143">
        <v>42437</v>
      </c>
      <c r="X37" s="12">
        <v>49.57</v>
      </c>
      <c r="Y37" s="12">
        <v>49.57</v>
      </c>
      <c r="Z37" s="12">
        <v>48.65</v>
      </c>
      <c r="AA37" s="12">
        <v>48.68</v>
      </c>
      <c r="AB37" s="105">
        <v>317800</v>
      </c>
      <c r="AC37" s="12">
        <v>48.68</v>
      </c>
      <c r="AD37" s="2">
        <f t="shared" si="0"/>
        <v>0.92000000000000171</v>
      </c>
      <c r="AE37" s="148">
        <f t="shared" si="1"/>
        <v>-2.5815489293576133E-2</v>
      </c>
    </row>
    <row r="38" spans="15:31" x14ac:dyDescent="0.25">
      <c r="W38" s="143">
        <v>42436</v>
      </c>
      <c r="X38" s="12">
        <v>49.88</v>
      </c>
      <c r="Y38" s="12">
        <v>50.34</v>
      </c>
      <c r="Z38" s="12">
        <v>49.56</v>
      </c>
      <c r="AA38" s="12">
        <v>49.97</v>
      </c>
      <c r="AB38" s="105">
        <v>243900</v>
      </c>
      <c r="AC38" s="12">
        <v>49.97</v>
      </c>
      <c r="AD38" s="2">
        <f t="shared" si="0"/>
        <v>0.78000000000000114</v>
      </c>
      <c r="AE38" s="148">
        <f t="shared" si="1"/>
        <v>4.0040040040034697E-4</v>
      </c>
    </row>
    <row r="39" spans="15:31" x14ac:dyDescent="0.25">
      <c r="W39" s="143">
        <v>42433</v>
      </c>
      <c r="X39" s="12">
        <v>49.1</v>
      </c>
      <c r="Y39" s="12">
        <v>50.29</v>
      </c>
      <c r="Z39" s="12">
        <v>48.62</v>
      </c>
      <c r="AA39" s="12">
        <v>49.95</v>
      </c>
      <c r="AB39" s="105">
        <v>238800</v>
      </c>
      <c r="AC39" s="12">
        <v>49.95</v>
      </c>
      <c r="AD39" s="2">
        <f t="shared" si="0"/>
        <v>1.6700000000000017</v>
      </c>
      <c r="AE39" s="148">
        <f t="shared" si="1"/>
        <v>1.1543134872417982E-2</v>
      </c>
    </row>
    <row r="40" spans="15:31" x14ac:dyDescent="0.25">
      <c r="W40" s="143">
        <v>42432</v>
      </c>
      <c r="X40" s="12">
        <v>49.47</v>
      </c>
      <c r="Y40" s="12">
        <v>49.84</v>
      </c>
      <c r="Z40" s="12">
        <v>49.09</v>
      </c>
      <c r="AA40" s="12">
        <v>49.38</v>
      </c>
      <c r="AB40" s="105">
        <v>256200</v>
      </c>
      <c r="AC40" s="12">
        <v>49.38</v>
      </c>
      <c r="AD40" s="2">
        <f t="shared" si="0"/>
        <v>0.75</v>
      </c>
      <c r="AE40" s="148">
        <f t="shared" si="1"/>
        <v>-8.0938891137194435E-4</v>
      </c>
    </row>
    <row r="41" spans="15:31" x14ac:dyDescent="0.25">
      <c r="O41" s="37"/>
      <c r="W41" s="143">
        <v>42431</v>
      </c>
      <c r="X41" s="12">
        <v>48.74</v>
      </c>
      <c r="Y41" s="12">
        <v>49.45</v>
      </c>
      <c r="Z41" s="12">
        <v>47.66</v>
      </c>
      <c r="AA41" s="12">
        <v>49.42</v>
      </c>
      <c r="AB41" s="105">
        <v>284700</v>
      </c>
      <c r="AC41" s="12">
        <v>49.42</v>
      </c>
      <c r="AD41" s="2">
        <f t="shared" si="0"/>
        <v>1.7900000000000063</v>
      </c>
      <c r="AE41" s="148">
        <f t="shared" si="1"/>
        <v>1.1461318051575908E-2</v>
      </c>
    </row>
    <row r="42" spans="15:31" ht="20.25" thickBot="1" x14ac:dyDescent="0.35">
      <c r="O42" s="424" t="s">
        <v>78</v>
      </c>
      <c r="P42" s="424"/>
      <c r="Q42" s="37"/>
      <c r="T42" s="101" t="s">
        <v>115</v>
      </c>
      <c r="W42" s="143">
        <v>42430</v>
      </c>
      <c r="X42" s="12">
        <v>47.48</v>
      </c>
      <c r="Y42" s="12">
        <v>49.01</v>
      </c>
      <c r="Z42" s="12">
        <v>47.25</v>
      </c>
      <c r="AA42" s="12">
        <v>48.86</v>
      </c>
      <c r="AB42" s="105">
        <v>285000</v>
      </c>
      <c r="AC42" s="12">
        <v>48.86</v>
      </c>
      <c r="AD42" s="2">
        <f t="shared" si="0"/>
        <v>1.759999999999998</v>
      </c>
      <c r="AE42" s="148">
        <f t="shared" si="1"/>
        <v>4.0681576144834919E-2</v>
      </c>
    </row>
    <row r="43" spans="15:31" ht="15.75" thickTop="1" x14ac:dyDescent="0.25">
      <c r="O43" s="93">
        <v>1.1000000000000001</v>
      </c>
      <c r="P43" s="93">
        <f>O43*$Q$4</f>
        <v>60.665000000000006</v>
      </c>
      <c r="Q43" s="37"/>
      <c r="T43" s="138" t="s">
        <v>100</v>
      </c>
      <c r="U43" s="108">
        <v>54.91</v>
      </c>
      <c r="W43" s="143">
        <v>42429</v>
      </c>
      <c r="X43" s="12">
        <v>46.7</v>
      </c>
      <c r="Y43" s="12">
        <v>47.32</v>
      </c>
      <c r="Z43" s="12">
        <v>46.7</v>
      </c>
      <c r="AA43" s="12">
        <v>46.95</v>
      </c>
      <c r="AB43" s="105">
        <v>507400</v>
      </c>
      <c r="AC43" s="12">
        <v>46.95</v>
      </c>
      <c r="AD43" s="2">
        <f t="shared" si="0"/>
        <v>0.61999999999999744</v>
      </c>
      <c r="AE43" s="148">
        <f t="shared" si="1"/>
        <v>5.3533190578158862E-3</v>
      </c>
    </row>
    <row r="44" spans="15:31" x14ac:dyDescent="0.25">
      <c r="O44" s="93">
        <v>1.0900000000000001</v>
      </c>
      <c r="P44" s="93">
        <f t="shared" ref="P44:P63" si="2">O44*$Q$4</f>
        <v>60.113500000000002</v>
      </c>
      <c r="Q44" s="37"/>
      <c r="T44" s="103" t="s">
        <v>101</v>
      </c>
      <c r="U44" s="98">
        <v>55</v>
      </c>
      <c r="W44" s="143">
        <v>42426</v>
      </c>
      <c r="X44" s="12">
        <v>47.05</v>
      </c>
      <c r="Y44" s="12">
        <v>47.41</v>
      </c>
      <c r="Z44" s="12">
        <v>46.53</v>
      </c>
      <c r="AA44" s="12">
        <v>46.7</v>
      </c>
      <c r="AB44" s="105">
        <v>267700</v>
      </c>
      <c r="AC44" s="12">
        <v>46.7</v>
      </c>
      <c r="AD44" s="2">
        <f t="shared" si="0"/>
        <v>0.87999999999999545</v>
      </c>
      <c r="AE44" s="148">
        <f t="shared" si="1"/>
        <v>-1.2831479897347231E-3</v>
      </c>
    </row>
    <row r="45" spans="15:31" x14ac:dyDescent="0.25">
      <c r="O45" s="93">
        <v>1.08</v>
      </c>
      <c r="P45" s="93">
        <f t="shared" si="2"/>
        <v>59.562000000000005</v>
      </c>
      <c r="Q45" s="37"/>
      <c r="T45" s="103" t="s">
        <v>102</v>
      </c>
      <c r="U45" s="98" t="s">
        <v>395</v>
      </c>
      <c r="W45" s="143">
        <v>42425</v>
      </c>
      <c r="X45" s="12">
        <v>46.72</v>
      </c>
      <c r="Y45" s="12">
        <v>46.9</v>
      </c>
      <c r="Z45" s="12">
        <v>45.96</v>
      </c>
      <c r="AA45" s="12">
        <v>46.76</v>
      </c>
      <c r="AB45" s="105">
        <v>193200</v>
      </c>
      <c r="AC45" s="12">
        <v>46.76</v>
      </c>
      <c r="AD45" s="2">
        <f t="shared" si="0"/>
        <v>0.93999999999999773</v>
      </c>
      <c r="AE45" s="148">
        <f t="shared" si="1"/>
        <v>2.7879047823289316E-3</v>
      </c>
    </row>
    <row r="46" spans="15:31" x14ac:dyDescent="0.25">
      <c r="O46" s="93">
        <v>1.07</v>
      </c>
      <c r="P46" s="93">
        <f t="shared" si="2"/>
        <v>59.0105</v>
      </c>
      <c r="Q46" s="93"/>
      <c r="T46" s="103" t="s">
        <v>103</v>
      </c>
      <c r="U46" s="98" t="s">
        <v>396</v>
      </c>
      <c r="W46" s="143">
        <v>42424</v>
      </c>
      <c r="X46" s="12">
        <v>45.49</v>
      </c>
      <c r="Y46" s="12">
        <v>46.73</v>
      </c>
      <c r="Z46" s="12">
        <v>45.31</v>
      </c>
      <c r="AA46" s="12">
        <v>46.63</v>
      </c>
      <c r="AB46" s="105">
        <v>234900</v>
      </c>
      <c r="AC46" s="12">
        <v>46.63</v>
      </c>
      <c r="AD46" s="2">
        <f t="shared" si="0"/>
        <v>1.4199999999999946</v>
      </c>
      <c r="AE46" s="148">
        <f t="shared" si="1"/>
        <v>1.1935763888889062E-2</v>
      </c>
    </row>
    <row r="47" spans="15:31" x14ac:dyDescent="0.25">
      <c r="O47" s="93">
        <v>1.06</v>
      </c>
      <c r="P47" s="93">
        <f t="shared" si="2"/>
        <v>58.459000000000003</v>
      </c>
      <c r="Q47" s="93"/>
      <c r="T47" s="103" t="s">
        <v>104</v>
      </c>
      <c r="U47" s="98">
        <v>54.6</v>
      </c>
      <c r="W47" s="143">
        <v>42423</v>
      </c>
      <c r="X47" s="12">
        <v>46.13</v>
      </c>
      <c r="Y47" s="12">
        <v>47.25</v>
      </c>
      <c r="Z47" s="12">
        <v>46.01</v>
      </c>
      <c r="AA47" s="12">
        <v>46.08</v>
      </c>
      <c r="AB47" s="105">
        <v>325200</v>
      </c>
      <c r="AC47" s="12">
        <v>46.08</v>
      </c>
      <c r="AD47" s="2">
        <f t="shared" si="0"/>
        <v>1.240000000000002</v>
      </c>
      <c r="AE47" s="148">
        <f t="shared" si="1"/>
        <v>-6.0396893874029578E-3</v>
      </c>
    </row>
    <row r="48" spans="15:31" x14ac:dyDescent="0.25">
      <c r="O48" s="93">
        <v>1.05</v>
      </c>
      <c r="P48" s="93">
        <f t="shared" si="2"/>
        <v>57.907499999999999</v>
      </c>
      <c r="Q48" s="93"/>
      <c r="T48" s="103" t="s">
        <v>105</v>
      </c>
      <c r="U48" s="98">
        <v>1.2479</v>
      </c>
      <c r="W48" s="143">
        <v>42422</v>
      </c>
      <c r="X48" s="12">
        <v>46.68</v>
      </c>
      <c r="Y48" s="12">
        <v>47.21</v>
      </c>
      <c r="Z48" s="12">
        <v>46.28</v>
      </c>
      <c r="AA48" s="12">
        <v>46.36</v>
      </c>
      <c r="AB48" s="105">
        <v>366700</v>
      </c>
      <c r="AC48" s="12">
        <v>46.36</v>
      </c>
      <c r="AD48" s="2">
        <f t="shared" si="0"/>
        <v>0.92999999999999972</v>
      </c>
      <c r="AE48" s="148">
        <f t="shared" si="1"/>
        <v>-6.4294899271324368E-3</v>
      </c>
    </row>
    <row r="49" spans="15:31" x14ac:dyDescent="0.25">
      <c r="O49" s="93">
        <v>1.04</v>
      </c>
      <c r="P49" s="93">
        <f t="shared" si="2"/>
        <v>57.356000000000002</v>
      </c>
      <c r="Q49" s="93"/>
      <c r="T49" s="103" t="s">
        <v>125</v>
      </c>
      <c r="U49" s="98" t="s">
        <v>290</v>
      </c>
      <c r="W49" s="143">
        <v>42419</v>
      </c>
      <c r="X49" s="12">
        <v>46.93</v>
      </c>
      <c r="Y49" s="12">
        <v>47.32</v>
      </c>
      <c r="Z49" s="12">
        <v>46.57</v>
      </c>
      <c r="AA49" s="12">
        <v>46.66</v>
      </c>
      <c r="AB49" s="105">
        <v>203700</v>
      </c>
      <c r="AC49" s="12">
        <v>46.66</v>
      </c>
      <c r="AD49" s="2">
        <f t="shared" si="0"/>
        <v>0.75</v>
      </c>
      <c r="AE49" s="148">
        <f t="shared" si="1"/>
        <v>-1.144067796610182E-2</v>
      </c>
    </row>
    <row r="50" spans="15:31" x14ac:dyDescent="0.25">
      <c r="O50" s="93">
        <v>1.03</v>
      </c>
      <c r="P50" s="93">
        <f t="shared" si="2"/>
        <v>56.804499999999997</v>
      </c>
      <c r="Q50" s="93"/>
      <c r="T50" s="103"/>
      <c r="U50" s="98"/>
      <c r="W50" s="143">
        <v>42418</v>
      </c>
      <c r="X50" s="12">
        <v>47.35</v>
      </c>
      <c r="Y50" s="12">
        <v>47.63</v>
      </c>
      <c r="Z50" s="12">
        <v>47.06</v>
      </c>
      <c r="AA50" s="12">
        <v>47.2</v>
      </c>
      <c r="AB50" s="105">
        <v>191700</v>
      </c>
      <c r="AC50" s="12">
        <v>47.2</v>
      </c>
      <c r="AD50" s="2">
        <f t="shared" si="0"/>
        <v>0.57000000000000028</v>
      </c>
      <c r="AE50" s="148" t="e">
        <f t="shared" si="1"/>
        <v>#DIV/0!</v>
      </c>
    </row>
    <row r="51" spans="15:31" x14ac:dyDescent="0.25">
      <c r="O51" s="93">
        <v>1.02</v>
      </c>
      <c r="P51" s="93">
        <f t="shared" si="2"/>
        <v>56.253</v>
      </c>
      <c r="Q51" s="93"/>
      <c r="T51" s="103" t="s">
        <v>107</v>
      </c>
      <c r="U51" s="98" t="s">
        <v>397</v>
      </c>
      <c r="W51" s="143">
        <v>42418</v>
      </c>
      <c r="X51" s="12" t="s">
        <v>222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93">
        <v>1.01</v>
      </c>
      <c r="P52" s="93">
        <f t="shared" si="2"/>
        <v>55.701499999999996</v>
      </c>
      <c r="Q52" s="93"/>
      <c r="T52" s="103" t="s">
        <v>108</v>
      </c>
      <c r="U52" s="98" t="s">
        <v>269</v>
      </c>
      <c r="W52" s="143">
        <v>42417</v>
      </c>
      <c r="X52" s="12">
        <v>46.56</v>
      </c>
      <c r="Y52" s="12">
        <v>47.59</v>
      </c>
      <c r="Z52" s="12">
        <v>46.56</v>
      </c>
      <c r="AA52" s="12">
        <v>47.48</v>
      </c>
      <c r="AB52" s="105">
        <v>482400</v>
      </c>
      <c r="AC52" s="12">
        <v>47.37</v>
      </c>
      <c r="AD52" s="2">
        <f t="shared" si="0"/>
        <v>1.0300000000000011</v>
      </c>
      <c r="AE52" s="148">
        <f t="shared" si="1"/>
        <v>2.5324675324675194E-2</v>
      </c>
    </row>
    <row r="53" spans="15:31" x14ac:dyDescent="0.25">
      <c r="O53" s="93">
        <v>1</v>
      </c>
      <c r="P53" s="93">
        <f t="shared" si="2"/>
        <v>55.15</v>
      </c>
      <c r="Q53" s="93"/>
      <c r="T53" s="103" t="s">
        <v>109</v>
      </c>
      <c r="U53" s="100">
        <v>501856</v>
      </c>
      <c r="W53" s="143">
        <v>42416</v>
      </c>
      <c r="X53" s="12">
        <v>44.94</v>
      </c>
      <c r="Y53" s="12">
        <v>46.64</v>
      </c>
      <c r="Z53" s="12">
        <v>44.42</v>
      </c>
      <c r="AA53" s="12">
        <v>46.31</v>
      </c>
      <c r="AB53" s="105">
        <v>377000</v>
      </c>
      <c r="AC53" s="12">
        <v>46.2</v>
      </c>
      <c r="AD53" s="2">
        <f t="shared" si="0"/>
        <v>2.2199999999999989</v>
      </c>
      <c r="AE53" s="148">
        <f t="shared" si="1"/>
        <v>4.7856656838285216E-2</v>
      </c>
    </row>
    <row r="54" spans="15:31" x14ac:dyDescent="0.25">
      <c r="O54" s="93">
        <v>0.99</v>
      </c>
      <c r="P54" s="93">
        <f t="shared" si="2"/>
        <v>54.598500000000001</v>
      </c>
      <c r="Q54" s="93"/>
      <c r="T54" s="103" t="s">
        <v>112</v>
      </c>
      <c r="U54" s="100">
        <v>345511</v>
      </c>
      <c r="W54" s="143">
        <v>42412</v>
      </c>
      <c r="X54" s="12">
        <v>43.59</v>
      </c>
      <c r="Y54" s="12">
        <v>44.44</v>
      </c>
      <c r="Z54" s="12">
        <v>42.01</v>
      </c>
      <c r="AA54" s="12">
        <v>44.19</v>
      </c>
      <c r="AB54" s="105">
        <v>386500</v>
      </c>
      <c r="AC54" s="12">
        <v>44.09</v>
      </c>
      <c r="AD54" s="2">
        <f t="shared" si="0"/>
        <v>2.4299999999999997</v>
      </c>
      <c r="AE54" s="148">
        <f t="shared" si="1"/>
        <v>2.989955617846296E-2</v>
      </c>
    </row>
    <row r="55" spans="15:31" x14ac:dyDescent="0.25">
      <c r="O55" s="93">
        <v>0.98</v>
      </c>
      <c r="P55" s="93">
        <f t="shared" si="2"/>
        <v>54.046999999999997</v>
      </c>
      <c r="Q55" s="93"/>
      <c r="T55" s="103" t="s">
        <v>110</v>
      </c>
      <c r="U55" s="98" t="s">
        <v>398</v>
      </c>
      <c r="W55" s="143">
        <v>42411</v>
      </c>
      <c r="X55" s="12">
        <v>43.14</v>
      </c>
      <c r="Y55" s="12">
        <v>44.4</v>
      </c>
      <c r="Z55" s="12">
        <v>42.45</v>
      </c>
      <c r="AA55" s="12">
        <v>42.91</v>
      </c>
      <c r="AB55" s="105">
        <v>425300</v>
      </c>
      <c r="AC55" s="12">
        <v>42.81</v>
      </c>
      <c r="AD55" s="2">
        <f t="shared" si="0"/>
        <v>1.9499999999999957</v>
      </c>
      <c r="AE55" s="148">
        <f t="shared" si="1"/>
        <v>-2.4829157175398575E-2</v>
      </c>
    </row>
    <row r="56" spans="15:31" x14ac:dyDescent="0.25">
      <c r="O56" s="93">
        <v>0.97</v>
      </c>
      <c r="P56" s="93">
        <f t="shared" si="2"/>
        <v>53.4955</v>
      </c>
      <c r="Q56" s="93"/>
      <c r="T56" s="103" t="s">
        <v>113</v>
      </c>
      <c r="U56" s="98">
        <v>22.12</v>
      </c>
      <c r="W56" s="143">
        <v>42410</v>
      </c>
      <c r="X56" s="12">
        <v>43.97</v>
      </c>
      <c r="Y56" s="12">
        <v>44.82</v>
      </c>
      <c r="Z56" s="12">
        <v>43.96</v>
      </c>
      <c r="AA56" s="12">
        <v>44</v>
      </c>
      <c r="AB56" s="105">
        <v>345800</v>
      </c>
      <c r="AC56" s="12">
        <v>43.9</v>
      </c>
      <c r="AD56" s="2">
        <f t="shared" si="0"/>
        <v>0.85999999999999943</v>
      </c>
      <c r="AE56" s="148">
        <f t="shared" si="1"/>
        <v>4.8065918974593558E-3</v>
      </c>
    </row>
    <row r="57" spans="15:31" x14ac:dyDescent="0.25">
      <c r="O57" s="93">
        <v>0.96</v>
      </c>
      <c r="P57" s="93">
        <f t="shared" si="2"/>
        <v>52.943999999999996</v>
      </c>
      <c r="Q57" s="93"/>
      <c r="T57" s="103" t="s">
        <v>114</v>
      </c>
      <c r="U57" s="98">
        <v>2.5</v>
      </c>
      <c r="W57" s="143">
        <v>42409</v>
      </c>
      <c r="X57" s="12">
        <v>43.72</v>
      </c>
      <c r="Y57" s="12">
        <v>44.73</v>
      </c>
      <c r="Z57" s="12">
        <v>43.61</v>
      </c>
      <c r="AA57" s="12">
        <v>43.79</v>
      </c>
      <c r="AB57" s="105">
        <v>581100</v>
      </c>
      <c r="AC57" s="12">
        <v>43.69</v>
      </c>
      <c r="AD57" s="2">
        <f t="shared" si="0"/>
        <v>1.1199999999999974</v>
      </c>
      <c r="AE57" s="148">
        <f t="shared" si="1"/>
        <v>-1.3769751693002208E-2</v>
      </c>
    </row>
    <row r="58" spans="15:31" x14ac:dyDescent="0.25">
      <c r="O58" s="93">
        <v>0.95</v>
      </c>
      <c r="P58" s="93">
        <f t="shared" si="2"/>
        <v>52.392499999999998</v>
      </c>
      <c r="Q58" s="93"/>
      <c r="T58" s="103" t="s">
        <v>111</v>
      </c>
      <c r="U58" s="98" t="s">
        <v>291</v>
      </c>
      <c r="W58" s="143">
        <v>42408</v>
      </c>
      <c r="X58" s="12">
        <v>44.71</v>
      </c>
      <c r="Y58" s="12">
        <v>45.11</v>
      </c>
      <c r="Z58" s="12">
        <v>43.71</v>
      </c>
      <c r="AA58" s="12">
        <v>44.4</v>
      </c>
      <c r="AB58" s="105">
        <v>425300</v>
      </c>
      <c r="AC58" s="12">
        <v>44.3</v>
      </c>
      <c r="AD58" s="2">
        <f t="shared" si="0"/>
        <v>1.3999999999999986</v>
      </c>
      <c r="AE58" s="148">
        <f t="shared" si="1"/>
        <v>-1.5774272383914711E-2</v>
      </c>
    </row>
    <row r="59" spans="15:31" x14ac:dyDescent="0.25">
      <c r="O59" s="93">
        <v>0.94</v>
      </c>
      <c r="P59" s="93">
        <f t="shared" si="2"/>
        <v>51.840999999999994</v>
      </c>
      <c r="Q59" s="93"/>
      <c r="W59" s="143">
        <v>42405</v>
      </c>
      <c r="X59" s="12">
        <v>45.3</v>
      </c>
      <c r="Y59" s="12">
        <v>45.6</v>
      </c>
      <c r="Z59" s="12">
        <v>44.94</v>
      </c>
      <c r="AA59" s="12">
        <v>45.11</v>
      </c>
      <c r="AB59" s="105">
        <v>495200</v>
      </c>
      <c r="AC59" s="12">
        <v>45.01</v>
      </c>
      <c r="AD59" s="2">
        <f t="shared" si="0"/>
        <v>0.66000000000000369</v>
      </c>
      <c r="AE59" s="148">
        <f t="shared" si="1"/>
        <v>-9.6809680968097389E-3</v>
      </c>
    </row>
    <row r="60" spans="15:31" x14ac:dyDescent="0.25">
      <c r="O60" s="93">
        <v>0.93</v>
      </c>
      <c r="P60" s="93">
        <f t="shared" si="2"/>
        <v>51.289500000000004</v>
      </c>
      <c r="Q60" s="93"/>
      <c r="W60" s="143">
        <v>42404</v>
      </c>
      <c r="X60" s="12">
        <v>45</v>
      </c>
      <c r="Y60" s="12">
        <v>46.11</v>
      </c>
      <c r="Z60" s="12">
        <v>44.96</v>
      </c>
      <c r="AA60" s="12">
        <v>45.56</v>
      </c>
      <c r="AB60" s="105">
        <v>560000</v>
      </c>
      <c r="AC60" s="12">
        <v>45.45</v>
      </c>
      <c r="AD60" s="2">
        <f t="shared" si="0"/>
        <v>1.1499999999999986</v>
      </c>
      <c r="AE60" s="148">
        <f t="shared" si="1"/>
        <v>1.2249443207126953E-2</v>
      </c>
    </row>
    <row r="61" spans="15:31" x14ac:dyDescent="0.25">
      <c r="O61" s="93">
        <v>0.92</v>
      </c>
      <c r="P61" s="93">
        <f t="shared" si="2"/>
        <v>50.738</v>
      </c>
      <c r="Q61" s="93"/>
      <c r="W61" s="143">
        <v>42403</v>
      </c>
      <c r="X61" s="12">
        <v>45.02</v>
      </c>
      <c r="Y61" s="12">
        <v>45.42</v>
      </c>
      <c r="Z61" s="12">
        <v>44.21</v>
      </c>
      <c r="AA61" s="12">
        <v>45</v>
      </c>
      <c r="AB61" s="105">
        <v>387000</v>
      </c>
      <c r="AC61" s="12">
        <v>44.9</v>
      </c>
      <c r="AD61" s="2">
        <f t="shared" si="0"/>
        <v>1.2100000000000009</v>
      </c>
      <c r="AE61" s="148">
        <f t="shared" si="1"/>
        <v>1.2401352874858995E-2</v>
      </c>
    </row>
    <row r="62" spans="15:31" x14ac:dyDescent="0.25">
      <c r="O62" s="93">
        <v>0.91</v>
      </c>
      <c r="P62" s="93">
        <f t="shared" si="2"/>
        <v>50.186500000000002</v>
      </c>
      <c r="Q62" s="93"/>
      <c r="W62" s="143">
        <v>42402</v>
      </c>
      <c r="X62" s="12">
        <v>45.24</v>
      </c>
      <c r="Y62" s="12">
        <v>45.45</v>
      </c>
      <c r="Z62" s="12">
        <v>44.39</v>
      </c>
      <c r="AA62" s="12">
        <v>44.45</v>
      </c>
      <c r="AB62" s="105">
        <v>428300</v>
      </c>
      <c r="AC62" s="12">
        <v>44.35</v>
      </c>
      <c r="AD62" s="2">
        <f t="shared" si="0"/>
        <v>1.0600000000000023</v>
      </c>
      <c r="AE62" s="148">
        <f t="shared" si="1"/>
        <v>-2.9540481400437635E-2</v>
      </c>
    </row>
    <row r="63" spans="15:31" x14ac:dyDescent="0.25">
      <c r="O63" s="93">
        <v>0.9</v>
      </c>
      <c r="P63" s="93">
        <f t="shared" si="2"/>
        <v>49.634999999999998</v>
      </c>
      <c r="Q63" s="93"/>
      <c r="W63" s="143">
        <v>42401</v>
      </c>
      <c r="X63" s="12">
        <v>45.97</v>
      </c>
      <c r="Y63" s="12">
        <v>46.1</v>
      </c>
      <c r="Z63" s="12">
        <v>45.42</v>
      </c>
      <c r="AA63" s="12">
        <v>45.81</v>
      </c>
      <c r="AB63" s="105">
        <v>364900</v>
      </c>
      <c r="AC63" s="12">
        <v>45.7</v>
      </c>
      <c r="AD63" s="2">
        <f t="shared" si="0"/>
        <v>0.67999999999999972</v>
      </c>
      <c r="AE63" s="148">
        <f t="shared" si="1"/>
        <v>-8.2465277777776791E-3</v>
      </c>
    </row>
    <row r="64" spans="15:31" x14ac:dyDescent="0.25">
      <c r="O64" s="37"/>
      <c r="W64" s="143">
        <v>42398</v>
      </c>
      <c r="X64" s="12">
        <v>45.61</v>
      </c>
      <c r="Y64" s="12">
        <v>46.26</v>
      </c>
      <c r="Z64" s="12">
        <v>45.37</v>
      </c>
      <c r="AA64" s="12">
        <v>46.19</v>
      </c>
      <c r="AB64" s="105">
        <v>646700</v>
      </c>
      <c r="AC64" s="12">
        <v>46.08</v>
      </c>
      <c r="AD64" s="2">
        <f t="shared" si="0"/>
        <v>0.89000000000000057</v>
      </c>
      <c r="AE64" s="148">
        <f t="shared" si="1"/>
        <v>1.8117543084401166E-2</v>
      </c>
    </row>
    <row r="65" spans="15:31" x14ac:dyDescent="0.25">
      <c r="O65" s="37"/>
      <c r="W65" s="143">
        <v>42397</v>
      </c>
      <c r="X65" s="12">
        <v>45.91</v>
      </c>
      <c r="Y65" s="12">
        <v>46.2</v>
      </c>
      <c r="Z65" s="12">
        <v>45.21</v>
      </c>
      <c r="AA65" s="12">
        <v>45.37</v>
      </c>
      <c r="AB65" s="105">
        <v>425200</v>
      </c>
      <c r="AC65" s="12">
        <v>45.26</v>
      </c>
      <c r="AD65" s="2">
        <f t="shared" si="0"/>
        <v>0.99000000000000199</v>
      </c>
      <c r="AE65" s="148">
        <f t="shared" si="1"/>
        <v>-1.7644464049405562E-3</v>
      </c>
    </row>
    <row r="66" spans="15:31" x14ac:dyDescent="0.25">
      <c r="O66" s="37"/>
      <c r="W66" s="143">
        <v>42396</v>
      </c>
      <c r="X66" s="12">
        <v>46</v>
      </c>
      <c r="Y66" s="12">
        <v>46.45</v>
      </c>
      <c r="Z66" s="12">
        <v>45.33</v>
      </c>
      <c r="AA66" s="12">
        <v>45.45</v>
      </c>
      <c r="AB66" s="105">
        <v>460500</v>
      </c>
      <c r="AC66" s="12">
        <v>45.34</v>
      </c>
      <c r="AD66" s="2">
        <f t="shared" si="0"/>
        <v>1.1200000000000045</v>
      </c>
      <c r="AE66" s="148">
        <f t="shared" si="1"/>
        <v>-1.8402251569603734E-2</v>
      </c>
    </row>
    <row r="67" spans="15:31" x14ac:dyDescent="0.25">
      <c r="W67" s="143">
        <v>42395</v>
      </c>
      <c r="X67" s="12">
        <v>45.2</v>
      </c>
      <c r="Y67" s="12">
        <v>46.34</v>
      </c>
      <c r="Z67" s="12">
        <v>45.2</v>
      </c>
      <c r="AA67" s="12">
        <v>46.3</v>
      </c>
      <c r="AB67" s="105">
        <v>327000</v>
      </c>
      <c r="AC67" s="12">
        <v>46.19</v>
      </c>
      <c r="AD67" s="2">
        <f t="shared" ref="AD67:AD68" si="3">Y67-Z67</f>
        <v>1.1400000000000006</v>
      </c>
      <c r="AE67" s="148">
        <f t="shared" ref="AE67" si="4">AC67/AC68-1</f>
        <v>3.4490481522956307E-2</v>
      </c>
    </row>
    <row r="68" spans="15:31" x14ac:dyDescent="0.25">
      <c r="W68" s="143">
        <v>42394</v>
      </c>
      <c r="X68" s="12">
        <v>45.34</v>
      </c>
      <c r="Y68" s="12">
        <v>45.61</v>
      </c>
      <c r="Z68" s="12">
        <v>44.64</v>
      </c>
      <c r="AA68" s="12">
        <v>44.75</v>
      </c>
      <c r="AB68" s="105">
        <v>322200</v>
      </c>
      <c r="AC68" s="12">
        <v>44.65</v>
      </c>
      <c r="AD68" s="2">
        <f t="shared" si="3"/>
        <v>0.96999999999999886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107" priority="11">
      <formula>Q7&gt;0</formula>
    </cfRule>
    <cfRule type="expression" dxfId="10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105" priority="1">
      <formula>F10&gt;0</formula>
    </cfRule>
    <cfRule type="expression" dxfId="10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61.26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61.26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0" t="s">
        <v>167</v>
      </c>
      <c r="H12" s="250" t="s">
        <v>90</v>
      </c>
      <c r="I12" s="250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4" t="s">
        <v>78</v>
      </c>
      <c r="P41" s="424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67.38600000000001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66.773400000000009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66.160800000000009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65.548200000000008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64.935600000000008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64.323000000000008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63.7104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63.097799999999999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62.485199999999999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61.872599999999998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61.26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60.647399999999998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60.034799999999997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59.422199999999997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58.809599999999996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58.196999999999996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57.584399999999995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56.971800000000002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56.359200000000001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55.746600000000001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55.134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103" priority="9">
      <formula>Q7&gt;0</formula>
    </cfRule>
    <cfRule type="expression" dxfId="10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101" priority="3">
      <formula>F13&gt;0</formula>
    </cfRule>
    <cfRule type="expression" dxfId="100" priority="4">
      <formula>F13&lt;0</formula>
    </cfRule>
  </conditionalFormatting>
  <conditionalFormatting sqref="H13:H16">
    <cfRule type="expression" dxfId="99" priority="1">
      <formula>H13&gt;0</formula>
    </cfRule>
    <cfRule type="expression" dxfId="9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3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42487</v>
      </c>
      <c r="X2" s="12">
        <v>32.18</v>
      </c>
      <c r="Y2" s="12">
        <v>32.29</v>
      </c>
      <c r="Z2" s="12">
        <v>31.99</v>
      </c>
      <c r="AA2" s="12">
        <v>32.159999999999997</v>
      </c>
      <c r="AB2" s="105">
        <v>6655100</v>
      </c>
      <c r="AC2" s="12">
        <v>32.159999999999997</v>
      </c>
      <c r="AD2" s="2">
        <f>Y2-Z2</f>
        <v>0.30000000000000071</v>
      </c>
      <c r="AE2" s="148">
        <f>AC2/AC3-1</f>
        <v>-9.3196644920789939E-4</v>
      </c>
    </row>
    <row r="3" spans="1:31" x14ac:dyDescent="0.25">
      <c r="A3" s="26" t="s">
        <v>71</v>
      </c>
      <c r="B3" s="423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32.44</v>
      </c>
      <c r="T3" t="s">
        <v>86</v>
      </c>
      <c r="W3" s="143">
        <v>42486</v>
      </c>
      <c r="X3" s="12">
        <v>32</v>
      </c>
      <c r="Y3" s="12">
        <v>32.299999999999997</v>
      </c>
      <c r="Z3" s="12">
        <v>31.93</v>
      </c>
      <c r="AA3" s="12">
        <v>32.19</v>
      </c>
      <c r="AB3" s="105">
        <v>8698900</v>
      </c>
      <c r="AC3" s="12">
        <v>32.19</v>
      </c>
      <c r="AD3" s="2">
        <f t="shared" ref="AD3:AD66" si="0">Y3-Z3</f>
        <v>0.36999999999999744</v>
      </c>
      <c r="AE3" s="148">
        <f t="shared" ref="AE3:AE66" si="1">AC3/AC4-1</f>
        <v>7.5117370892017199E-3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32.44</v>
      </c>
      <c r="W4" s="143">
        <v>42485</v>
      </c>
      <c r="X4" s="12">
        <v>32.090000000000003</v>
      </c>
      <c r="Y4" s="12">
        <v>32.11</v>
      </c>
      <c r="Z4" s="12">
        <v>31.6</v>
      </c>
      <c r="AA4" s="12">
        <v>31.95</v>
      </c>
      <c r="AB4" s="105">
        <v>10604800</v>
      </c>
      <c r="AC4" s="12">
        <v>31.95</v>
      </c>
      <c r="AD4" s="2">
        <f t="shared" si="0"/>
        <v>0.50999999999999801</v>
      </c>
      <c r="AE4" s="148">
        <f t="shared" si="1"/>
        <v>-7.1472964574269549E-3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42482</v>
      </c>
      <c r="X5" s="12">
        <v>32.659999999999997</v>
      </c>
      <c r="Y5" s="12">
        <v>32.79</v>
      </c>
      <c r="Z5" s="12">
        <v>32.119999999999997</v>
      </c>
      <c r="AA5" s="12">
        <v>32.18</v>
      </c>
      <c r="AB5" s="105">
        <v>13824500</v>
      </c>
      <c r="AC5" s="12">
        <v>32.18</v>
      </c>
      <c r="AD5" s="2">
        <f t="shared" si="0"/>
        <v>0.67000000000000171</v>
      </c>
      <c r="AE5" s="148">
        <f t="shared" si="1"/>
        <v>-1.4696876913655732E-2</v>
      </c>
    </row>
    <row r="6" spans="1:31" x14ac:dyDescent="0.25">
      <c r="O6" s="13" t="s">
        <v>64</v>
      </c>
      <c r="Q6" s="2">
        <f>Q3*Q2</f>
        <v>0</v>
      </c>
      <c r="W6" s="143">
        <v>42481</v>
      </c>
      <c r="X6" s="12">
        <v>33.18</v>
      </c>
      <c r="Y6" s="12">
        <v>33.409999999999997</v>
      </c>
      <c r="Z6" s="12">
        <v>32.47</v>
      </c>
      <c r="AA6" s="12">
        <v>32.659999999999997</v>
      </c>
      <c r="AB6" s="105">
        <v>22792300</v>
      </c>
      <c r="AC6" s="12">
        <v>32.659999999999997</v>
      </c>
      <c r="AD6" s="2">
        <f t="shared" si="0"/>
        <v>0.93999999999999773</v>
      </c>
      <c r="AE6" s="148">
        <f t="shared" si="1"/>
        <v>1.4600807704255869E-2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42480</v>
      </c>
      <c r="X7" s="12">
        <v>32</v>
      </c>
      <c r="Y7" s="12">
        <v>32.409999999999997</v>
      </c>
      <c r="Z7" s="12">
        <v>32</v>
      </c>
      <c r="AA7" s="12">
        <v>32.19</v>
      </c>
      <c r="AB7" s="105">
        <v>12911500</v>
      </c>
      <c r="AC7" s="12">
        <v>32.19</v>
      </c>
      <c r="AD7" s="2">
        <f t="shared" si="0"/>
        <v>0.40999999999999659</v>
      </c>
      <c r="AE7" s="148">
        <f t="shared" si="1"/>
        <v>6.8814513606505479E-3</v>
      </c>
    </row>
    <row r="8" spans="1:31" x14ac:dyDescent="0.25">
      <c r="O8" s="13" t="s">
        <v>90</v>
      </c>
      <c r="Q8" s="148">
        <f>(Q4-Q3)/Q3</f>
        <v>0</v>
      </c>
      <c r="W8" s="143">
        <v>42479</v>
      </c>
      <c r="X8" s="12">
        <v>31.65</v>
      </c>
      <c r="Y8" s="12">
        <v>32.159999999999997</v>
      </c>
      <c r="Z8" s="12">
        <v>31.61</v>
      </c>
      <c r="AA8" s="12">
        <v>31.97</v>
      </c>
      <c r="AB8" s="105">
        <v>14408300</v>
      </c>
      <c r="AC8" s="12">
        <v>31.97</v>
      </c>
      <c r="AD8" s="2">
        <f t="shared" si="0"/>
        <v>0.54999999999999716</v>
      </c>
      <c r="AE8" s="148">
        <f t="shared" si="1"/>
        <v>2.1079527307569457E-2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42478</v>
      </c>
      <c r="X9" s="12">
        <v>30.76</v>
      </c>
      <c r="Y9" s="12">
        <v>31.37</v>
      </c>
      <c r="Z9" s="12">
        <v>30.61</v>
      </c>
      <c r="AA9" s="12">
        <v>31.31</v>
      </c>
      <c r="AB9" s="105">
        <v>15745300</v>
      </c>
      <c r="AC9" s="12">
        <v>31.31</v>
      </c>
      <c r="AD9" s="2">
        <f t="shared" si="0"/>
        <v>0.76000000000000156</v>
      </c>
      <c r="AE9" s="148">
        <f t="shared" si="1"/>
        <v>2.4541884816754012E-2</v>
      </c>
    </row>
    <row r="10" spans="1:31" x14ac:dyDescent="0.25">
      <c r="W10" s="143">
        <v>42475</v>
      </c>
      <c r="X10" s="12">
        <v>30.68</v>
      </c>
      <c r="Y10" s="12">
        <v>30.85</v>
      </c>
      <c r="Z10" s="12">
        <v>30.41</v>
      </c>
      <c r="AA10" s="12">
        <v>30.56</v>
      </c>
      <c r="AB10" s="105">
        <v>8261200</v>
      </c>
      <c r="AC10" s="12">
        <v>30.56</v>
      </c>
      <c r="AD10" s="2">
        <f t="shared" si="0"/>
        <v>0.44000000000000128</v>
      </c>
      <c r="AE10" s="148">
        <f t="shared" si="1"/>
        <v>-5.2083333333333703E-3</v>
      </c>
    </row>
    <row r="11" spans="1:31" x14ac:dyDescent="0.25">
      <c r="W11" s="143">
        <v>42474</v>
      </c>
      <c r="X11" s="12">
        <v>30.84</v>
      </c>
      <c r="Y11" s="12">
        <v>31.05</v>
      </c>
      <c r="Z11" s="12">
        <v>30.64</v>
      </c>
      <c r="AA11" s="12">
        <v>30.72</v>
      </c>
      <c r="AB11" s="105">
        <v>8218800</v>
      </c>
      <c r="AC11" s="12">
        <v>30.72</v>
      </c>
      <c r="AD11" s="2">
        <f t="shared" si="0"/>
        <v>0.41000000000000014</v>
      </c>
      <c r="AE11" s="148">
        <f t="shared" si="1"/>
        <v>-1.9493177387914784E-3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0" t="s">
        <v>167</v>
      </c>
      <c r="H12" s="250" t="s">
        <v>90</v>
      </c>
      <c r="I12" s="250" t="s">
        <v>174</v>
      </c>
      <c r="W12" s="143">
        <v>42473</v>
      </c>
      <c r="X12" s="12">
        <v>30.01</v>
      </c>
      <c r="Y12" s="12">
        <v>30.87</v>
      </c>
      <c r="Z12" s="12">
        <v>29.94</v>
      </c>
      <c r="AA12" s="12">
        <v>30.78</v>
      </c>
      <c r="AB12" s="105">
        <v>11076800</v>
      </c>
      <c r="AC12" s="12">
        <v>30.78</v>
      </c>
      <c r="AD12" s="2">
        <f t="shared" si="0"/>
        <v>0.92999999999999972</v>
      </c>
      <c r="AE12" s="148">
        <f t="shared" si="1"/>
        <v>3.6014809828340599E-2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42472</v>
      </c>
      <c r="X13" s="12">
        <v>29.56</v>
      </c>
      <c r="Y13" s="12">
        <v>29.77</v>
      </c>
      <c r="Z13" s="12">
        <v>29.27</v>
      </c>
      <c r="AA13" s="12">
        <v>29.71</v>
      </c>
      <c r="AB13" s="105">
        <v>11214500</v>
      </c>
      <c r="AC13" s="12">
        <v>29.71</v>
      </c>
      <c r="AD13" s="2">
        <f t="shared" si="0"/>
        <v>0.5</v>
      </c>
      <c r="AE13" s="148">
        <f t="shared" si="1"/>
        <v>6.0954961056551848E-3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42471</v>
      </c>
      <c r="X14" s="12">
        <v>29.49</v>
      </c>
      <c r="Y14" s="12">
        <v>30.04</v>
      </c>
      <c r="Z14" s="12">
        <v>29.48</v>
      </c>
      <c r="AA14" s="12">
        <v>29.53</v>
      </c>
      <c r="AB14" s="105">
        <v>8882900</v>
      </c>
      <c r="AC14" s="12">
        <v>29.53</v>
      </c>
      <c r="AD14" s="2">
        <f t="shared" si="0"/>
        <v>0.55999999999999872</v>
      </c>
      <c r="AE14" s="148">
        <f t="shared" si="1"/>
        <v>5.4477357848143892E-3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42468</v>
      </c>
      <c r="X15" s="12">
        <v>29.67</v>
      </c>
      <c r="Y15" s="12">
        <v>29.76</v>
      </c>
      <c r="Z15" s="12">
        <v>29.23</v>
      </c>
      <c r="AA15" s="12">
        <v>29.37</v>
      </c>
      <c r="AB15" s="105">
        <v>8843500</v>
      </c>
      <c r="AC15" s="12">
        <v>29.37</v>
      </c>
      <c r="AD15" s="2">
        <f t="shared" si="0"/>
        <v>0.53000000000000114</v>
      </c>
      <c r="AE15" s="148">
        <f t="shared" si="1"/>
        <v>-1.6995241332427025E-3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42467</v>
      </c>
      <c r="X16" s="12">
        <v>29.85</v>
      </c>
      <c r="Y16" s="12">
        <v>29.95</v>
      </c>
      <c r="Z16" s="12">
        <v>29.18</v>
      </c>
      <c r="AA16" s="12">
        <v>29.42</v>
      </c>
      <c r="AB16" s="105">
        <v>12865600</v>
      </c>
      <c r="AC16" s="12">
        <v>29.42</v>
      </c>
      <c r="AD16" s="2">
        <f t="shared" si="0"/>
        <v>0.76999999999999957</v>
      </c>
      <c r="AE16" s="148">
        <f t="shared" si="1"/>
        <v>-1.7368069472277869E-2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42466</v>
      </c>
      <c r="X17" s="12">
        <v>29.66</v>
      </c>
      <c r="Y17" s="12">
        <v>29.95</v>
      </c>
      <c r="Z17" s="12">
        <v>29.3</v>
      </c>
      <c r="AA17" s="12">
        <v>29.94</v>
      </c>
      <c r="AB17" s="105">
        <v>9620300</v>
      </c>
      <c r="AC17" s="12">
        <v>29.94</v>
      </c>
      <c r="AD17" s="2">
        <f t="shared" si="0"/>
        <v>0.64999999999999858</v>
      </c>
      <c r="AE17" s="148">
        <f t="shared" si="1"/>
        <v>1.1486486486486536E-2</v>
      </c>
    </row>
    <row r="18" spans="2:31" x14ac:dyDescent="0.25">
      <c r="W18" s="143">
        <v>42465</v>
      </c>
      <c r="X18" s="12">
        <v>29.67</v>
      </c>
      <c r="Y18" s="12">
        <v>29.73</v>
      </c>
      <c r="Z18" s="12">
        <v>29.35</v>
      </c>
      <c r="AA18" s="12">
        <v>29.6</v>
      </c>
      <c r="AB18" s="105">
        <v>9101900</v>
      </c>
      <c r="AC18" s="12">
        <v>29.6</v>
      </c>
      <c r="AD18" s="2">
        <f t="shared" si="0"/>
        <v>0.37999999999999901</v>
      </c>
      <c r="AE18" s="148">
        <f t="shared" si="1"/>
        <v>-1.0033444816053394E-2</v>
      </c>
    </row>
    <row r="19" spans="2:31" x14ac:dyDescent="0.25">
      <c r="W19" s="143">
        <v>42464</v>
      </c>
      <c r="X19" s="12">
        <v>30.4</v>
      </c>
      <c r="Y19" s="12">
        <v>30.48</v>
      </c>
      <c r="Z19" s="12">
        <v>29.75</v>
      </c>
      <c r="AA19" s="12">
        <v>29.9</v>
      </c>
      <c r="AB19" s="105">
        <v>12167300</v>
      </c>
      <c r="AC19" s="12">
        <v>29.9</v>
      </c>
      <c r="AD19" s="2">
        <f t="shared" si="0"/>
        <v>0.73000000000000043</v>
      </c>
      <c r="AE19" s="148">
        <f t="shared" si="1"/>
        <v>-1.8706924844108963E-2</v>
      </c>
    </row>
    <row r="20" spans="2:31" x14ac:dyDescent="0.25">
      <c r="W20" s="143">
        <v>42461</v>
      </c>
      <c r="X20" s="12">
        <v>31.18</v>
      </c>
      <c r="Y20" s="12">
        <v>31.2</v>
      </c>
      <c r="Z20" s="12">
        <v>30.32</v>
      </c>
      <c r="AA20" s="12">
        <v>30.47</v>
      </c>
      <c r="AB20" s="105">
        <v>17421700</v>
      </c>
      <c r="AC20" s="12">
        <v>30.47</v>
      </c>
      <c r="AD20" s="2">
        <f t="shared" si="0"/>
        <v>0.87999999999999901</v>
      </c>
      <c r="AE20" s="148">
        <f t="shared" si="1"/>
        <v>-3.0544066178810114E-2</v>
      </c>
    </row>
    <row r="21" spans="2:31" x14ac:dyDescent="0.25">
      <c r="W21" s="143">
        <v>42460</v>
      </c>
      <c r="X21" s="12">
        <v>31.01</v>
      </c>
      <c r="Y21" s="12">
        <v>31.59</v>
      </c>
      <c r="Z21" s="12">
        <v>31</v>
      </c>
      <c r="AA21" s="12">
        <v>31.43</v>
      </c>
      <c r="AB21" s="105">
        <v>10209000</v>
      </c>
      <c r="AC21" s="12">
        <v>31.43</v>
      </c>
      <c r="AD21" s="2">
        <f t="shared" si="0"/>
        <v>0.58999999999999986</v>
      </c>
      <c r="AE21" s="148">
        <f t="shared" si="1"/>
        <v>1.4198128428525303E-2</v>
      </c>
    </row>
    <row r="22" spans="2:31" x14ac:dyDescent="0.25">
      <c r="W22" s="143">
        <v>42459</v>
      </c>
      <c r="X22" s="12">
        <v>31.44</v>
      </c>
      <c r="Y22" s="12">
        <v>31.67</v>
      </c>
      <c r="Z22" s="12">
        <v>30.96</v>
      </c>
      <c r="AA22" s="12">
        <v>30.99</v>
      </c>
      <c r="AB22" s="105">
        <v>13377600</v>
      </c>
      <c r="AC22" s="12">
        <v>30.99</v>
      </c>
      <c r="AD22" s="2">
        <f t="shared" si="0"/>
        <v>0.71000000000000085</v>
      </c>
      <c r="AE22" s="148">
        <f t="shared" si="1"/>
        <v>-6.412311638345769E-3</v>
      </c>
    </row>
    <row r="23" spans="2:31" x14ac:dyDescent="0.25">
      <c r="W23" s="143">
        <v>42458</v>
      </c>
      <c r="X23" s="12">
        <v>31.04</v>
      </c>
      <c r="Y23" s="12">
        <v>31.28</v>
      </c>
      <c r="Z23" s="12">
        <v>30.58</v>
      </c>
      <c r="AA23" s="12">
        <v>31.19</v>
      </c>
      <c r="AB23" s="105">
        <v>13667800</v>
      </c>
      <c r="AC23" s="12">
        <v>31.19</v>
      </c>
      <c r="AD23" s="2">
        <f t="shared" si="0"/>
        <v>0.70000000000000284</v>
      </c>
      <c r="AE23" s="148">
        <f t="shared" si="1"/>
        <v>5.4803352675694139E-3</v>
      </c>
    </row>
    <row r="24" spans="2:31" x14ac:dyDescent="0.25">
      <c r="W24" s="143">
        <v>42457</v>
      </c>
      <c r="X24" s="12">
        <v>31.13</v>
      </c>
      <c r="Y24" s="12">
        <v>31.25</v>
      </c>
      <c r="Z24" s="12">
        <v>30.94</v>
      </c>
      <c r="AA24" s="12">
        <v>31.02</v>
      </c>
      <c r="AB24" s="105">
        <v>6109400</v>
      </c>
      <c r="AC24" s="12">
        <v>31.02</v>
      </c>
      <c r="AD24" s="2">
        <f t="shared" si="0"/>
        <v>0.30999999999999872</v>
      </c>
      <c r="AE24" s="148">
        <f t="shared" si="1"/>
        <v>1.9379844961240345E-3</v>
      </c>
    </row>
    <row r="25" spans="2:31" x14ac:dyDescent="0.25">
      <c r="W25" s="143">
        <v>42453</v>
      </c>
      <c r="X25" s="12">
        <v>30.88</v>
      </c>
      <c r="Y25" s="12">
        <v>30.97</v>
      </c>
      <c r="Z25" s="12">
        <v>30.39</v>
      </c>
      <c r="AA25" s="12">
        <v>30.96</v>
      </c>
      <c r="AB25" s="105">
        <v>12041000</v>
      </c>
      <c r="AC25" s="12">
        <v>30.96</v>
      </c>
      <c r="AD25" s="2">
        <f t="shared" si="0"/>
        <v>0.57999999999999829</v>
      </c>
      <c r="AE25" s="148">
        <f t="shared" si="1"/>
        <v>-1.1178537208559547E-2</v>
      </c>
    </row>
    <row r="26" spans="2:31" x14ac:dyDescent="0.25">
      <c r="W26" s="143">
        <v>42452</v>
      </c>
      <c r="X26" s="12">
        <v>31.92</v>
      </c>
      <c r="Y26" s="12">
        <v>31.93</v>
      </c>
      <c r="Z26" s="12">
        <v>31.17</v>
      </c>
      <c r="AA26" s="12">
        <v>31.31</v>
      </c>
      <c r="AB26" s="105">
        <v>9107100</v>
      </c>
      <c r="AC26" s="12">
        <v>31.31</v>
      </c>
      <c r="AD26" s="2">
        <f t="shared" si="0"/>
        <v>0.75999999999999801</v>
      </c>
      <c r="AE26" s="148">
        <f t="shared" si="1"/>
        <v>-1.849529780564263E-2</v>
      </c>
    </row>
    <row r="27" spans="2:31" x14ac:dyDescent="0.25">
      <c r="W27" s="143">
        <v>42451</v>
      </c>
      <c r="X27" s="12">
        <v>32.08</v>
      </c>
      <c r="Y27" s="12">
        <v>32.21</v>
      </c>
      <c r="Z27" s="12">
        <v>31.76</v>
      </c>
      <c r="AA27" s="12">
        <v>31.9</v>
      </c>
      <c r="AB27" s="105">
        <v>8195600</v>
      </c>
      <c r="AC27" s="12">
        <v>31.9</v>
      </c>
      <c r="AD27" s="2">
        <f t="shared" si="0"/>
        <v>0.44999999999999929</v>
      </c>
      <c r="AE27" s="148">
        <f t="shared" si="1"/>
        <v>-5.610972568578565E-3</v>
      </c>
    </row>
    <row r="28" spans="2:31" x14ac:dyDescent="0.25">
      <c r="W28" s="143">
        <v>42450</v>
      </c>
      <c r="X28" s="12">
        <v>32.11</v>
      </c>
      <c r="Y28" s="12">
        <v>32.19</v>
      </c>
      <c r="Z28" s="12">
        <v>31.75</v>
      </c>
      <c r="AA28" s="12">
        <v>32.08</v>
      </c>
      <c r="AB28" s="105">
        <v>7397300</v>
      </c>
      <c r="AC28" s="12">
        <v>32.08</v>
      </c>
      <c r="AD28" s="2">
        <f t="shared" si="0"/>
        <v>0.43999999999999773</v>
      </c>
      <c r="AE28" s="148">
        <f t="shared" si="1"/>
        <v>3.754693366708306E-3</v>
      </c>
    </row>
    <row r="29" spans="2:31" x14ac:dyDescent="0.25">
      <c r="W29" s="143">
        <v>42447</v>
      </c>
      <c r="X29" s="12">
        <v>32.08</v>
      </c>
      <c r="Y29" s="12">
        <v>32.380000000000003</v>
      </c>
      <c r="Z29" s="12">
        <v>31.91</v>
      </c>
      <c r="AA29" s="12">
        <v>31.96</v>
      </c>
      <c r="AB29" s="105">
        <v>15431600</v>
      </c>
      <c r="AC29" s="12">
        <v>31.96</v>
      </c>
      <c r="AD29" s="2">
        <f t="shared" si="0"/>
        <v>0.47000000000000242</v>
      </c>
      <c r="AE29" s="148">
        <f t="shared" si="1"/>
        <v>0</v>
      </c>
    </row>
    <row r="30" spans="2:31" x14ac:dyDescent="0.25">
      <c r="W30" s="143">
        <v>42446</v>
      </c>
      <c r="X30" s="12">
        <v>31.73</v>
      </c>
      <c r="Y30" s="12">
        <v>32.1</v>
      </c>
      <c r="Z30" s="12">
        <v>31.64</v>
      </c>
      <c r="AA30" s="12">
        <v>31.96</v>
      </c>
      <c r="AB30" s="105">
        <v>11295900</v>
      </c>
      <c r="AC30" s="12">
        <v>31.96</v>
      </c>
      <c r="AD30" s="2">
        <f t="shared" si="0"/>
        <v>0.46000000000000085</v>
      </c>
      <c r="AE30" s="148">
        <f t="shared" si="1"/>
        <v>8.520037866834862E-3</v>
      </c>
    </row>
    <row r="31" spans="2:31" x14ac:dyDescent="0.25">
      <c r="W31" s="143">
        <v>42445</v>
      </c>
      <c r="X31" s="12">
        <v>30.83</v>
      </c>
      <c r="Y31" s="12">
        <v>31.76</v>
      </c>
      <c r="Z31" s="12">
        <v>30.83</v>
      </c>
      <c r="AA31" s="12">
        <v>31.69</v>
      </c>
      <c r="AB31" s="105">
        <v>9991900</v>
      </c>
      <c r="AC31" s="12">
        <v>31.69</v>
      </c>
      <c r="AD31" s="2">
        <f t="shared" si="0"/>
        <v>0.93000000000000327</v>
      </c>
      <c r="AE31" s="148">
        <f t="shared" si="1"/>
        <v>2.0611916264090091E-2</v>
      </c>
    </row>
    <row r="32" spans="2:31" x14ac:dyDescent="0.25">
      <c r="W32" s="143">
        <v>42444</v>
      </c>
      <c r="X32" s="12">
        <v>30.86</v>
      </c>
      <c r="Y32" s="12">
        <v>31.08</v>
      </c>
      <c r="Z32" s="12">
        <v>30.44</v>
      </c>
      <c r="AA32" s="12">
        <v>31.05</v>
      </c>
      <c r="AB32" s="105">
        <v>8983200</v>
      </c>
      <c r="AC32" s="12">
        <v>31.05</v>
      </c>
      <c r="AD32" s="2">
        <f t="shared" si="0"/>
        <v>0.63999999999999702</v>
      </c>
      <c r="AE32" s="148">
        <f t="shared" si="1"/>
        <v>-4.1693393200769036E-3</v>
      </c>
    </row>
    <row r="33" spans="4:31" x14ac:dyDescent="0.25">
      <c r="W33" s="143">
        <v>42443</v>
      </c>
      <c r="X33" s="12">
        <v>31.18</v>
      </c>
      <c r="Y33" s="12">
        <v>31.39</v>
      </c>
      <c r="Z33" s="12">
        <v>30.9</v>
      </c>
      <c r="AA33" s="12">
        <v>31.18</v>
      </c>
      <c r="AB33" s="105">
        <v>9353100</v>
      </c>
      <c r="AC33" s="12">
        <v>31.18</v>
      </c>
      <c r="AD33" s="2">
        <f t="shared" si="0"/>
        <v>0.49000000000000199</v>
      </c>
      <c r="AE33" s="148">
        <f t="shared" si="1"/>
        <v>-2.5591810620602118E-3</v>
      </c>
    </row>
    <row r="34" spans="4:31" x14ac:dyDescent="0.25">
      <c r="W34" s="143">
        <v>42440</v>
      </c>
      <c r="X34" s="12">
        <v>31.05</v>
      </c>
      <c r="Y34" s="12">
        <v>31.33</v>
      </c>
      <c r="Z34" s="12">
        <v>30.98</v>
      </c>
      <c r="AA34" s="12">
        <v>31.26</v>
      </c>
      <c r="AB34" s="105">
        <v>13363000</v>
      </c>
      <c r="AC34" s="12">
        <v>31.26</v>
      </c>
      <c r="AD34" s="2">
        <f t="shared" si="0"/>
        <v>0.34999999999999787</v>
      </c>
      <c r="AE34" s="148">
        <f t="shared" si="1"/>
        <v>1.4276443867618394E-2</v>
      </c>
    </row>
    <row r="35" spans="4:31" x14ac:dyDescent="0.25">
      <c r="W35" s="143">
        <v>42439</v>
      </c>
      <c r="X35" s="12">
        <v>30.72</v>
      </c>
      <c r="Y35" s="12">
        <v>30.88</v>
      </c>
      <c r="Z35" s="12">
        <v>30.27</v>
      </c>
      <c r="AA35" s="12">
        <v>30.82</v>
      </c>
      <c r="AB35" s="105">
        <v>15092700</v>
      </c>
      <c r="AC35" s="12">
        <v>30.82</v>
      </c>
      <c r="AD35" s="2">
        <f t="shared" si="0"/>
        <v>0.60999999999999943</v>
      </c>
      <c r="AE35" s="148">
        <f t="shared" si="1"/>
        <v>9.1683038637853098E-3</v>
      </c>
    </row>
    <row r="36" spans="4:31" x14ac:dyDescent="0.25">
      <c r="W36" s="143">
        <v>42438</v>
      </c>
      <c r="X36" s="12">
        <v>30.47</v>
      </c>
      <c r="Y36" s="12">
        <v>30.63</v>
      </c>
      <c r="Z36" s="12">
        <v>30.2</v>
      </c>
      <c r="AA36" s="12">
        <v>30.54</v>
      </c>
      <c r="AB36" s="105">
        <v>12158900</v>
      </c>
      <c r="AC36" s="12">
        <v>30.54</v>
      </c>
      <c r="AD36" s="2">
        <f t="shared" si="0"/>
        <v>0.42999999999999972</v>
      </c>
      <c r="AE36" s="148" t="e">
        <f t="shared" si="1"/>
        <v>#DIV/0!</v>
      </c>
    </row>
    <row r="37" spans="4:31" x14ac:dyDescent="0.25">
      <c r="W37" s="143">
        <v>42438</v>
      </c>
      <c r="X37" s="12" t="s">
        <v>232</v>
      </c>
      <c r="Y37" s="12"/>
      <c r="Z37" s="12"/>
      <c r="AA37" s="12"/>
      <c r="AB37" s="105"/>
      <c r="AC37" s="12"/>
      <c r="AD37" s="2">
        <f t="shared" si="0"/>
        <v>0</v>
      </c>
      <c r="AE37" s="148">
        <f t="shared" si="1"/>
        <v>-1</v>
      </c>
    </row>
    <row r="38" spans="4:31" x14ac:dyDescent="0.25">
      <c r="W38" s="143">
        <v>42437</v>
      </c>
      <c r="X38" s="12">
        <v>31.4</v>
      </c>
      <c r="Y38" s="12">
        <v>31.4</v>
      </c>
      <c r="Z38" s="12">
        <v>30.46</v>
      </c>
      <c r="AA38" s="12">
        <v>30.68</v>
      </c>
      <c r="AB38" s="105">
        <v>16794400</v>
      </c>
      <c r="AC38" s="12">
        <v>30.3</v>
      </c>
      <c r="AD38" s="2">
        <f t="shared" si="0"/>
        <v>0.93999999999999773</v>
      </c>
      <c r="AE38" s="148">
        <f t="shared" si="1"/>
        <v>-2.8846153846153855E-2</v>
      </c>
    </row>
    <row r="39" spans="4:31" x14ac:dyDescent="0.25">
      <c r="W39" s="143">
        <v>42436</v>
      </c>
      <c r="X39" s="12">
        <v>31.31</v>
      </c>
      <c r="Y39" s="12">
        <v>31.78</v>
      </c>
      <c r="Z39" s="12">
        <v>31.19</v>
      </c>
      <c r="AA39" s="12">
        <v>31.59</v>
      </c>
      <c r="AB39" s="105">
        <v>11373800</v>
      </c>
      <c r="AC39" s="12">
        <v>31.2</v>
      </c>
      <c r="AD39" s="2">
        <f t="shared" si="0"/>
        <v>0.58999999999999986</v>
      </c>
      <c r="AE39" s="148">
        <f t="shared" si="1"/>
        <v>7.1013557133634553E-3</v>
      </c>
    </row>
    <row r="40" spans="4:31" x14ac:dyDescent="0.25">
      <c r="D40"/>
      <c r="E40"/>
      <c r="W40" s="143">
        <v>42433</v>
      </c>
      <c r="X40" s="12">
        <v>31.22</v>
      </c>
      <c r="Y40" s="12">
        <v>31.74</v>
      </c>
      <c r="Z40" s="12">
        <v>31.06</v>
      </c>
      <c r="AA40" s="12">
        <v>31.37</v>
      </c>
      <c r="AB40" s="105">
        <v>13963200</v>
      </c>
      <c r="AC40" s="12">
        <v>30.98</v>
      </c>
      <c r="AD40" s="2">
        <f t="shared" si="0"/>
        <v>0.67999999999999972</v>
      </c>
      <c r="AE40" s="148">
        <f t="shared" si="1"/>
        <v>9.4493320299771089E-3</v>
      </c>
    </row>
    <row r="41" spans="4:31" ht="20.25" thickBot="1" x14ac:dyDescent="0.35">
      <c r="O41" s="424" t="s">
        <v>78</v>
      </c>
      <c r="P41" s="424"/>
      <c r="T41" s="101" t="s">
        <v>115</v>
      </c>
      <c r="W41" s="143">
        <v>42432</v>
      </c>
      <c r="X41" s="12">
        <v>30.26</v>
      </c>
      <c r="Y41" s="12">
        <v>31.22</v>
      </c>
      <c r="Z41" s="12">
        <v>30.2</v>
      </c>
      <c r="AA41" s="12">
        <v>31.07</v>
      </c>
      <c r="AB41" s="105">
        <v>18341300</v>
      </c>
      <c r="AC41" s="12">
        <v>30.69</v>
      </c>
      <c r="AD41" s="2">
        <f t="shared" si="0"/>
        <v>1.0199999999999996</v>
      </c>
      <c r="AE41" s="148">
        <f t="shared" si="1"/>
        <v>3.0557421087978431E-2</v>
      </c>
    </row>
    <row r="42" spans="4:31" ht="15.75" thickTop="1" x14ac:dyDescent="0.25">
      <c r="O42" s="93">
        <v>1.1000000000000001</v>
      </c>
      <c r="P42" s="93">
        <f>O42*$Q$4</f>
        <v>35.683999999999997</v>
      </c>
      <c r="Q42" s="2"/>
      <c r="T42" s="171" t="s">
        <v>100</v>
      </c>
      <c r="U42" s="171">
        <v>32.19</v>
      </c>
      <c r="W42" s="143">
        <v>42431</v>
      </c>
      <c r="X42" s="12">
        <v>30</v>
      </c>
      <c r="Y42" s="12">
        <v>30.32</v>
      </c>
      <c r="Z42" s="12">
        <v>29.84</v>
      </c>
      <c r="AA42" s="12">
        <v>30.15</v>
      </c>
      <c r="AB42" s="105">
        <v>12094700</v>
      </c>
      <c r="AC42" s="12">
        <v>29.78</v>
      </c>
      <c r="AD42" s="2">
        <f t="shared" si="0"/>
        <v>0.48000000000000043</v>
      </c>
      <c r="AE42" s="148">
        <f t="shared" si="1"/>
        <v>4.7233468286100866E-3</v>
      </c>
    </row>
    <row r="43" spans="4:31" x14ac:dyDescent="0.25">
      <c r="O43" s="93">
        <v>1.0900000000000001</v>
      </c>
      <c r="P43" s="93">
        <f t="shared" ref="P43:P62" si="3">O43*$Q$4</f>
        <v>35.3596</v>
      </c>
      <c r="Q43" s="2"/>
      <c r="T43" s="12" t="s">
        <v>101</v>
      </c>
      <c r="U43" s="12">
        <v>32.18</v>
      </c>
      <c r="W43" s="143">
        <v>42430</v>
      </c>
      <c r="X43" s="12">
        <v>30.02</v>
      </c>
      <c r="Y43" s="12">
        <v>30.23</v>
      </c>
      <c r="Z43" s="12">
        <v>28.92</v>
      </c>
      <c r="AA43" s="12">
        <v>30.01</v>
      </c>
      <c r="AB43" s="105">
        <v>21007300</v>
      </c>
      <c r="AC43" s="12">
        <v>29.64</v>
      </c>
      <c r="AD43" s="2">
        <f t="shared" si="0"/>
        <v>1.3099999999999987</v>
      </c>
      <c r="AE43" s="148">
        <f t="shared" si="1"/>
        <v>1.9257221458046869E-2</v>
      </c>
    </row>
    <row r="44" spans="4:31" x14ac:dyDescent="0.25">
      <c r="O44" s="93">
        <v>1.08</v>
      </c>
      <c r="P44" s="93">
        <f t="shared" si="3"/>
        <v>35.035200000000003</v>
      </c>
      <c r="Q44" s="2"/>
      <c r="T44" s="12" t="s">
        <v>102</v>
      </c>
      <c r="U44" s="12" t="s">
        <v>399</v>
      </c>
      <c r="W44" s="143">
        <v>42429</v>
      </c>
      <c r="X44" s="12">
        <v>29.37</v>
      </c>
      <c r="Y44" s="12">
        <v>29.8</v>
      </c>
      <c r="Z44" s="12">
        <v>29.29</v>
      </c>
      <c r="AA44" s="12">
        <v>29.44</v>
      </c>
      <c r="AB44" s="105">
        <v>10329400</v>
      </c>
      <c r="AC44" s="12">
        <v>29.08</v>
      </c>
      <c r="AD44" s="2">
        <f t="shared" si="0"/>
        <v>0.51000000000000156</v>
      </c>
      <c r="AE44" s="148">
        <f t="shared" si="1"/>
        <v>-6.1517429938483525E-3</v>
      </c>
    </row>
    <row r="45" spans="4:31" x14ac:dyDescent="0.25">
      <c r="O45" s="93">
        <v>1.07</v>
      </c>
      <c r="P45" s="93">
        <f t="shared" si="3"/>
        <v>34.710799999999999</v>
      </c>
      <c r="Q45" s="2"/>
      <c r="T45" s="12" t="s">
        <v>103</v>
      </c>
      <c r="U45" s="12" t="s">
        <v>400</v>
      </c>
      <c r="W45" s="143">
        <v>42426</v>
      </c>
      <c r="X45" s="12">
        <v>29.73</v>
      </c>
      <c r="Y45" s="12">
        <v>29.96</v>
      </c>
      <c r="Z45" s="12">
        <v>29.54</v>
      </c>
      <c r="AA45" s="12">
        <v>29.63</v>
      </c>
      <c r="AB45" s="105">
        <v>15778300</v>
      </c>
      <c r="AC45" s="12">
        <v>29.26</v>
      </c>
      <c r="AD45" s="2">
        <f t="shared" si="0"/>
        <v>0.42000000000000171</v>
      </c>
      <c r="AE45" s="148">
        <f t="shared" si="1"/>
        <v>4.462753175420664E-3</v>
      </c>
    </row>
    <row r="46" spans="4:31" x14ac:dyDescent="0.25">
      <c r="O46" s="93">
        <v>1.06</v>
      </c>
      <c r="P46" s="93">
        <f t="shared" si="3"/>
        <v>34.386400000000002</v>
      </c>
      <c r="Q46" s="2"/>
      <c r="T46" s="12" t="s">
        <v>104</v>
      </c>
      <c r="U46" s="12">
        <v>38.25</v>
      </c>
      <c r="W46" s="143">
        <v>42425</v>
      </c>
      <c r="X46" s="12">
        <v>28.83</v>
      </c>
      <c r="Y46" s="12">
        <v>29.51</v>
      </c>
      <c r="Z46" s="12">
        <v>28.55</v>
      </c>
      <c r="AA46" s="12">
        <v>29.5</v>
      </c>
      <c r="AB46" s="105">
        <v>11904300</v>
      </c>
      <c r="AC46" s="12">
        <v>29.13</v>
      </c>
      <c r="AD46" s="2">
        <f t="shared" si="0"/>
        <v>0.96000000000000085</v>
      </c>
      <c r="AE46" s="148">
        <f t="shared" si="1"/>
        <v>2.2823033707865203E-2</v>
      </c>
    </row>
    <row r="47" spans="4:31" x14ac:dyDescent="0.25">
      <c r="O47" s="93">
        <v>1.05</v>
      </c>
      <c r="P47" s="93">
        <f t="shared" si="3"/>
        <v>34.061999999999998</v>
      </c>
      <c r="Q47" s="2"/>
      <c r="T47" s="12" t="s">
        <v>105</v>
      </c>
      <c r="U47" s="12">
        <v>1.64384</v>
      </c>
      <c r="W47" s="143">
        <v>42424</v>
      </c>
      <c r="X47" s="12">
        <v>28.72</v>
      </c>
      <c r="Y47" s="12">
        <v>28.9</v>
      </c>
      <c r="Z47" s="12">
        <v>27.81</v>
      </c>
      <c r="AA47" s="12">
        <v>28.84</v>
      </c>
      <c r="AB47" s="105">
        <v>20989100</v>
      </c>
      <c r="AC47" s="12">
        <v>28.48</v>
      </c>
      <c r="AD47" s="2">
        <f t="shared" si="0"/>
        <v>1.0899999999999999</v>
      </c>
      <c r="AE47" s="148">
        <f t="shared" si="1"/>
        <v>-1.860785665058573E-2</v>
      </c>
    </row>
    <row r="48" spans="4:31" x14ac:dyDescent="0.25">
      <c r="O48" s="93">
        <v>1.04</v>
      </c>
      <c r="P48" s="93">
        <f t="shared" si="3"/>
        <v>33.7376</v>
      </c>
      <c r="Q48" s="2"/>
      <c r="T48" s="12" t="s">
        <v>125</v>
      </c>
      <c r="U48" s="12" t="s">
        <v>292</v>
      </c>
      <c r="W48" s="143">
        <v>42423</v>
      </c>
      <c r="X48" s="12">
        <v>29.41</v>
      </c>
      <c r="Y48" s="12">
        <v>29.82</v>
      </c>
      <c r="Z48" s="12">
        <v>29.28</v>
      </c>
      <c r="AA48" s="12">
        <v>29.38</v>
      </c>
      <c r="AB48" s="105">
        <v>9949600</v>
      </c>
      <c r="AC48" s="12">
        <v>29.02</v>
      </c>
      <c r="AD48" s="2">
        <f t="shared" si="0"/>
        <v>0.53999999999999915</v>
      </c>
      <c r="AE48" s="148">
        <f t="shared" si="1"/>
        <v>-8.2023239917977664E-3</v>
      </c>
    </row>
    <row r="49" spans="15:31" x14ac:dyDescent="0.25">
      <c r="O49" s="93">
        <v>1.03</v>
      </c>
      <c r="P49" s="93">
        <f t="shared" si="3"/>
        <v>33.413199999999996</v>
      </c>
      <c r="Q49" s="2"/>
      <c r="T49" s="12"/>
      <c r="U49" s="12"/>
      <c r="W49" s="143">
        <v>42422</v>
      </c>
      <c r="X49" s="12">
        <v>28.78</v>
      </c>
      <c r="Y49" s="12">
        <v>29.64</v>
      </c>
      <c r="Z49" s="12">
        <v>28.78</v>
      </c>
      <c r="AA49" s="12">
        <v>29.63</v>
      </c>
      <c r="AB49" s="105">
        <v>12215500</v>
      </c>
      <c r="AC49" s="12">
        <v>29.26</v>
      </c>
      <c r="AD49" s="2">
        <f t="shared" si="0"/>
        <v>0.85999999999999943</v>
      </c>
      <c r="AE49" s="148">
        <f t="shared" si="1"/>
        <v>2.9556650246305383E-2</v>
      </c>
    </row>
    <row r="50" spans="15:31" x14ac:dyDescent="0.25">
      <c r="O50" s="93">
        <v>1.02</v>
      </c>
      <c r="P50" s="93">
        <f t="shared" si="3"/>
        <v>33.088799999999999</v>
      </c>
      <c r="Q50" s="2"/>
      <c r="T50" s="12" t="s">
        <v>107</v>
      </c>
      <c r="U50" s="12" t="s">
        <v>401</v>
      </c>
      <c r="W50" s="143">
        <v>42419</v>
      </c>
      <c r="X50" s="12">
        <v>28.88</v>
      </c>
      <c r="Y50" s="12">
        <v>28.98</v>
      </c>
      <c r="Z50" s="12">
        <v>28.38</v>
      </c>
      <c r="AA50" s="12">
        <v>28.78</v>
      </c>
      <c r="AB50" s="105">
        <v>12362300</v>
      </c>
      <c r="AC50" s="12">
        <v>28.42</v>
      </c>
      <c r="AD50" s="2">
        <f t="shared" si="0"/>
        <v>0.60000000000000142</v>
      </c>
      <c r="AE50" s="148">
        <f t="shared" si="1"/>
        <v>-8.7199162888036419E-3</v>
      </c>
    </row>
    <row r="51" spans="15:31" x14ac:dyDescent="0.25">
      <c r="O51" s="93">
        <v>1.01</v>
      </c>
      <c r="P51" s="93">
        <f t="shared" si="3"/>
        <v>32.764399999999995</v>
      </c>
      <c r="Q51" s="2"/>
      <c r="T51" s="12" t="s">
        <v>108</v>
      </c>
      <c r="U51" s="12" t="s">
        <v>270</v>
      </c>
      <c r="W51" s="143">
        <v>42418</v>
      </c>
      <c r="X51" s="12">
        <v>29.45</v>
      </c>
      <c r="Y51" s="12">
        <v>29.55</v>
      </c>
      <c r="Z51" s="12">
        <v>28.92</v>
      </c>
      <c r="AA51" s="12">
        <v>29.03</v>
      </c>
      <c r="AB51" s="105">
        <v>12158600</v>
      </c>
      <c r="AC51" s="12">
        <v>28.67</v>
      </c>
      <c r="AD51" s="2">
        <f t="shared" si="0"/>
        <v>0.62999999999999901</v>
      </c>
      <c r="AE51" s="148">
        <f t="shared" si="1"/>
        <v>-8.3016257350396749E-3</v>
      </c>
    </row>
    <row r="52" spans="15:31" x14ac:dyDescent="0.25">
      <c r="O52" s="93">
        <v>1</v>
      </c>
      <c r="P52" s="93">
        <f t="shared" si="3"/>
        <v>32.44</v>
      </c>
      <c r="Q52" s="2"/>
      <c r="T52" s="12" t="s">
        <v>109</v>
      </c>
      <c r="U52" s="105">
        <v>6716292</v>
      </c>
      <c r="W52" s="143">
        <v>42417</v>
      </c>
      <c r="X52" s="12">
        <v>28.86</v>
      </c>
      <c r="Y52" s="12">
        <v>29.35</v>
      </c>
      <c r="Z52" s="12">
        <v>28.7</v>
      </c>
      <c r="AA52" s="12">
        <v>29.27</v>
      </c>
      <c r="AB52" s="105">
        <v>13256100</v>
      </c>
      <c r="AC52" s="12">
        <v>28.91</v>
      </c>
      <c r="AD52" s="2">
        <f t="shared" si="0"/>
        <v>0.65000000000000213</v>
      </c>
      <c r="AE52" s="148">
        <f t="shared" si="1"/>
        <v>2.4087849805171757E-2</v>
      </c>
    </row>
    <row r="53" spans="15:31" x14ac:dyDescent="0.25">
      <c r="O53" s="93">
        <v>0.99</v>
      </c>
      <c r="P53" s="93">
        <f t="shared" si="3"/>
        <v>32.115600000000001</v>
      </c>
      <c r="Q53" s="2"/>
      <c r="T53" s="12" t="s">
        <v>112</v>
      </c>
      <c r="U53" s="105">
        <v>13493800</v>
      </c>
      <c r="W53" s="143">
        <v>42416</v>
      </c>
      <c r="X53" s="12">
        <v>28</v>
      </c>
      <c r="Y53" s="12">
        <v>28.59</v>
      </c>
      <c r="Z53" s="12">
        <v>27.76</v>
      </c>
      <c r="AA53" s="12">
        <v>28.58</v>
      </c>
      <c r="AB53" s="105">
        <v>14627500</v>
      </c>
      <c r="AC53" s="12">
        <v>28.23</v>
      </c>
      <c r="AD53" s="2">
        <f t="shared" si="0"/>
        <v>0.82999999999999829</v>
      </c>
      <c r="AE53" s="148">
        <f t="shared" si="1"/>
        <v>3.1421264157837081E-2</v>
      </c>
    </row>
    <row r="54" spans="15:31" x14ac:dyDescent="0.25">
      <c r="O54" s="93">
        <v>0.98</v>
      </c>
      <c r="P54" s="93">
        <f t="shared" si="3"/>
        <v>31.791199999999996</v>
      </c>
      <c r="Q54" s="2"/>
      <c r="T54" s="12" t="s">
        <v>110</v>
      </c>
      <c r="U54" s="12" t="s">
        <v>402</v>
      </c>
      <c r="W54" s="143">
        <v>42412</v>
      </c>
      <c r="X54" s="12">
        <v>27.23</v>
      </c>
      <c r="Y54" s="12">
        <v>27.74</v>
      </c>
      <c r="Z54" s="12">
        <v>27.05</v>
      </c>
      <c r="AA54" s="12">
        <v>27.71</v>
      </c>
      <c r="AB54" s="105">
        <v>11041000</v>
      </c>
      <c r="AC54" s="12">
        <v>27.37</v>
      </c>
      <c r="AD54" s="2">
        <f t="shared" si="0"/>
        <v>0.68999999999999773</v>
      </c>
      <c r="AE54" s="148">
        <f t="shared" si="1"/>
        <v>3.0109145652992053E-2</v>
      </c>
    </row>
    <row r="55" spans="15:31" x14ac:dyDescent="0.25">
      <c r="O55" s="93">
        <v>0.97</v>
      </c>
      <c r="P55" s="93">
        <f t="shared" si="3"/>
        <v>31.466799999999996</v>
      </c>
      <c r="T55" s="12" t="s">
        <v>113</v>
      </c>
      <c r="U55" s="12">
        <v>5.45</v>
      </c>
      <c r="W55" s="143">
        <v>42411</v>
      </c>
      <c r="X55" s="12">
        <v>27.48</v>
      </c>
      <c r="Y55" s="12">
        <v>28.09</v>
      </c>
      <c r="Z55" s="12">
        <v>26.69</v>
      </c>
      <c r="AA55" s="12">
        <v>26.9</v>
      </c>
      <c r="AB55" s="105">
        <v>25164400</v>
      </c>
      <c r="AC55" s="12">
        <v>26.57</v>
      </c>
      <c r="AD55" s="2">
        <f t="shared" si="0"/>
        <v>1.3999999999999986</v>
      </c>
      <c r="AE55" s="148">
        <f t="shared" si="1"/>
        <v>-2.922908293752291E-2</v>
      </c>
    </row>
    <row r="56" spans="15:31" x14ac:dyDescent="0.25">
      <c r="O56" s="93">
        <v>0.96</v>
      </c>
      <c r="P56" s="93">
        <f t="shared" si="3"/>
        <v>31.142399999999995</v>
      </c>
      <c r="T56" s="12" t="s">
        <v>114</v>
      </c>
      <c r="U56" s="12">
        <v>5.91</v>
      </c>
      <c r="W56" s="143">
        <v>42410</v>
      </c>
      <c r="X56" s="12">
        <v>28.12</v>
      </c>
      <c r="Y56" s="12">
        <v>28.64</v>
      </c>
      <c r="Z56" s="12">
        <v>27.69</v>
      </c>
      <c r="AA56" s="12">
        <v>27.71</v>
      </c>
      <c r="AB56" s="105">
        <v>15163800</v>
      </c>
      <c r="AC56" s="12">
        <v>27.37</v>
      </c>
      <c r="AD56" s="2">
        <f t="shared" si="0"/>
        <v>0.94999999999999929</v>
      </c>
      <c r="AE56" s="148">
        <f t="shared" si="1"/>
        <v>-5.4505813953488191E-3</v>
      </c>
    </row>
    <row r="57" spans="15:31" x14ac:dyDescent="0.25">
      <c r="O57" s="93">
        <v>0.95</v>
      </c>
      <c r="P57" s="93">
        <f t="shared" si="3"/>
        <v>30.817999999999998</v>
      </c>
      <c r="T57" s="12" t="s">
        <v>111</v>
      </c>
      <c r="U57" s="12" t="s">
        <v>293</v>
      </c>
      <c r="W57" s="143">
        <v>42409</v>
      </c>
      <c r="X57" s="12">
        <v>28.13</v>
      </c>
      <c r="Y57" s="12">
        <v>28.87</v>
      </c>
      <c r="Z57" s="12">
        <v>27.77</v>
      </c>
      <c r="AA57" s="12">
        <v>27.87</v>
      </c>
      <c r="AB57" s="105">
        <v>21654100</v>
      </c>
      <c r="AC57" s="12">
        <v>27.52</v>
      </c>
      <c r="AD57" s="2">
        <f t="shared" si="0"/>
        <v>1.1000000000000014</v>
      </c>
      <c r="AE57" s="148">
        <f t="shared" si="1"/>
        <v>-2.8248587570621542E-2</v>
      </c>
    </row>
    <row r="58" spans="15:31" x14ac:dyDescent="0.25">
      <c r="O58" s="93">
        <v>0.94</v>
      </c>
      <c r="P58" s="93">
        <f t="shared" si="3"/>
        <v>30.493599999999997</v>
      </c>
      <c r="W58" s="143">
        <v>42408</v>
      </c>
      <c r="X58" s="12">
        <v>28.28</v>
      </c>
      <c r="Y58" s="12">
        <v>28.84</v>
      </c>
      <c r="Z58" s="12">
        <v>28.05</v>
      </c>
      <c r="AA58" s="12">
        <v>28.68</v>
      </c>
      <c r="AB58" s="105">
        <v>19174000</v>
      </c>
      <c r="AC58" s="12">
        <v>28.32</v>
      </c>
      <c r="AD58" s="2">
        <f t="shared" si="0"/>
        <v>0.78999999999999915</v>
      </c>
      <c r="AE58" s="148">
        <f t="shared" si="1"/>
        <v>4.6115643845334731E-3</v>
      </c>
    </row>
    <row r="59" spans="15:31" x14ac:dyDescent="0.25">
      <c r="O59" s="93">
        <v>0.93</v>
      </c>
      <c r="P59" s="93">
        <f t="shared" si="3"/>
        <v>30.1692</v>
      </c>
      <c r="W59" s="143">
        <v>42405</v>
      </c>
      <c r="X59" s="12">
        <v>28.67</v>
      </c>
      <c r="Y59" s="12">
        <v>29.2</v>
      </c>
      <c r="Z59" s="12">
        <v>28.42</v>
      </c>
      <c r="AA59" s="12">
        <v>28.54</v>
      </c>
      <c r="AB59" s="105">
        <v>14125200</v>
      </c>
      <c r="AC59" s="12">
        <v>28.19</v>
      </c>
      <c r="AD59" s="2">
        <f t="shared" si="0"/>
        <v>0.77999999999999758</v>
      </c>
      <c r="AE59" s="148">
        <f t="shared" si="1"/>
        <v>-3.5348179568751581E-3</v>
      </c>
    </row>
    <row r="60" spans="15:31" x14ac:dyDescent="0.25">
      <c r="O60" s="93">
        <v>0.92</v>
      </c>
      <c r="P60" s="93">
        <f t="shared" si="3"/>
        <v>29.844799999999999</v>
      </c>
      <c r="W60" s="143">
        <v>42404</v>
      </c>
      <c r="X60" s="12">
        <v>28.94</v>
      </c>
      <c r="Y60" s="12">
        <v>29.21</v>
      </c>
      <c r="Z60" s="12">
        <v>28.1</v>
      </c>
      <c r="AA60" s="12">
        <v>28.64</v>
      </c>
      <c r="AB60" s="105">
        <v>21002800</v>
      </c>
      <c r="AC60" s="12">
        <v>28.29</v>
      </c>
      <c r="AD60" s="2">
        <f t="shared" si="0"/>
        <v>1.1099999999999994</v>
      </c>
      <c r="AE60" s="148">
        <f t="shared" si="1"/>
        <v>-9.4537815126050084E-3</v>
      </c>
    </row>
    <row r="61" spans="15:31" x14ac:dyDescent="0.25">
      <c r="O61" s="93">
        <v>0.91</v>
      </c>
      <c r="P61" s="93">
        <f t="shared" si="3"/>
        <v>29.520399999999999</v>
      </c>
      <c r="W61" s="143">
        <v>42403</v>
      </c>
      <c r="X61" s="12">
        <v>30.1</v>
      </c>
      <c r="Y61" s="12">
        <v>30.25</v>
      </c>
      <c r="Z61" s="12">
        <v>28.18</v>
      </c>
      <c r="AA61" s="12">
        <v>28.92</v>
      </c>
      <c r="AB61" s="105">
        <v>29069800</v>
      </c>
      <c r="AC61" s="12">
        <v>28.56</v>
      </c>
      <c r="AD61" s="2">
        <f t="shared" si="0"/>
        <v>2.0700000000000003</v>
      </c>
      <c r="AE61" s="148">
        <f t="shared" si="1"/>
        <v>-2.4590163934426257E-2</v>
      </c>
    </row>
    <row r="62" spans="15:31" x14ac:dyDescent="0.25">
      <c r="O62" s="93">
        <v>0.9</v>
      </c>
      <c r="P62" s="93">
        <f t="shared" si="3"/>
        <v>29.195999999999998</v>
      </c>
      <c r="W62" s="143">
        <v>42402</v>
      </c>
      <c r="X62" s="12">
        <v>29.99</v>
      </c>
      <c r="Y62" s="12">
        <v>30.19</v>
      </c>
      <c r="Z62" s="12">
        <v>28.87</v>
      </c>
      <c r="AA62" s="12">
        <v>29.65</v>
      </c>
      <c r="AB62" s="105">
        <v>23777400</v>
      </c>
      <c r="AC62" s="12">
        <v>29.28</v>
      </c>
      <c r="AD62" s="2">
        <f t="shared" si="0"/>
        <v>1.3200000000000003</v>
      </c>
      <c r="AE62" s="148">
        <f t="shared" si="1"/>
        <v>-1.5467383994619999E-2</v>
      </c>
    </row>
    <row r="63" spans="15:31" x14ac:dyDescent="0.25">
      <c r="W63" s="143">
        <v>42401</v>
      </c>
      <c r="X63" s="12">
        <v>29.46</v>
      </c>
      <c r="Y63" s="12">
        <v>30.24</v>
      </c>
      <c r="Z63" s="12">
        <v>29.1</v>
      </c>
      <c r="AA63" s="12">
        <v>30.11</v>
      </c>
      <c r="AB63" s="105">
        <v>13831700</v>
      </c>
      <c r="AC63" s="12">
        <v>29.74</v>
      </c>
      <c r="AD63" s="2">
        <f t="shared" si="0"/>
        <v>1.139999999999997</v>
      </c>
      <c r="AE63" s="148">
        <f t="shared" si="1"/>
        <v>1.605739665186201E-2</v>
      </c>
    </row>
    <row r="64" spans="15:31" x14ac:dyDescent="0.25">
      <c r="W64" s="143">
        <v>42398</v>
      </c>
      <c r="X64" s="12">
        <v>29.17</v>
      </c>
      <c r="Y64" s="12">
        <v>29.64</v>
      </c>
      <c r="Z64" s="12">
        <v>29.02</v>
      </c>
      <c r="AA64" s="12">
        <v>29.64</v>
      </c>
      <c r="AB64" s="105">
        <v>13445800</v>
      </c>
      <c r="AC64" s="12">
        <v>29.27</v>
      </c>
      <c r="AD64" s="2">
        <f t="shared" si="0"/>
        <v>0.62000000000000099</v>
      </c>
      <c r="AE64" s="148">
        <f t="shared" si="1"/>
        <v>2.1284019539427712E-2</v>
      </c>
    </row>
    <row r="65" spans="23:31" x14ac:dyDescent="0.25">
      <c r="W65" s="143">
        <v>42397</v>
      </c>
      <c r="X65" s="12">
        <v>29.47</v>
      </c>
      <c r="Y65" s="12">
        <v>29.48</v>
      </c>
      <c r="Z65" s="12">
        <v>28.4</v>
      </c>
      <c r="AA65" s="12">
        <v>29.02</v>
      </c>
      <c r="AB65" s="105">
        <v>16421200</v>
      </c>
      <c r="AC65" s="12">
        <v>28.66</v>
      </c>
      <c r="AD65" s="2">
        <f t="shared" si="0"/>
        <v>1.0800000000000018</v>
      </c>
      <c r="AE65" s="148">
        <f t="shared" si="1"/>
        <v>-6.585788561525141E-3</v>
      </c>
    </row>
    <row r="66" spans="23:31" x14ac:dyDescent="0.25">
      <c r="W66" s="143">
        <v>42396</v>
      </c>
      <c r="X66" s="12">
        <v>29.72</v>
      </c>
      <c r="Y66" s="12">
        <v>29.9</v>
      </c>
      <c r="Z66" s="12">
        <v>29</v>
      </c>
      <c r="AA66" s="12">
        <v>29.21</v>
      </c>
      <c r="AB66" s="105">
        <v>12932300</v>
      </c>
      <c r="AC66" s="12">
        <v>28.85</v>
      </c>
      <c r="AD66" s="2">
        <f t="shared" si="0"/>
        <v>0.89999999999999858</v>
      </c>
      <c r="AE66" s="148">
        <f t="shared" si="1"/>
        <v>-1.4685792349726778E-2</v>
      </c>
    </row>
    <row r="67" spans="23:31" x14ac:dyDescent="0.25">
      <c r="W67" s="143">
        <v>42395</v>
      </c>
      <c r="X67" s="12">
        <v>29.41</v>
      </c>
      <c r="Y67" s="12">
        <v>29.75</v>
      </c>
      <c r="Z67" s="12">
        <v>29.04</v>
      </c>
      <c r="AA67" s="12">
        <v>29.65</v>
      </c>
      <c r="AB67" s="105">
        <v>11656700</v>
      </c>
      <c r="AC67" s="12">
        <v>29.28</v>
      </c>
      <c r="AD67" s="2">
        <f t="shared" ref="AD67:AD68" si="4">Y67-Z67</f>
        <v>0.71000000000000085</v>
      </c>
      <c r="AE67" s="148">
        <f t="shared" ref="AE67" si="5">AC67/AC68-1</f>
        <v>1.4201593349497665E-2</v>
      </c>
    </row>
    <row r="68" spans="23:31" x14ac:dyDescent="0.25">
      <c r="W68" s="143">
        <v>42394</v>
      </c>
      <c r="X68" s="12">
        <v>29.33</v>
      </c>
      <c r="Y68" s="12">
        <v>29.59</v>
      </c>
      <c r="Z68" s="12">
        <v>29.02</v>
      </c>
      <c r="AA68" s="12">
        <v>29.23</v>
      </c>
      <c r="AB68" s="105">
        <v>33627700</v>
      </c>
      <c r="AC68" s="12">
        <v>28.87</v>
      </c>
      <c r="AD68" s="2">
        <f t="shared" si="4"/>
        <v>0.57000000000000028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97" priority="10">
      <formula>Q7&gt;0</formula>
    </cfRule>
    <cfRule type="expression" dxfId="9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95" priority="3">
      <formula>F13&gt;0</formula>
    </cfRule>
    <cfRule type="expression" dxfId="94" priority="4">
      <formula>F13&lt;0</formula>
    </cfRule>
  </conditionalFormatting>
  <conditionalFormatting sqref="H13:H17">
    <cfRule type="expression" dxfId="93" priority="1">
      <formula>H13&gt;0</formula>
    </cfRule>
    <cfRule type="expression" dxfId="9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42487</v>
      </c>
      <c r="X2" s="12">
        <v>145.61000000000001</v>
      </c>
      <c r="Y2" s="12">
        <v>147.75</v>
      </c>
      <c r="Z2" s="12">
        <v>145.16</v>
      </c>
      <c r="AA2" s="12">
        <v>147.13999999999999</v>
      </c>
      <c r="AB2" s="105">
        <v>1483500</v>
      </c>
      <c r="AC2" s="12">
        <v>147.13999999999999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145.32</v>
      </c>
      <c r="W3" s="143">
        <v>42486</v>
      </c>
      <c r="X3" s="12">
        <v>146.13</v>
      </c>
      <c r="Y3" s="12">
        <v>146.38</v>
      </c>
      <c r="Z3" s="12">
        <v>144.54</v>
      </c>
      <c r="AA3" s="12">
        <v>145.61000000000001</v>
      </c>
      <c r="AB3" s="105">
        <v>1778500</v>
      </c>
      <c r="AC3" s="12">
        <v>145.61000000000001</v>
      </c>
      <c r="AD3" s="2"/>
      <c r="AE3" s="148"/>
      <c r="AI3" t="s">
        <v>194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145.32</v>
      </c>
      <c r="W4" s="143">
        <v>42485</v>
      </c>
      <c r="X4" s="12">
        <v>146.74</v>
      </c>
      <c r="Y4" s="12">
        <v>147.24</v>
      </c>
      <c r="Z4" s="12">
        <v>146.30000000000001</v>
      </c>
      <c r="AA4" s="12">
        <v>146.56</v>
      </c>
      <c r="AB4" s="105">
        <v>1392400</v>
      </c>
      <c r="AC4" s="12">
        <v>146.56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42482</v>
      </c>
      <c r="X5" s="12">
        <v>147.47</v>
      </c>
      <c r="Y5" s="12">
        <v>147.94</v>
      </c>
      <c r="Z5" s="12">
        <v>145.63999999999999</v>
      </c>
      <c r="AA5" s="12">
        <v>146.85</v>
      </c>
      <c r="AB5" s="105">
        <v>1013500</v>
      </c>
      <c r="AC5" s="12">
        <v>146.85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42481</v>
      </c>
      <c r="X6" s="12">
        <v>146.12</v>
      </c>
      <c r="Y6" s="12">
        <v>147.77000000000001</v>
      </c>
      <c r="Z6" s="12">
        <v>145.77000000000001</v>
      </c>
      <c r="AA6" s="12">
        <v>147.35</v>
      </c>
      <c r="AB6" s="105">
        <v>1312000</v>
      </c>
      <c r="AC6" s="12">
        <v>147.35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42480</v>
      </c>
      <c r="X7" s="12">
        <v>145.82</v>
      </c>
      <c r="Y7" s="12">
        <v>146.86000000000001</v>
      </c>
      <c r="Z7" s="12">
        <v>145</v>
      </c>
      <c r="AA7" s="12">
        <v>146.44</v>
      </c>
      <c r="AB7" s="105">
        <v>996300</v>
      </c>
      <c r="AC7" s="12">
        <v>146.44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42479</v>
      </c>
      <c r="X8" s="12">
        <v>145.87</v>
      </c>
      <c r="Y8" s="12">
        <v>146.77000000000001</v>
      </c>
      <c r="Z8" s="12">
        <v>145.15</v>
      </c>
      <c r="AA8" s="12">
        <v>145.59</v>
      </c>
      <c r="AB8" s="105">
        <v>1303500</v>
      </c>
      <c r="AC8" s="12">
        <v>145.59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42478</v>
      </c>
      <c r="X9" s="12">
        <v>145.41999999999999</v>
      </c>
      <c r="Y9" s="12">
        <v>146.6</v>
      </c>
      <c r="Z9" s="12">
        <v>144.76</v>
      </c>
      <c r="AA9" s="12">
        <v>146.47</v>
      </c>
      <c r="AB9" s="105">
        <v>773300</v>
      </c>
      <c r="AC9" s="12">
        <v>146.47</v>
      </c>
      <c r="AD9" s="2"/>
      <c r="AE9" s="148"/>
    </row>
    <row r="10" spans="1:43" x14ac:dyDescent="0.25">
      <c r="W10" s="143">
        <v>42475</v>
      </c>
      <c r="X10" s="12">
        <v>144.62</v>
      </c>
      <c r="Y10" s="12">
        <v>145.47</v>
      </c>
      <c r="Z10" s="12">
        <v>144.07</v>
      </c>
      <c r="AA10" s="12">
        <v>145.34</v>
      </c>
      <c r="AB10" s="105">
        <v>832400</v>
      </c>
      <c r="AC10" s="12">
        <v>145.34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42474</v>
      </c>
      <c r="X11" s="12">
        <v>145.34</v>
      </c>
      <c r="Y11" s="12">
        <v>145.77000000000001</v>
      </c>
      <c r="Z11" s="12">
        <v>144.5</v>
      </c>
      <c r="AA11" s="12">
        <v>144.62</v>
      </c>
      <c r="AB11" s="105">
        <v>687900</v>
      </c>
      <c r="AC11" s="12">
        <v>144.62</v>
      </c>
      <c r="AD11" s="2"/>
      <c r="AE11" s="148"/>
    </row>
    <row r="12" spans="1:43" x14ac:dyDescent="0.25">
      <c r="W12" s="143">
        <v>42473</v>
      </c>
      <c r="X12" s="12">
        <v>143.04</v>
      </c>
      <c r="Y12" s="12">
        <v>145.1</v>
      </c>
      <c r="Z12" s="12">
        <v>142.99</v>
      </c>
      <c r="AA12" s="12">
        <v>145.05000000000001</v>
      </c>
      <c r="AB12" s="105">
        <v>999200</v>
      </c>
      <c r="AC12" s="12">
        <v>145.05000000000001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0" t="s">
        <v>167</v>
      </c>
      <c r="H13" s="213" t="s">
        <v>90</v>
      </c>
      <c r="I13" s="212" t="s">
        <v>174</v>
      </c>
      <c r="W13" s="143">
        <v>42472</v>
      </c>
      <c r="X13" s="12">
        <v>142.27000000000001</v>
      </c>
      <c r="Y13" s="12">
        <v>142.82</v>
      </c>
      <c r="Z13" s="12">
        <v>141.53</v>
      </c>
      <c r="AA13" s="12">
        <v>142.43</v>
      </c>
      <c r="AB13" s="105">
        <v>1131100</v>
      </c>
      <c r="AC13" s="12">
        <v>142.43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42471</v>
      </c>
      <c r="X14" s="12">
        <v>142.51</v>
      </c>
      <c r="Y14" s="12">
        <v>143.26</v>
      </c>
      <c r="Z14" s="12">
        <v>141.44999999999999</v>
      </c>
      <c r="AA14" s="12">
        <v>141.66</v>
      </c>
      <c r="AB14" s="105">
        <v>917100</v>
      </c>
      <c r="AC14" s="12">
        <v>141.66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42468</v>
      </c>
      <c r="X15" s="12">
        <v>142.87</v>
      </c>
      <c r="Y15" s="12">
        <v>143.32</v>
      </c>
      <c r="Z15" s="12">
        <v>141.47</v>
      </c>
      <c r="AA15" s="12">
        <v>142.21</v>
      </c>
      <c r="AB15" s="105">
        <v>957100</v>
      </c>
      <c r="AC15" s="12">
        <v>142.21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42467</v>
      </c>
      <c r="X16" s="12">
        <v>144.44999999999999</v>
      </c>
      <c r="Y16" s="12">
        <v>144.53</v>
      </c>
      <c r="Z16" s="12">
        <v>141.43</v>
      </c>
      <c r="AA16" s="12">
        <v>142.05000000000001</v>
      </c>
      <c r="AB16" s="105">
        <v>1289100</v>
      </c>
      <c r="AC16" s="12">
        <v>142.05000000000001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42466</v>
      </c>
      <c r="X17" s="12">
        <v>141.43</v>
      </c>
      <c r="Y17" s="12">
        <v>145.31</v>
      </c>
      <c r="Z17" s="12">
        <v>141.22</v>
      </c>
      <c r="AA17" s="12">
        <v>145.11000000000001</v>
      </c>
      <c r="AB17" s="105">
        <v>1664100</v>
      </c>
      <c r="AC17" s="12">
        <v>145.11000000000001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42465</v>
      </c>
      <c r="X18" s="12">
        <v>143.36000000000001</v>
      </c>
      <c r="Y18" s="12">
        <v>143.36000000000001</v>
      </c>
      <c r="Z18" s="12">
        <v>140.96</v>
      </c>
      <c r="AA18" s="12">
        <v>141.38</v>
      </c>
      <c r="AB18" s="105">
        <v>1405600</v>
      </c>
      <c r="AC18" s="12">
        <v>141.38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42464</v>
      </c>
      <c r="X19" s="12">
        <v>142.18</v>
      </c>
      <c r="Y19" s="12">
        <v>144.93</v>
      </c>
      <c r="Z19" s="12">
        <v>142.16</v>
      </c>
      <c r="AA19" s="12">
        <v>144.05000000000001</v>
      </c>
      <c r="AB19" s="105">
        <v>1852000</v>
      </c>
      <c r="AC19" s="12">
        <v>144.05000000000001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42461</v>
      </c>
      <c r="X20" s="12">
        <v>140.21</v>
      </c>
      <c r="Y20" s="12">
        <v>142.99</v>
      </c>
      <c r="Z20" s="12">
        <v>140.19</v>
      </c>
      <c r="AA20" s="12">
        <v>142.66999999999999</v>
      </c>
      <c r="AB20" s="105">
        <v>1044200</v>
      </c>
      <c r="AC20" s="12">
        <v>142.66999999999999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42460</v>
      </c>
      <c r="X21" s="12">
        <v>140.75</v>
      </c>
      <c r="Y21" s="12">
        <v>142.21</v>
      </c>
      <c r="Z21" s="12">
        <v>140.13999999999999</v>
      </c>
      <c r="AA21" s="12">
        <v>141.59</v>
      </c>
      <c r="AB21" s="105">
        <v>1145500</v>
      </c>
      <c r="AC21" s="12">
        <v>141.59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42459</v>
      </c>
      <c r="X22" s="12">
        <v>141.04</v>
      </c>
      <c r="Y22" s="12">
        <v>142.04</v>
      </c>
      <c r="Z22" s="12">
        <v>140.35</v>
      </c>
      <c r="AA22" s="12">
        <v>140.79</v>
      </c>
      <c r="AB22" s="105">
        <v>879000</v>
      </c>
      <c r="AC22" s="12">
        <v>140.79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42458</v>
      </c>
      <c r="X23" s="12">
        <v>138.38999999999999</v>
      </c>
      <c r="Y23" s="12">
        <v>140.28</v>
      </c>
      <c r="Z23" s="12">
        <v>137.69999999999999</v>
      </c>
      <c r="AA23" s="12">
        <v>140.15</v>
      </c>
      <c r="AB23" s="105">
        <v>1199700</v>
      </c>
      <c r="AC23" s="12">
        <v>140.15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42457</v>
      </c>
      <c r="X24" s="12">
        <v>139.59</v>
      </c>
      <c r="Y24" s="12">
        <v>139.88</v>
      </c>
      <c r="Z24" s="12">
        <v>138.12</v>
      </c>
      <c r="AA24" s="12">
        <v>138.53</v>
      </c>
      <c r="AB24" s="105">
        <v>826500</v>
      </c>
      <c r="AC24" s="12">
        <v>138.53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42453</v>
      </c>
      <c r="X25" s="12">
        <v>138.15</v>
      </c>
      <c r="Y25" s="12">
        <v>139.22</v>
      </c>
      <c r="Z25" s="12">
        <v>137.4</v>
      </c>
      <c r="AA25" s="12">
        <v>139.02000000000001</v>
      </c>
      <c r="AB25" s="105">
        <v>992800</v>
      </c>
      <c r="AC25" s="12">
        <v>139.02000000000001</v>
      </c>
      <c r="AD25" s="2"/>
      <c r="AE25" s="148"/>
    </row>
    <row r="26" spans="2:31" x14ac:dyDescent="0.25">
      <c r="W26" s="143">
        <v>42452</v>
      </c>
      <c r="X26" s="12">
        <v>139</v>
      </c>
      <c r="Y26" s="12">
        <v>139.75</v>
      </c>
      <c r="Z26" s="12">
        <v>138.41999999999999</v>
      </c>
      <c r="AA26" s="12">
        <v>138.82</v>
      </c>
      <c r="AB26" s="105">
        <v>1070300</v>
      </c>
      <c r="AC26" s="12">
        <v>138.82</v>
      </c>
      <c r="AD26" s="2"/>
      <c r="AE26" s="148"/>
    </row>
    <row r="27" spans="2:31" x14ac:dyDescent="0.25">
      <c r="W27" s="143">
        <v>42451</v>
      </c>
      <c r="X27" s="12">
        <v>139.15</v>
      </c>
      <c r="Y27" s="12">
        <v>139.97999999999999</v>
      </c>
      <c r="Z27" s="12">
        <v>138.38</v>
      </c>
      <c r="AA27" s="12">
        <v>138.85</v>
      </c>
      <c r="AB27" s="105">
        <v>1609100</v>
      </c>
      <c r="AC27" s="12">
        <v>138.85</v>
      </c>
      <c r="AD27" s="2"/>
      <c r="AE27" s="148"/>
    </row>
    <row r="28" spans="2:31" x14ac:dyDescent="0.25">
      <c r="W28" s="143">
        <v>42450</v>
      </c>
      <c r="X28" s="12">
        <v>139.5</v>
      </c>
      <c r="Y28" s="12">
        <v>140.18</v>
      </c>
      <c r="Z28" s="12">
        <v>138.88</v>
      </c>
      <c r="AA28" s="12">
        <v>139.63</v>
      </c>
      <c r="AB28" s="105">
        <v>1265000</v>
      </c>
      <c r="AC28" s="12">
        <v>139.63</v>
      </c>
      <c r="AD28" s="2"/>
      <c r="AE28" s="148"/>
    </row>
    <row r="29" spans="2:31" x14ac:dyDescent="0.25">
      <c r="W29" s="143">
        <v>42447</v>
      </c>
      <c r="X29" s="12">
        <v>138.85</v>
      </c>
      <c r="Y29" s="12">
        <v>140.77000000000001</v>
      </c>
      <c r="Z29" s="12">
        <v>137.76</v>
      </c>
      <c r="AA29" s="12">
        <v>140</v>
      </c>
      <c r="AB29" s="105">
        <v>3238100</v>
      </c>
      <c r="AC29" s="12">
        <v>140</v>
      </c>
      <c r="AD29" s="2"/>
      <c r="AE29" s="148"/>
    </row>
    <row r="30" spans="2:31" x14ac:dyDescent="0.25">
      <c r="W30" s="143">
        <v>42446</v>
      </c>
      <c r="X30" s="12">
        <v>138.81</v>
      </c>
      <c r="Y30" s="12">
        <v>139.33000000000001</v>
      </c>
      <c r="Z30" s="12">
        <v>136.58000000000001</v>
      </c>
      <c r="AA30" s="12">
        <v>138.25</v>
      </c>
      <c r="AB30" s="105">
        <v>2379100</v>
      </c>
      <c r="AC30" s="12">
        <v>138.25</v>
      </c>
      <c r="AD30" s="2"/>
      <c r="AE30" s="148"/>
    </row>
    <row r="31" spans="2:31" x14ac:dyDescent="0.25">
      <c r="W31" s="143">
        <v>42445</v>
      </c>
      <c r="X31" s="12">
        <v>138.29</v>
      </c>
      <c r="Y31" s="12">
        <v>139.43</v>
      </c>
      <c r="Z31" s="12">
        <v>137.46</v>
      </c>
      <c r="AA31" s="12">
        <v>139.08000000000001</v>
      </c>
      <c r="AB31" s="105">
        <v>1254900</v>
      </c>
      <c r="AC31" s="12">
        <v>139.08000000000001</v>
      </c>
      <c r="AD31" s="2"/>
      <c r="AE31" s="148"/>
    </row>
    <row r="32" spans="2:31" x14ac:dyDescent="0.25">
      <c r="W32" s="143">
        <v>42444</v>
      </c>
      <c r="X32" s="12">
        <v>138.59</v>
      </c>
      <c r="Y32" s="12">
        <v>138.77000000000001</v>
      </c>
      <c r="Z32" s="12">
        <v>137.03</v>
      </c>
      <c r="AA32" s="12">
        <v>138.26</v>
      </c>
      <c r="AB32" s="105">
        <v>1524200</v>
      </c>
      <c r="AC32" s="12">
        <v>138.26</v>
      </c>
      <c r="AD32" s="2"/>
      <c r="AE32" s="148"/>
    </row>
    <row r="33" spans="15:31" x14ac:dyDescent="0.25">
      <c r="W33" s="143">
        <v>42443</v>
      </c>
      <c r="X33" s="12">
        <v>139.61000000000001</v>
      </c>
      <c r="Y33" s="12">
        <v>140.57</v>
      </c>
      <c r="Z33" s="12">
        <v>138.86000000000001</v>
      </c>
      <c r="AA33" s="12">
        <v>139.77000000000001</v>
      </c>
      <c r="AB33" s="105">
        <v>1124300</v>
      </c>
      <c r="AC33" s="12">
        <v>139.77000000000001</v>
      </c>
      <c r="AD33" s="2"/>
      <c r="AE33" s="148"/>
    </row>
    <row r="34" spans="15:31" x14ac:dyDescent="0.25">
      <c r="W34" s="143">
        <v>42440</v>
      </c>
      <c r="X34" s="12">
        <v>138.88</v>
      </c>
      <c r="Y34" s="12">
        <v>140.86000000000001</v>
      </c>
      <c r="Z34" s="12">
        <v>138.80000000000001</v>
      </c>
      <c r="AA34" s="12">
        <v>140.22</v>
      </c>
      <c r="AB34" s="105">
        <v>2036100</v>
      </c>
      <c r="AC34" s="12">
        <v>140.22</v>
      </c>
      <c r="AD34" s="2"/>
      <c r="AE34" s="148"/>
    </row>
    <row r="35" spans="15:31" x14ac:dyDescent="0.25">
      <c r="W35" s="143">
        <v>42440</v>
      </c>
      <c r="X35" s="12" t="s">
        <v>209</v>
      </c>
      <c r="Y35" s="12"/>
      <c r="Z35" s="12"/>
      <c r="AA35" s="12"/>
      <c r="AB35" s="105"/>
      <c r="AC35" s="12"/>
      <c r="AD35" s="2"/>
      <c r="AE35" s="148"/>
    </row>
    <row r="36" spans="15:31" x14ac:dyDescent="0.25">
      <c r="W36" s="143">
        <v>42439</v>
      </c>
      <c r="X36" s="12">
        <v>138.94</v>
      </c>
      <c r="Y36" s="12">
        <v>140.16</v>
      </c>
      <c r="Z36" s="12">
        <v>136.69999999999999</v>
      </c>
      <c r="AA36" s="12">
        <v>137.96</v>
      </c>
      <c r="AB36" s="105">
        <v>2398700</v>
      </c>
      <c r="AC36" s="12">
        <v>137.81</v>
      </c>
      <c r="AD36" s="2"/>
      <c r="AE36" s="148"/>
    </row>
    <row r="37" spans="15:31" x14ac:dyDescent="0.25">
      <c r="W37" s="143">
        <v>42438</v>
      </c>
      <c r="X37" s="12">
        <v>139.65</v>
      </c>
      <c r="Y37" s="12">
        <v>140.27000000000001</v>
      </c>
      <c r="Z37" s="12">
        <v>137.47</v>
      </c>
      <c r="AA37" s="12">
        <v>138.15</v>
      </c>
      <c r="AB37" s="105">
        <v>2588800</v>
      </c>
      <c r="AC37" s="12">
        <v>138</v>
      </c>
      <c r="AD37" s="2"/>
      <c r="AE37" s="148"/>
    </row>
    <row r="38" spans="15:31" x14ac:dyDescent="0.25">
      <c r="W38" s="143">
        <v>42437</v>
      </c>
      <c r="X38" s="12">
        <v>140.24</v>
      </c>
      <c r="Y38" s="12">
        <v>141.03</v>
      </c>
      <c r="Z38" s="12">
        <v>138.78</v>
      </c>
      <c r="AA38" s="12">
        <v>139.08000000000001</v>
      </c>
      <c r="AB38" s="105">
        <v>2202500</v>
      </c>
      <c r="AC38" s="12">
        <v>138.93</v>
      </c>
      <c r="AD38" s="2"/>
      <c r="AE38" s="148"/>
    </row>
    <row r="39" spans="15:31" x14ac:dyDescent="0.25">
      <c r="W39" s="143">
        <v>42436</v>
      </c>
      <c r="X39" s="12">
        <v>138.72</v>
      </c>
      <c r="Y39" s="12">
        <v>141.62</v>
      </c>
      <c r="Z39" s="12">
        <v>137.29</v>
      </c>
      <c r="AA39" s="12">
        <v>141.55000000000001</v>
      </c>
      <c r="AB39" s="105">
        <v>3182900</v>
      </c>
      <c r="AC39" s="12">
        <v>141.4</v>
      </c>
      <c r="AD39" s="2"/>
      <c r="AE39" s="148"/>
    </row>
    <row r="40" spans="15:31" x14ac:dyDescent="0.25">
      <c r="W40" s="143">
        <v>42433</v>
      </c>
      <c r="X40" s="12">
        <v>138.78</v>
      </c>
      <c r="Y40" s="12">
        <v>140.99</v>
      </c>
      <c r="Z40" s="12">
        <v>138.46</v>
      </c>
      <c r="AA40" s="12">
        <v>140.30000000000001</v>
      </c>
      <c r="AB40" s="105">
        <v>2355700</v>
      </c>
      <c r="AC40" s="12">
        <v>140.15</v>
      </c>
      <c r="AD40" s="2"/>
      <c r="AE40" s="148"/>
    </row>
    <row r="41" spans="15:31" x14ac:dyDescent="0.25">
      <c r="W41" s="143">
        <v>42432</v>
      </c>
      <c r="X41" s="12">
        <v>137.75</v>
      </c>
      <c r="Y41" s="12">
        <v>139.04</v>
      </c>
      <c r="Z41" s="12">
        <v>136.46</v>
      </c>
      <c r="AA41" s="12">
        <v>138.66999999999999</v>
      </c>
      <c r="AB41" s="105">
        <v>2122100</v>
      </c>
      <c r="AC41" s="12">
        <v>138.52000000000001</v>
      </c>
      <c r="AD41" s="2"/>
      <c r="AE41" s="148"/>
    </row>
    <row r="42" spans="15:31" x14ac:dyDescent="0.25">
      <c r="W42" s="143">
        <v>42431</v>
      </c>
      <c r="X42" s="12">
        <v>134.84</v>
      </c>
      <c r="Y42" s="12">
        <v>138.58000000000001</v>
      </c>
      <c r="Z42" s="12">
        <v>134.72</v>
      </c>
      <c r="AA42" s="12">
        <v>138.12</v>
      </c>
      <c r="AB42" s="105">
        <v>3278200</v>
      </c>
      <c r="AC42" s="12">
        <v>137.97</v>
      </c>
      <c r="AD42" s="2"/>
      <c r="AE42" s="148"/>
    </row>
    <row r="43" spans="15:31" x14ac:dyDescent="0.25">
      <c r="W43" s="143">
        <v>42430</v>
      </c>
      <c r="X43" s="12">
        <v>129.84</v>
      </c>
      <c r="Y43" s="12">
        <v>135.74</v>
      </c>
      <c r="Z43" s="12">
        <v>129.69999999999999</v>
      </c>
      <c r="AA43" s="12">
        <v>135.28</v>
      </c>
      <c r="AB43" s="105">
        <v>2598200</v>
      </c>
      <c r="AC43" s="12">
        <v>135.13</v>
      </c>
      <c r="AD43" s="2"/>
      <c r="AE43" s="148"/>
    </row>
    <row r="44" spans="15:31" x14ac:dyDescent="0.25">
      <c r="W44" s="143">
        <v>42429</v>
      </c>
      <c r="X44" s="12">
        <v>130.24</v>
      </c>
      <c r="Y44" s="12">
        <v>131.04</v>
      </c>
      <c r="Z44" s="12">
        <v>129.13</v>
      </c>
      <c r="AA44" s="12">
        <v>129.19</v>
      </c>
      <c r="AB44" s="105">
        <v>2237200</v>
      </c>
      <c r="AC44" s="12">
        <v>129.05000000000001</v>
      </c>
      <c r="AD44" s="2"/>
      <c r="AE44" s="148"/>
    </row>
    <row r="45" spans="15:31" ht="20.25" thickBot="1" x14ac:dyDescent="0.35">
      <c r="O45" s="424" t="s">
        <v>78</v>
      </c>
      <c r="P45" s="424"/>
      <c r="T45" s="101" t="s">
        <v>115</v>
      </c>
      <c r="W45" s="143">
        <v>42426</v>
      </c>
      <c r="X45" s="12">
        <v>130.94</v>
      </c>
      <c r="Y45" s="12">
        <v>131.6</v>
      </c>
      <c r="Z45" s="12">
        <v>130.27000000000001</v>
      </c>
      <c r="AA45" s="12">
        <v>130.71</v>
      </c>
      <c r="AB45" s="105">
        <v>897200</v>
      </c>
      <c r="AC45" s="12">
        <v>130.57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159.852</v>
      </c>
      <c r="Q46" s="2"/>
      <c r="T46" s="378" t="s">
        <v>100</v>
      </c>
      <c r="U46" s="378">
        <v>145.61000000000001</v>
      </c>
      <c r="W46" s="143">
        <v>42425</v>
      </c>
      <c r="X46" s="12">
        <v>130</v>
      </c>
      <c r="Y46" s="12">
        <v>130.99</v>
      </c>
      <c r="Z46" s="12">
        <v>129.08000000000001</v>
      </c>
      <c r="AA46" s="12">
        <v>130.57</v>
      </c>
      <c r="AB46" s="105">
        <v>1077700</v>
      </c>
      <c r="AC46" s="12">
        <v>130.43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158.39879999999999</v>
      </c>
      <c r="Q47" s="2"/>
      <c r="T47" s="110" t="s">
        <v>101</v>
      </c>
      <c r="U47" s="110">
        <v>145.61000000000001</v>
      </c>
      <c r="W47" s="143">
        <v>42424</v>
      </c>
      <c r="X47" s="12">
        <v>128.38</v>
      </c>
      <c r="Y47" s="12">
        <v>130.07</v>
      </c>
      <c r="Z47" s="12">
        <v>127.65</v>
      </c>
      <c r="AA47" s="12">
        <v>129.77000000000001</v>
      </c>
      <c r="AB47" s="105">
        <v>924600</v>
      </c>
      <c r="AC47" s="12">
        <v>129.63</v>
      </c>
      <c r="AD47" s="2"/>
      <c r="AE47" s="148"/>
    </row>
    <row r="48" spans="15:31" x14ac:dyDescent="0.25">
      <c r="O48" s="93">
        <v>1.08</v>
      </c>
      <c r="P48" s="93">
        <f t="shared" si="0"/>
        <v>156.94560000000001</v>
      </c>
      <c r="Q48" s="2"/>
      <c r="T48" s="110" t="s">
        <v>102</v>
      </c>
      <c r="U48" s="110" t="s">
        <v>403</v>
      </c>
      <c r="W48" s="143">
        <v>42423</v>
      </c>
      <c r="X48" s="12">
        <v>131.03</v>
      </c>
      <c r="Y48" s="12">
        <v>131.62</v>
      </c>
      <c r="Z48" s="12">
        <v>128.84</v>
      </c>
      <c r="AA48" s="12">
        <v>129.74</v>
      </c>
      <c r="AB48" s="105">
        <v>1244200</v>
      </c>
      <c r="AC48" s="12">
        <v>129.6</v>
      </c>
      <c r="AD48" s="2"/>
      <c r="AE48" s="148"/>
    </row>
    <row r="49" spans="15:31" x14ac:dyDescent="0.25">
      <c r="O49" s="93">
        <v>1.07</v>
      </c>
      <c r="P49" s="93">
        <f t="shared" si="0"/>
        <v>155.4924</v>
      </c>
      <c r="Q49" s="2"/>
      <c r="T49" s="110" t="s">
        <v>103</v>
      </c>
      <c r="U49" s="110" t="s">
        <v>404</v>
      </c>
      <c r="W49" s="143">
        <v>42422</v>
      </c>
      <c r="X49" s="12">
        <v>131</v>
      </c>
      <c r="Y49" s="12">
        <v>131.99</v>
      </c>
      <c r="Z49" s="12">
        <v>130.32</v>
      </c>
      <c r="AA49" s="12">
        <v>131.44</v>
      </c>
      <c r="AB49" s="105">
        <v>937100</v>
      </c>
      <c r="AC49" s="12">
        <v>131.30000000000001</v>
      </c>
      <c r="AD49" s="2"/>
      <c r="AE49" s="148"/>
    </row>
    <row r="50" spans="15:31" x14ac:dyDescent="0.25">
      <c r="O50" s="93">
        <v>1.06</v>
      </c>
      <c r="P50" s="93">
        <f t="shared" si="0"/>
        <v>154.03919999999999</v>
      </c>
      <c r="Q50" s="2"/>
      <c r="T50" s="110" t="s">
        <v>104</v>
      </c>
      <c r="U50" s="110">
        <v>152.87</v>
      </c>
      <c r="W50" s="143">
        <v>42419</v>
      </c>
      <c r="X50" s="12">
        <v>129.52000000000001</v>
      </c>
      <c r="Y50" s="12">
        <v>130.76</v>
      </c>
      <c r="Z50" s="12">
        <v>128.31</v>
      </c>
      <c r="AA50" s="12">
        <v>130.16</v>
      </c>
      <c r="AB50" s="105">
        <v>1303300</v>
      </c>
      <c r="AC50" s="12">
        <v>130.02000000000001</v>
      </c>
      <c r="AD50" s="2"/>
      <c r="AE50" s="148"/>
    </row>
    <row r="51" spans="15:31" x14ac:dyDescent="0.25">
      <c r="O51" s="93">
        <v>1.05</v>
      </c>
      <c r="P51" s="93">
        <f t="shared" si="0"/>
        <v>152.58600000000001</v>
      </c>
      <c r="Q51" s="2"/>
      <c r="T51" s="110" t="s">
        <v>105</v>
      </c>
      <c r="U51" s="110">
        <v>1.01946</v>
      </c>
      <c r="W51" s="143">
        <v>42418</v>
      </c>
      <c r="X51" s="12">
        <v>130.26</v>
      </c>
      <c r="Y51" s="12">
        <v>131.37</v>
      </c>
      <c r="Z51" s="12">
        <v>129.29</v>
      </c>
      <c r="AA51" s="12">
        <v>129.69</v>
      </c>
      <c r="AB51" s="105">
        <v>1292900</v>
      </c>
      <c r="AC51" s="12">
        <v>129.55000000000001</v>
      </c>
      <c r="AD51" s="2"/>
      <c r="AE51" s="148"/>
    </row>
    <row r="52" spans="15:31" x14ac:dyDescent="0.25">
      <c r="O52" s="93">
        <v>1.04</v>
      </c>
      <c r="P52" s="93">
        <f t="shared" si="0"/>
        <v>151.1328</v>
      </c>
      <c r="Q52" s="2"/>
      <c r="T52" s="110" t="s">
        <v>106</v>
      </c>
      <c r="U52" s="110" t="s">
        <v>249</v>
      </c>
      <c r="W52" s="143">
        <v>42417</v>
      </c>
      <c r="X52" s="12">
        <v>128.16999999999999</v>
      </c>
      <c r="Y52" s="12">
        <v>131.61000000000001</v>
      </c>
      <c r="Z52" s="12">
        <v>127.56</v>
      </c>
      <c r="AA52" s="12">
        <v>130.69999999999999</v>
      </c>
      <c r="AB52" s="105">
        <v>1832400</v>
      </c>
      <c r="AC52" s="12">
        <v>130.56</v>
      </c>
      <c r="AD52" s="2"/>
      <c r="AE52" s="148"/>
    </row>
    <row r="53" spans="15:31" x14ac:dyDescent="0.25">
      <c r="O53" s="93">
        <v>1.03</v>
      </c>
      <c r="P53" s="93">
        <f t="shared" si="0"/>
        <v>149.67959999999999</v>
      </c>
      <c r="Q53" s="2"/>
      <c r="T53" s="110"/>
      <c r="U53" s="110"/>
      <c r="W53" s="143">
        <v>42416</v>
      </c>
      <c r="X53" s="12">
        <v>127.72</v>
      </c>
      <c r="Y53" s="12">
        <v>128.41999999999999</v>
      </c>
      <c r="Z53" s="12">
        <v>126.42</v>
      </c>
      <c r="AA53" s="12">
        <v>127.42</v>
      </c>
      <c r="AB53" s="105">
        <v>2466400</v>
      </c>
      <c r="AC53" s="12">
        <v>127.28</v>
      </c>
      <c r="AD53" s="2"/>
      <c r="AE53" s="148"/>
    </row>
    <row r="54" spans="15:31" x14ac:dyDescent="0.25">
      <c r="O54" s="93">
        <v>1.02</v>
      </c>
      <c r="P54" s="93">
        <f t="shared" si="0"/>
        <v>148.22639999999998</v>
      </c>
      <c r="Q54" s="2"/>
      <c r="T54" s="110" t="s">
        <v>107</v>
      </c>
      <c r="U54" s="110" t="s">
        <v>405</v>
      </c>
      <c r="W54" s="143">
        <v>42412</v>
      </c>
      <c r="X54" s="12">
        <v>124.52</v>
      </c>
      <c r="Y54" s="12">
        <v>126.55</v>
      </c>
      <c r="Z54" s="12">
        <v>123.96</v>
      </c>
      <c r="AA54" s="12">
        <v>126.48</v>
      </c>
      <c r="AB54" s="105">
        <v>1574400</v>
      </c>
      <c r="AC54" s="12">
        <v>126.34</v>
      </c>
      <c r="AD54" s="2"/>
      <c r="AE54" s="148"/>
    </row>
    <row r="55" spans="15:31" x14ac:dyDescent="0.25">
      <c r="O55" s="93">
        <v>1.01</v>
      </c>
      <c r="P55" s="93">
        <f t="shared" si="0"/>
        <v>146.7732</v>
      </c>
      <c r="Q55" s="2"/>
      <c r="T55" s="110" t="s">
        <v>108</v>
      </c>
      <c r="U55" s="110" t="s">
        <v>294</v>
      </c>
      <c r="W55" s="143">
        <v>42411</v>
      </c>
      <c r="X55" s="12">
        <v>122.86</v>
      </c>
      <c r="Y55" s="12">
        <v>124.29</v>
      </c>
      <c r="Z55" s="12">
        <v>122.25</v>
      </c>
      <c r="AA55" s="12">
        <v>123.3</v>
      </c>
      <c r="AB55" s="105">
        <v>1441900</v>
      </c>
      <c r="AC55" s="12">
        <v>123.17</v>
      </c>
      <c r="AD55" s="2"/>
      <c r="AE55" s="148"/>
    </row>
    <row r="56" spans="15:31" x14ac:dyDescent="0.25">
      <c r="O56" s="93">
        <v>1</v>
      </c>
      <c r="P56" s="93">
        <f t="shared" si="0"/>
        <v>145.32</v>
      </c>
      <c r="Q56" s="2"/>
      <c r="T56" s="110" t="s">
        <v>109</v>
      </c>
      <c r="U56" s="111">
        <v>1497769</v>
      </c>
      <c r="W56" s="143">
        <v>42410</v>
      </c>
      <c r="X56" s="12">
        <v>126.07</v>
      </c>
      <c r="Y56" s="12">
        <v>129</v>
      </c>
      <c r="Z56" s="12">
        <v>125.22</v>
      </c>
      <c r="AA56" s="12">
        <v>125.46</v>
      </c>
      <c r="AB56" s="105">
        <v>1584400</v>
      </c>
      <c r="AC56" s="12">
        <v>125.32</v>
      </c>
      <c r="AD56" s="2"/>
      <c r="AE56" s="148"/>
    </row>
    <row r="57" spans="15:31" x14ac:dyDescent="0.25">
      <c r="O57" s="93">
        <v>0.99</v>
      </c>
      <c r="P57" s="93">
        <f t="shared" si="0"/>
        <v>143.86679999999998</v>
      </c>
      <c r="Q57" s="2"/>
      <c r="T57" s="110" t="s">
        <v>112</v>
      </c>
      <c r="U57" s="111">
        <v>1752650</v>
      </c>
      <c r="W57" s="143">
        <v>42409</v>
      </c>
      <c r="X57" s="12">
        <v>121.03</v>
      </c>
      <c r="Y57" s="12">
        <v>125.47</v>
      </c>
      <c r="Z57" s="12">
        <v>120.73</v>
      </c>
      <c r="AA57" s="12">
        <v>124.45</v>
      </c>
      <c r="AB57" s="105">
        <v>2855100</v>
      </c>
      <c r="AC57" s="12">
        <v>124.31</v>
      </c>
      <c r="AD57" s="2"/>
      <c r="AE57" s="148"/>
    </row>
    <row r="58" spans="15:31" x14ac:dyDescent="0.25">
      <c r="O58" s="93">
        <v>0.98</v>
      </c>
      <c r="P58" s="93">
        <f t="shared" si="0"/>
        <v>142.4136</v>
      </c>
      <c r="Q58" s="2"/>
      <c r="T58" s="110" t="s">
        <v>110</v>
      </c>
      <c r="U58" s="110" t="s">
        <v>406</v>
      </c>
      <c r="W58" s="143">
        <v>42408</v>
      </c>
      <c r="X58" s="12">
        <v>121.75</v>
      </c>
      <c r="Y58" s="12">
        <v>122.82</v>
      </c>
      <c r="Z58" s="12">
        <v>119.75</v>
      </c>
      <c r="AA58" s="12">
        <v>121.94</v>
      </c>
      <c r="AB58" s="105">
        <v>2958400</v>
      </c>
      <c r="AC58" s="12">
        <v>121.81</v>
      </c>
      <c r="AD58" s="2"/>
      <c r="AE58" s="148"/>
    </row>
    <row r="59" spans="15:31" x14ac:dyDescent="0.25">
      <c r="O59" s="93">
        <v>0.97</v>
      </c>
      <c r="P59" s="93">
        <f t="shared" si="0"/>
        <v>140.96039999999999</v>
      </c>
      <c r="T59" s="110" t="s">
        <v>113</v>
      </c>
      <c r="U59" s="110">
        <v>29.92</v>
      </c>
      <c r="W59" s="143">
        <v>42405</v>
      </c>
      <c r="X59" s="12">
        <v>127</v>
      </c>
      <c r="Y59" s="12">
        <v>127.25</v>
      </c>
      <c r="Z59" s="12">
        <v>121.3</v>
      </c>
      <c r="AA59" s="12">
        <v>123.18</v>
      </c>
      <c r="AB59" s="105">
        <v>4172100</v>
      </c>
      <c r="AC59" s="12">
        <v>123.05</v>
      </c>
      <c r="AD59" s="2"/>
      <c r="AE59" s="148"/>
    </row>
    <row r="60" spans="15:31" x14ac:dyDescent="0.25">
      <c r="O60" s="93">
        <v>0.96</v>
      </c>
      <c r="P60" s="93">
        <f t="shared" si="0"/>
        <v>139.50719999999998</v>
      </c>
      <c r="T60" s="110" t="s">
        <v>114</v>
      </c>
      <c r="U60" s="110">
        <v>4.92</v>
      </c>
      <c r="W60" s="143">
        <v>42404</v>
      </c>
      <c r="X60" s="12">
        <v>126.36</v>
      </c>
      <c r="Y60" s="12">
        <v>128.61000000000001</v>
      </c>
      <c r="Z60" s="12">
        <v>125.95</v>
      </c>
      <c r="AA60" s="12">
        <v>127.8</v>
      </c>
      <c r="AB60" s="105">
        <v>2319000</v>
      </c>
      <c r="AC60" s="12">
        <v>127.66</v>
      </c>
      <c r="AD60" s="2"/>
      <c r="AE60" s="148"/>
    </row>
    <row r="61" spans="15:31" x14ac:dyDescent="0.25">
      <c r="O61" s="93">
        <v>0.95</v>
      </c>
      <c r="P61" s="93">
        <f t="shared" si="0"/>
        <v>138.05399999999997</v>
      </c>
      <c r="T61" s="110" t="s">
        <v>111</v>
      </c>
      <c r="U61" s="110" t="s">
        <v>264</v>
      </c>
      <c r="W61" s="143">
        <v>42403</v>
      </c>
      <c r="X61" s="12">
        <v>127.94</v>
      </c>
      <c r="Y61" s="12">
        <v>127.94</v>
      </c>
      <c r="Z61" s="12">
        <v>123.19</v>
      </c>
      <c r="AA61" s="12">
        <v>126.05</v>
      </c>
      <c r="AB61" s="105">
        <v>2984400</v>
      </c>
      <c r="AC61" s="12">
        <v>125.91</v>
      </c>
      <c r="AD61" s="2"/>
      <c r="AE61" s="148"/>
    </row>
    <row r="62" spans="15:31" x14ac:dyDescent="0.25">
      <c r="O62" s="93">
        <v>0.94</v>
      </c>
      <c r="P62" s="93">
        <f t="shared" si="0"/>
        <v>136.60079999999999</v>
      </c>
      <c r="W62" s="143">
        <v>42402</v>
      </c>
      <c r="X62" s="12">
        <v>129.31</v>
      </c>
      <c r="Y62" s="12">
        <v>129.86000000000001</v>
      </c>
      <c r="Z62" s="12">
        <v>126.53</v>
      </c>
      <c r="AA62" s="12">
        <v>126.89</v>
      </c>
      <c r="AB62" s="105">
        <v>1838100</v>
      </c>
      <c r="AC62" s="12">
        <v>126.75</v>
      </c>
      <c r="AD62" s="2"/>
      <c r="AE62" s="148"/>
    </row>
    <row r="63" spans="15:31" x14ac:dyDescent="0.25">
      <c r="O63" s="93">
        <v>0.93</v>
      </c>
      <c r="P63" s="93">
        <f t="shared" si="0"/>
        <v>135.14760000000001</v>
      </c>
      <c r="W63" s="143">
        <v>42401</v>
      </c>
      <c r="X63" s="12">
        <v>131.26</v>
      </c>
      <c r="Y63" s="12">
        <v>132.1</v>
      </c>
      <c r="Z63" s="12">
        <v>129.63999999999999</v>
      </c>
      <c r="AA63" s="12">
        <v>130.69</v>
      </c>
      <c r="AB63" s="105">
        <v>1772100</v>
      </c>
      <c r="AC63" s="12">
        <v>130.55000000000001</v>
      </c>
      <c r="AD63" s="2"/>
      <c r="AE63" s="148"/>
    </row>
    <row r="64" spans="15:31" x14ac:dyDescent="0.25">
      <c r="O64" s="93">
        <v>0.92</v>
      </c>
      <c r="P64" s="93">
        <f t="shared" si="0"/>
        <v>133.6944</v>
      </c>
      <c r="W64" s="143">
        <v>42398</v>
      </c>
      <c r="X64" s="12">
        <v>129.07</v>
      </c>
      <c r="Y64" s="12">
        <v>132.06</v>
      </c>
      <c r="Z64" s="12">
        <v>128.6</v>
      </c>
      <c r="AA64" s="12">
        <v>132.06</v>
      </c>
      <c r="AB64" s="105">
        <v>3189500</v>
      </c>
      <c r="AC64" s="12">
        <v>131.91999999999999</v>
      </c>
      <c r="AD64" s="2"/>
      <c r="AE64" s="148"/>
    </row>
    <row r="65" spans="15:31" x14ac:dyDescent="0.25">
      <c r="O65" s="93">
        <v>0.91</v>
      </c>
      <c r="P65" s="93">
        <f t="shared" si="0"/>
        <v>132.24119999999999</v>
      </c>
      <c r="W65" s="143">
        <v>42397</v>
      </c>
      <c r="X65" s="12">
        <v>130.86000000000001</v>
      </c>
      <c r="Y65" s="12">
        <v>133</v>
      </c>
      <c r="Z65" s="12">
        <v>127.18</v>
      </c>
      <c r="AA65" s="12">
        <v>128.16999999999999</v>
      </c>
      <c r="AB65" s="105">
        <v>4609900</v>
      </c>
      <c r="AC65" s="12">
        <v>128.03</v>
      </c>
      <c r="AD65" s="2"/>
      <c r="AE65" s="148"/>
    </row>
    <row r="66" spans="15:31" x14ac:dyDescent="0.25">
      <c r="O66" s="93">
        <v>0.9</v>
      </c>
      <c r="P66" s="93">
        <f t="shared" si="0"/>
        <v>130.78800000000001</v>
      </c>
      <c r="W66" s="143">
        <v>42396</v>
      </c>
      <c r="X66" s="12">
        <v>134.05000000000001</v>
      </c>
      <c r="Y66" s="12">
        <v>137.21</v>
      </c>
      <c r="Z66" s="12">
        <v>133.34</v>
      </c>
      <c r="AA66" s="12">
        <v>135.83000000000001</v>
      </c>
      <c r="AB66" s="105">
        <v>3308900</v>
      </c>
      <c r="AC66" s="12">
        <v>135.68</v>
      </c>
      <c r="AD66" s="2"/>
      <c r="AE66" s="148"/>
    </row>
    <row r="67" spans="15:31" x14ac:dyDescent="0.25">
      <c r="W67" s="143">
        <v>42395</v>
      </c>
      <c r="X67" s="12">
        <v>134.59</v>
      </c>
      <c r="Y67" s="12">
        <v>135.06</v>
      </c>
      <c r="Z67" s="12">
        <v>132.07</v>
      </c>
      <c r="AA67" s="12">
        <v>134.1</v>
      </c>
      <c r="AB67" s="105">
        <v>1721600</v>
      </c>
      <c r="AC67" s="12">
        <v>133.94999999999999</v>
      </c>
      <c r="AD67" s="2"/>
      <c r="AE67" s="148"/>
    </row>
    <row r="68" spans="15:31" x14ac:dyDescent="0.25">
      <c r="W68" s="143">
        <v>42394</v>
      </c>
      <c r="X68" s="12">
        <v>134.72999999999999</v>
      </c>
      <c r="Y68" s="12">
        <v>136.25</v>
      </c>
      <c r="Z68" s="12">
        <v>134.28</v>
      </c>
      <c r="AA68" s="12">
        <v>134.72999999999999</v>
      </c>
      <c r="AB68" s="105">
        <v>1320500</v>
      </c>
      <c r="AC68" s="12">
        <v>134.58000000000001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91" priority="13">
      <formula>Q7&gt;0</formula>
    </cfRule>
    <cfRule type="expression" dxfId="90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89" priority="7">
      <formula>F18&gt;0</formula>
    </cfRule>
    <cfRule type="expression" dxfId="88" priority="8">
      <formula>F18&lt;0</formula>
    </cfRule>
  </conditionalFormatting>
  <conditionalFormatting sqref="H18:H25">
    <cfRule type="expression" dxfId="87" priority="5">
      <formula>H18&gt;0</formula>
    </cfRule>
    <cfRule type="expression" dxfId="86" priority="6">
      <formula>H18&lt;0</formula>
    </cfRule>
  </conditionalFormatting>
  <conditionalFormatting sqref="F14:F17">
    <cfRule type="expression" dxfId="85" priority="3">
      <formula>F14&gt;0</formula>
    </cfRule>
    <cfRule type="expression" dxfId="84" priority="4">
      <formula>F14&lt;0</formula>
    </cfRule>
  </conditionalFormatting>
  <conditionalFormatting sqref="H14:H17">
    <cfRule type="expression" dxfId="83" priority="1">
      <formula>H14&gt;0</formula>
    </cfRule>
    <cfRule type="expression" dxfId="8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42487</v>
      </c>
      <c r="X2" s="12">
        <v>36.57</v>
      </c>
      <c r="Y2" s="12">
        <v>36.57</v>
      </c>
      <c r="Z2" s="12">
        <v>34.67</v>
      </c>
      <c r="AA2" s="12">
        <v>35.799999999999997</v>
      </c>
      <c r="AB2" s="105">
        <v>1460200</v>
      </c>
      <c r="AC2" s="12">
        <v>35.799999999999997</v>
      </c>
      <c r="AD2" s="2">
        <f>Y2-Z2</f>
        <v>1.8999999999999986</v>
      </c>
      <c r="AE2" s="148">
        <f>AC2/AC3-1</f>
        <v>-1.9178082191780854E-2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35.94</v>
      </c>
      <c r="W3" s="143">
        <v>42486</v>
      </c>
      <c r="X3" s="12">
        <v>36.06</v>
      </c>
      <c r="Y3" s="12">
        <v>36.869999999999997</v>
      </c>
      <c r="Z3" s="12">
        <v>35.68</v>
      </c>
      <c r="AA3" s="12">
        <v>36.5</v>
      </c>
      <c r="AB3" s="105">
        <v>1487200</v>
      </c>
      <c r="AC3" s="12">
        <v>36.5</v>
      </c>
      <c r="AD3" s="2">
        <f t="shared" ref="AD3:AD66" si="1">Y3-Z3</f>
        <v>1.1899999999999977</v>
      </c>
      <c r="AE3" s="148">
        <f t="shared" ref="AE3:AE66" si="2">AC3/AC4-1</f>
        <v>1.5864180350681822E-2</v>
      </c>
      <c r="AI3" t="s">
        <v>194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35.94</v>
      </c>
      <c r="W4" s="143">
        <v>42485</v>
      </c>
      <c r="X4" s="12">
        <v>36.39</v>
      </c>
      <c r="Y4" s="12">
        <v>36.479999999999997</v>
      </c>
      <c r="Z4" s="12">
        <v>35.799999999999997</v>
      </c>
      <c r="AA4" s="12">
        <v>35.93</v>
      </c>
      <c r="AB4" s="105">
        <v>807400</v>
      </c>
      <c r="AC4" s="12">
        <v>35.93</v>
      </c>
      <c r="AD4" s="2">
        <f t="shared" si="1"/>
        <v>0.67999999999999972</v>
      </c>
      <c r="AE4" s="148">
        <f t="shared" si="2"/>
        <v>-1.803771522273856E-2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42482</v>
      </c>
      <c r="X5" s="12">
        <v>35.79</v>
      </c>
      <c r="Y5" s="12">
        <v>36.65</v>
      </c>
      <c r="Z5" s="12">
        <v>35.700000000000003</v>
      </c>
      <c r="AA5" s="12">
        <v>36.590000000000003</v>
      </c>
      <c r="AB5" s="105">
        <v>829100</v>
      </c>
      <c r="AC5" s="12">
        <v>36.590000000000003</v>
      </c>
      <c r="AD5" s="2">
        <f t="shared" si="1"/>
        <v>0.94999999999999574</v>
      </c>
      <c r="AE5" s="148">
        <f t="shared" si="2"/>
        <v>2.4642957154858758E-2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42481</v>
      </c>
      <c r="X6" s="12">
        <v>35.42</v>
      </c>
      <c r="Y6" s="12">
        <v>36.049999999999997</v>
      </c>
      <c r="Z6" s="12">
        <v>35.36</v>
      </c>
      <c r="AA6" s="12">
        <v>35.71</v>
      </c>
      <c r="AB6" s="105">
        <v>936200</v>
      </c>
      <c r="AC6" s="12">
        <v>35.71</v>
      </c>
      <c r="AD6" s="2">
        <f t="shared" si="1"/>
        <v>0.68999999999999773</v>
      </c>
      <c r="AE6" s="148">
        <f t="shared" si="2"/>
        <v>7.0501974055272587E-3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42480</v>
      </c>
      <c r="X7" s="12">
        <v>35.54</v>
      </c>
      <c r="Y7" s="12">
        <v>35.74</v>
      </c>
      <c r="Z7" s="12">
        <v>35.200000000000003</v>
      </c>
      <c r="AA7" s="12">
        <v>35.46</v>
      </c>
      <c r="AB7" s="105">
        <v>417700</v>
      </c>
      <c r="AC7" s="12">
        <v>35.46</v>
      </c>
      <c r="AD7" s="2">
        <f t="shared" si="1"/>
        <v>0.53999999999999915</v>
      </c>
      <c r="AE7" s="148">
        <f t="shared" si="2"/>
        <v>-8.4530853761621838E-4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42479</v>
      </c>
      <c r="X8" s="12">
        <v>35.049999999999997</v>
      </c>
      <c r="Y8" s="12">
        <v>35.64</v>
      </c>
      <c r="Z8" s="12">
        <v>34.79</v>
      </c>
      <c r="AA8" s="12">
        <v>35.49</v>
      </c>
      <c r="AB8" s="105">
        <v>571300</v>
      </c>
      <c r="AC8" s="12">
        <v>35.49</v>
      </c>
      <c r="AD8" s="2">
        <f t="shared" si="1"/>
        <v>0.85000000000000142</v>
      </c>
      <c r="AE8" s="148">
        <f t="shared" si="2"/>
        <v>2.3061400980109559E-2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42478</v>
      </c>
      <c r="X9" s="12">
        <v>34.64</v>
      </c>
      <c r="Y9" s="12">
        <v>35.130000000000003</v>
      </c>
      <c r="Z9" s="12">
        <v>34.520000000000003</v>
      </c>
      <c r="AA9" s="12">
        <v>34.69</v>
      </c>
      <c r="AB9" s="105">
        <v>913600</v>
      </c>
      <c r="AC9" s="12">
        <v>34.69</v>
      </c>
      <c r="AD9" s="2">
        <f t="shared" si="1"/>
        <v>0.60999999999999943</v>
      </c>
      <c r="AE9" s="148">
        <f t="shared" si="2"/>
        <v>-7.4391988555080335E-3</v>
      </c>
    </row>
    <row r="10" spans="1:43" x14ac:dyDescent="0.25">
      <c r="W10" s="143">
        <v>42475</v>
      </c>
      <c r="X10" s="12">
        <v>34.549999999999997</v>
      </c>
      <c r="Y10" s="12">
        <v>35.07</v>
      </c>
      <c r="Z10" s="12">
        <v>34.479999999999997</v>
      </c>
      <c r="AA10" s="12">
        <v>34.950000000000003</v>
      </c>
      <c r="AB10" s="105">
        <v>565600</v>
      </c>
      <c r="AC10" s="12">
        <v>34.950000000000003</v>
      </c>
      <c r="AD10" s="2">
        <f t="shared" si="1"/>
        <v>0.59000000000000341</v>
      </c>
      <c r="AE10" s="148">
        <f t="shared" si="2"/>
        <v>9.2405428818942426E-3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42474</v>
      </c>
      <c r="X11" s="12">
        <v>35</v>
      </c>
      <c r="Y11" s="12">
        <v>35</v>
      </c>
      <c r="Z11" s="12">
        <v>34.479999999999997</v>
      </c>
      <c r="AA11" s="12">
        <v>34.630000000000003</v>
      </c>
      <c r="AB11" s="105">
        <v>589600</v>
      </c>
      <c r="AC11" s="12">
        <v>34.630000000000003</v>
      </c>
      <c r="AD11" s="2">
        <f t="shared" si="1"/>
        <v>0.52000000000000313</v>
      </c>
      <c r="AE11" s="148">
        <f t="shared" si="2"/>
        <v>-3.7399309551207072E-3</v>
      </c>
    </row>
    <row r="12" spans="1:43" x14ac:dyDescent="0.25">
      <c r="W12" s="143">
        <v>42473</v>
      </c>
      <c r="X12" s="12">
        <v>34.28</v>
      </c>
      <c r="Y12" s="12">
        <v>34.79</v>
      </c>
      <c r="Z12" s="12">
        <v>33.94</v>
      </c>
      <c r="AA12" s="12">
        <v>34.76</v>
      </c>
      <c r="AB12" s="105">
        <v>804500</v>
      </c>
      <c r="AC12" s="12">
        <v>34.76</v>
      </c>
      <c r="AD12" s="2">
        <f t="shared" si="1"/>
        <v>0.85000000000000142</v>
      </c>
      <c r="AE12" s="148">
        <f t="shared" si="2"/>
        <v>2.5671289465919012E-2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0" t="s">
        <v>167</v>
      </c>
      <c r="H13" s="213" t="s">
        <v>90</v>
      </c>
      <c r="I13" s="212" t="s">
        <v>174</v>
      </c>
      <c r="W13" s="143">
        <v>42472</v>
      </c>
      <c r="X13" s="12">
        <v>33.78</v>
      </c>
      <c r="Y13" s="12">
        <v>34.090000000000003</v>
      </c>
      <c r="Z13" s="12">
        <v>33.36</v>
      </c>
      <c r="AA13" s="12">
        <v>33.89</v>
      </c>
      <c r="AB13" s="105">
        <v>583800</v>
      </c>
      <c r="AC13" s="12">
        <v>33.89</v>
      </c>
      <c r="AD13" s="2">
        <f t="shared" si="1"/>
        <v>0.73000000000000398</v>
      </c>
      <c r="AE13" s="148">
        <f t="shared" si="2"/>
        <v>1.1038186157517726E-2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42471</v>
      </c>
      <c r="X14" s="12">
        <v>33.46</v>
      </c>
      <c r="Y14" s="12">
        <v>33.92</v>
      </c>
      <c r="Z14" s="12">
        <v>33.42</v>
      </c>
      <c r="AA14" s="12">
        <v>33.520000000000003</v>
      </c>
      <c r="AB14" s="105">
        <v>494600</v>
      </c>
      <c r="AC14" s="12">
        <v>33.520000000000003</v>
      </c>
      <c r="AD14" s="2">
        <f t="shared" si="1"/>
        <v>0.5</v>
      </c>
      <c r="AE14" s="148">
        <f t="shared" si="2"/>
        <v>1.146650573325303E-2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42468</v>
      </c>
      <c r="X15" s="12">
        <v>33.14</v>
      </c>
      <c r="Y15" s="12">
        <v>33.96</v>
      </c>
      <c r="Z15" s="12">
        <v>32.799999999999997</v>
      </c>
      <c r="AA15" s="12">
        <v>33.14</v>
      </c>
      <c r="AB15" s="105">
        <v>530700</v>
      </c>
      <c r="AC15" s="12">
        <v>33.14</v>
      </c>
      <c r="AD15" s="2">
        <f t="shared" si="1"/>
        <v>1.1600000000000037</v>
      </c>
      <c r="AE15" s="148">
        <f t="shared" si="2"/>
        <v>1.6876342436330072E-2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42467</v>
      </c>
      <c r="X16" s="12">
        <v>33.15</v>
      </c>
      <c r="Y16" s="12">
        <v>33.200000000000003</v>
      </c>
      <c r="Z16" s="12">
        <v>32.35</v>
      </c>
      <c r="AA16" s="12">
        <v>32.590000000000003</v>
      </c>
      <c r="AB16" s="105">
        <v>725700</v>
      </c>
      <c r="AC16" s="12">
        <v>32.590000000000003</v>
      </c>
      <c r="AD16" s="2">
        <f t="shared" si="1"/>
        <v>0.85000000000000142</v>
      </c>
      <c r="AE16" s="148">
        <f t="shared" si="2"/>
        <v>-2.2788605697151354E-2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42466</v>
      </c>
      <c r="X17" s="12">
        <v>33.25</v>
      </c>
      <c r="Y17" s="12">
        <v>33.409999999999997</v>
      </c>
      <c r="Z17" s="12">
        <v>32.19</v>
      </c>
      <c r="AA17" s="12">
        <v>33.35</v>
      </c>
      <c r="AB17" s="105">
        <v>1050600</v>
      </c>
      <c r="AC17" s="12">
        <v>33.35</v>
      </c>
      <c r="AD17" s="2">
        <f t="shared" si="1"/>
        <v>1.2199999999999989</v>
      </c>
      <c r="AE17" s="148">
        <f t="shared" si="2"/>
        <v>1.8023430459597201E-3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42465</v>
      </c>
      <c r="X18" s="12">
        <v>33.25</v>
      </c>
      <c r="Y18" s="12">
        <v>33.56</v>
      </c>
      <c r="Z18" s="12">
        <v>33.090000000000003</v>
      </c>
      <c r="AA18" s="12">
        <v>33.29</v>
      </c>
      <c r="AB18" s="105">
        <v>735800</v>
      </c>
      <c r="AC18" s="12">
        <v>33.29</v>
      </c>
      <c r="AD18" s="2">
        <f t="shared" si="1"/>
        <v>0.46999999999999886</v>
      </c>
      <c r="AE18" s="148">
        <f t="shared" si="2"/>
        <v>-7.4537865235539957E-3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42464</v>
      </c>
      <c r="X19" s="12">
        <v>33.630000000000003</v>
      </c>
      <c r="Y19" s="12">
        <v>33.840000000000003</v>
      </c>
      <c r="Z19" s="12">
        <v>33.06</v>
      </c>
      <c r="AA19" s="12">
        <v>33.54</v>
      </c>
      <c r="AB19" s="105">
        <v>868500</v>
      </c>
      <c r="AC19" s="12">
        <v>33.54</v>
      </c>
      <c r="AD19" s="2">
        <f t="shared" si="1"/>
        <v>0.78000000000000114</v>
      </c>
      <c r="AE19" s="148">
        <f t="shared" si="2"/>
        <v>-3.8610038610039643E-3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42461</v>
      </c>
      <c r="X20" s="12">
        <v>33</v>
      </c>
      <c r="Y20" s="12">
        <v>33.75</v>
      </c>
      <c r="Z20" s="12">
        <v>32.71</v>
      </c>
      <c r="AA20" s="12">
        <v>33.67</v>
      </c>
      <c r="AB20" s="105">
        <v>1150900</v>
      </c>
      <c r="AC20" s="12">
        <v>33.67</v>
      </c>
      <c r="AD20" s="2">
        <f t="shared" si="1"/>
        <v>1.0399999999999991</v>
      </c>
      <c r="AE20" s="148">
        <f t="shared" si="2"/>
        <v>5.3747387279785563E-3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42460</v>
      </c>
      <c r="X21" s="12">
        <v>33.380000000000003</v>
      </c>
      <c r="Y21" s="12">
        <v>33.64</v>
      </c>
      <c r="Z21" s="12">
        <v>33.19</v>
      </c>
      <c r="AA21" s="12">
        <v>33.49</v>
      </c>
      <c r="AB21" s="105">
        <v>1132200</v>
      </c>
      <c r="AC21" s="12">
        <v>33.49</v>
      </c>
      <c r="AD21" s="2">
        <f t="shared" si="1"/>
        <v>0.45000000000000284</v>
      </c>
      <c r="AE21" s="148">
        <f t="shared" si="2"/>
        <v>5.4037826478534612E-3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42459</v>
      </c>
      <c r="X22" s="12">
        <v>33.17</v>
      </c>
      <c r="Y22" s="12">
        <v>33.479999999999997</v>
      </c>
      <c r="Z22" s="12">
        <v>33.07</v>
      </c>
      <c r="AA22" s="12">
        <v>33.31</v>
      </c>
      <c r="AB22" s="105">
        <v>687700</v>
      </c>
      <c r="AC22" s="12">
        <v>33.31</v>
      </c>
      <c r="AD22" s="2">
        <f t="shared" si="1"/>
        <v>0.40999999999999659</v>
      </c>
      <c r="AE22" s="148">
        <f t="shared" si="2"/>
        <v>1.3386066321874113E-2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42458</v>
      </c>
      <c r="X23" s="12">
        <v>32.07</v>
      </c>
      <c r="Y23" s="12">
        <v>33</v>
      </c>
      <c r="Z23" s="12">
        <v>31.98</v>
      </c>
      <c r="AA23" s="12">
        <v>32.869999999999997</v>
      </c>
      <c r="AB23" s="105">
        <v>761100</v>
      </c>
      <c r="AC23" s="12">
        <v>32.869999999999997</v>
      </c>
      <c r="AD23" s="2">
        <f t="shared" si="1"/>
        <v>1.0199999999999996</v>
      </c>
      <c r="AE23" s="148">
        <f t="shared" si="2"/>
        <v>1.8593120545397968E-2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42457</v>
      </c>
      <c r="X24" s="12">
        <v>31.96</v>
      </c>
      <c r="Y24" s="12">
        <v>32.36</v>
      </c>
      <c r="Z24" s="12">
        <v>31.82</v>
      </c>
      <c r="AA24" s="12">
        <v>32.270000000000003</v>
      </c>
      <c r="AB24" s="105">
        <v>1370100</v>
      </c>
      <c r="AC24" s="12">
        <v>32.270000000000003</v>
      </c>
      <c r="AD24" s="2">
        <f t="shared" si="1"/>
        <v>0.53999999999999915</v>
      </c>
      <c r="AE24" s="148">
        <f t="shared" si="2"/>
        <v>-1.4957264957264793E-2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42453</v>
      </c>
      <c r="X25" s="12">
        <v>32.24</v>
      </c>
      <c r="Y25" s="12">
        <v>32.78</v>
      </c>
      <c r="Z25" s="12">
        <v>31.72</v>
      </c>
      <c r="AA25" s="12">
        <v>32.76</v>
      </c>
      <c r="AB25" s="105">
        <v>826300</v>
      </c>
      <c r="AC25" s="12">
        <v>32.76</v>
      </c>
      <c r="AD25" s="2">
        <f t="shared" si="1"/>
        <v>1.0600000000000023</v>
      </c>
      <c r="AE25" s="148">
        <f t="shared" si="2"/>
        <v>4.9079754601226711E-3</v>
      </c>
    </row>
    <row r="26" spans="2:31" x14ac:dyDescent="0.25">
      <c r="W26" s="143">
        <v>42452</v>
      </c>
      <c r="X26" s="12">
        <v>33.4</v>
      </c>
      <c r="Y26" s="12">
        <v>33.47</v>
      </c>
      <c r="Z26" s="12">
        <v>32.520000000000003</v>
      </c>
      <c r="AA26" s="12">
        <v>32.6</v>
      </c>
      <c r="AB26" s="105">
        <v>698400</v>
      </c>
      <c r="AC26" s="12">
        <v>32.6</v>
      </c>
      <c r="AD26" s="2">
        <f t="shared" si="1"/>
        <v>0.94999999999999574</v>
      </c>
      <c r="AE26" s="148">
        <f t="shared" si="2"/>
        <v>-2.39520958083832E-2</v>
      </c>
    </row>
    <row r="27" spans="2:31" x14ac:dyDescent="0.25">
      <c r="W27" s="143">
        <v>42451</v>
      </c>
      <c r="X27" s="12">
        <v>32.979999999999997</v>
      </c>
      <c r="Y27" s="12">
        <v>33.619999999999997</v>
      </c>
      <c r="Z27" s="12">
        <v>32.770000000000003</v>
      </c>
      <c r="AA27" s="12">
        <v>33.4</v>
      </c>
      <c r="AB27" s="105">
        <v>995400</v>
      </c>
      <c r="AC27" s="12">
        <v>33.4</v>
      </c>
      <c r="AD27" s="2">
        <f t="shared" si="1"/>
        <v>0.84999999999999432</v>
      </c>
      <c r="AE27" s="148">
        <f t="shared" si="2"/>
        <v>5.1158591634066219E-3</v>
      </c>
    </row>
    <row r="28" spans="2:31" x14ac:dyDescent="0.25">
      <c r="W28" s="143">
        <v>42450</v>
      </c>
      <c r="X28" s="12">
        <v>33.39</v>
      </c>
      <c r="Y28" s="12">
        <v>33.57</v>
      </c>
      <c r="Z28" s="12">
        <v>33.1</v>
      </c>
      <c r="AA28" s="12">
        <v>33.229999999999997</v>
      </c>
      <c r="AB28" s="105">
        <v>986600</v>
      </c>
      <c r="AC28" s="12">
        <v>33.229999999999997</v>
      </c>
      <c r="AD28" s="2">
        <f t="shared" si="1"/>
        <v>0.46999999999999886</v>
      </c>
      <c r="AE28" s="148">
        <f t="shared" si="2"/>
        <v>-6.2799043062201632E-3</v>
      </c>
    </row>
    <row r="29" spans="2:31" x14ac:dyDescent="0.25">
      <c r="W29" s="143">
        <v>42447</v>
      </c>
      <c r="X29" s="12">
        <v>33.08</v>
      </c>
      <c r="Y29" s="12">
        <v>33.520000000000003</v>
      </c>
      <c r="Z29" s="12">
        <v>32.85</v>
      </c>
      <c r="AA29" s="12">
        <v>33.44</v>
      </c>
      <c r="AB29" s="105">
        <v>1768700</v>
      </c>
      <c r="AC29" s="12">
        <v>33.44</v>
      </c>
      <c r="AD29" s="2">
        <f t="shared" si="1"/>
        <v>0.67000000000000171</v>
      </c>
      <c r="AE29" s="148">
        <f t="shared" si="2"/>
        <v>1.3333333333333197E-2</v>
      </c>
    </row>
    <row r="30" spans="2:31" x14ac:dyDescent="0.25">
      <c r="W30" s="143">
        <v>42446</v>
      </c>
      <c r="X30" s="12">
        <v>31.42</v>
      </c>
      <c r="Y30" s="12">
        <v>33.229999999999997</v>
      </c>
      <c r="Z30" s="12">
        <v>31.35</v>
      </c>
      <c r="AA30" s="12">
        <v>33</v>
      </c>
      <c r="AB30" s="105">
        <v>1284900</v>
      </c>
      <c r="AC30" s="12">
        <v>33</v>
      </c>
      <c r="AD30" s="2">
        <f t="shared" si="1"/>
        <v>1.8799999999999955</v>
      </c>
      <c r="AE30" s="148">
        <f t="shared" si="2"/>
        <v>5.1625239005736123E-2</v>
      </c>
    </row>
    <row r="31" spans="2:31" x14ac:dyDescent="0.25">
      <c r="W31" s="143">
        <v>42445</v>
      </c>
      <c r="X31" s="12">
        <v>30.43</v>
      </c>
      <c r="Y31" s="12">
        <v>31.42</v>
      </c>
      <c r="Z31" s="12">
        <v>30.43</v>
      </c>
      <c r="AA31" s="12">
        <v>31.38</v>
      </c>
      <c r="AB31" s="105">
        <v>561700</v>
      </c>
      <c r="AC31" s="12">
        <v>31.38</v>
      </c>
      <c r="AD31" s="2">
        <f t="shared" si="1"/>
        <v>0.99000000000000199</v>
      </c>
      <c r="AE31" s="148">
        <f t="shared" si="2"/>
        <v>2.8852459016393439E-2</v>
      </c>
    </row>
    <row r="32" spans="2:31" x14ac:dyDescent="0.25">
      <c r="W32" s="143">
        <v>42444</v>
      </c>
      <c r="X32" s="12">
        <v>30.77</v>
      </c>
      <c r="Y32" s="12">
        <v>30.79</v>
      </c>
      <c r="Z32" s="12">
        <v>30.14</v>
      </c>
      <c r="AA32" s="12">
        <v>30.5</v>
      </c>
      <c r="AB32" s="105">
        <v>731800</v>
      </c>
      <c r="AC32" s="12">
        <v>30.5</v>
      </c>
      <c r="AD32" s="2">
        <f t="shared" si="1"/>
        <v>0.64999999999999858</v>
      </c>
      <c r="AE32" s="148">
        <f t="shared" si="2"/>
        <v>-2.274911887215636E-2</v>
      </c>
    </row>
    <row r="33" spans="15:31" x14ac:dyDescent="0.25">
      <c r="W33" s="143">
        <v>42443</v>
      </c>
      <c r="X33" s="12">
        <v>31.12</v>
      </c>
      <c r="Y33" s="12">
        <v>31.51</v>
      </c>
      <c r="Z33" s="12">
        <v>30.97</v>
      </c>
      <c r="AA33" s="12">
        <v>31.21</v>
      </c>
      <c r="AB33" s="105">
        <v>747700</v>
      </c>
      <c r="AC33" s="12">
        <v>31.21</v>
      </c>
      <c r="AD33" s="2">
        <f t="shared" si="1"/>
        <v>0.5400000000000027</v>
      </c>
      <c r="AE33" s="148">
        <f t="shared" si="2"/>
        <v>-3.5121328224776427E-3</v>
      </c>
    </row>
    <row r="34" spans="15:31" x14ac:dyDescent="0.25">
      <c r="W34" s="143">
        <v>42440</v>
      </c>
      <c r="X34" s="12">
        <v>30.69</v>
      </c>
      <c r="Y34" s="12">
        <v>31.37</v>
      </c>
      <c r="Z34" s="12">
        <v>30.67</v>
      </c>
      <c r="AA34" s="12">
        <v>31.32</v>
      </c>
      <c r="AB34" s="105">
        <v>455300</v>
      </c>
      <c r="AC34" s="12">
        <v>31.32</v>
      </c>
      <c r="AD34" s="2">
        <f t="shared" si="1"/>
        <v>0.69999999999999929</v>
      </c>
      <c r="AE34" s="148">
        <f t="shared" si="2"/>
        <v>2.8909329829172048E-2</v>
      </c>
    </row>
    <row r="35" spans="15:31" x14ac:dyDescent="0.25">
      <c r="W35" s="143">
        <v>42439</v>
      </c>
      <c r="X35" s="12">
        <v>30.51</v>
      </c>
      <c r="Y35" s="12">
        <v>30.66</v>
      </c>
      <c r="Z35" s="12">
        <v>29.87</v>
      </c>
      <c r="AA35" s="12">
        <v>30.44</v>
      </c>
      <c r="AB35" s="105">
        <v>692300</v>
      </c>
      <c r="AC35" s="12">
        <v>30.44</v>
      </c>
      <c r="AD35" s="2">
        <f t="shared" si="1"/>
        <v>0.78999999999999915</v>
      </c>
      <c r="AE35" s="148">
        <f t="shared" si="2"/>
        <v>-3.2840722495885988E-4</v>
      </c>
    </row>
    <row r="36" spans="15:31" x14ac:dyDescent="0.25">
      <c r="W36" s="143">
        <v>42438</v>
      </c>
      <c r="X36" s="12">
        <v>30.78</v>
      </c>
      <c r="Y36" s="12">
        <v>30.95</v>
      </c>
      <c r="Z36" s="12">
        <v>30.26</v>
      </c>
      <c r="AA36" s="12">
        <v>30.45</v>
      </c>
      <c r="AB36" s="105">
        <v>754300</v>
      </c>
      <c r="AC36" s="12">
        <v>30.45</v>
      </c>
      <c r="AD36" s="2">
        <f t="shared" si="1"/>
        <v>0.68999999999999773</v>
      </c>
      <c r="AE36" s="148">
        <f t="shared" si="2"/>
        <v>-6.525285481239762E-3</v>
      </c>
    </row>
    <row r="37" spans="15:31" x14ac:dyDescent="0.25">
      <c r="W37" s="143">
        <v>42437</v>
      </c>
      <c r="X37" s="12">
        <v>31.63</v>
      </c>
      <c r="Y37" s="12">
        <v>31.75</v>
      </c>
      <c r="Z37" s="12">
        <v>30.58</v>
      </c>
      <c r="AA37" s="12">
        <v>30.65</v>
      </c>
      <c r="AB37" s="105">
        <v>800700</v>
      </c>
      <c r="AC37" s="12">
        <v>30.65</v>
      </c>
      <c r="AD37" s="2">
        <f t="shared" si="1"/>
        <v>1.1700000000000017</v>
      </c>
      <c r="AE37" s="148">
        <f t="shared" si="2"/>
        <v>-4.3980037429819152E-2</v>
      </c>
    </row>
    <row r="38" spans="15:31" x14ac:dyDescent="0.25">
      <c r="W38" s="143">
        <v>42436</v>
      </c>
      <c r="X38" s="12">
        <v>31.6</v>
      </c>
      <c r="Y38" s="12">
        <v>32.31</v>
      </c>
      <c r="Z38" s="12">
        <v>31.6</v>
      </c>
      <c r="AA38" s="12">
        <v>32.06</v>
      </c>
      <c r="AB38" s="105">
        <v>988200</v>
      </c>
      <c r="AC38" s="12">
        <v>32.06</v>
      </c>
      <c r="AD38" s="2">
        <f t="shared" si="1"/>
        <v>0.71000000000000085</v>
      </c>
      <c r="AE38" s="148">
        <f t="shared" si="2"/>
        <v>1.4556962025316533E-2</v>
      </c>
    </row>
    <row r="39" spans="15:31" x14ac:dyDescent="0.25">
      <c r="W39" s="143">
        <v>42433</v>
      </c>
      <c r="X39" s="12">
        <v>31.09</v>
      </c>
      <c r="Y39" s="12">
        <v>32.21</v>
      </c>
      <c r="Z39" s="12">
        <v>30.88</v>
      </c>
      <c r="AA39" s="12">
        <v>31.6</v>
      </c>
      <c r="AB39" s="105">
        <v>2331400</v>
      </c>
      <c r="AC39" s="12">
        <v>31.6</v>
      </c>
      <c r="AD39" s="2">
        <f t="shared" si="1"/>
        <v>1.3300000000000018</v>
      </c>
      <c r="AE39" s="148">
        <f t="shared" si="2"/>
        <v>2.3316062176165886E-2</v>
      </c>
    </row>
    <row r="40" spans="15:31" x14ac:dyDescent="0.25">
      <c r="W40" s="143">
        <v>42432</v>
      </c>
      <c r="X40" s="12">
        <v>30.86</v>
      </c>
      <c r="Y40" s="12">
        <v>31.14</v>
      </c>
      <c r="Z40" s="12">
        <v>30.58</v>
      </c>
      <c r="AA40" s="12">
        <v>30.88</v>
      </c>
      <c r="AB40" s="105">
        <v>890800</v>
      </c>
      <c r="AC40" s="12">
        <v>30.88</v>
      </c>
      <c r="AD40" s="2">
        <f t="shared" si="1"/>
        <v>0.56000000000000227</v>
      </c>
      <c r="AE40" s="148">
        <f t="shared" si="2"/>
        <v>1.6217969510217145E-3</v>
      </c>
    </row>
    <row r="41" spans="15:31" x14ac:dyDescent="0.25">
      <c r="W41" s="143">
        <v>42431</v>
      </c>
      <c r="X41" s="12">
        <v>30.81</v>
      </c>
      <c r="Y41" s="12">
        <v>31.19</v>
      </c>
      <c r="Z41" s="12">
        <v>30.17</v>
      </c>
      <c r="AA41" s="12">
        <v>30.83</v>
      </c>
      <c r="AB41" s="105">
        <v>1635800</v>
      </c>
      <c r="AC41" s="12">
        <v>30.83</v>
      </c>
      <c r="AD41" s="2">
        <f t="shared" si="1"/>
        <v>1.0199999999999996</v>
      </c>
      <c r="AE41" s="148">
        <f t="shared" si="2"/>
        <v>-1.9423761735190004E-3</v>
      </c>
    </row>
    <row r="42" spans="15:31" x14ac:dyDescent="0.25">
      <c r="W42" s="143">
        <v>42430</v>
      </c>
      <c r="X42" s="12">
        <v>30.2</v>
      </c>
      <c r="Y42" s="12">
        <v>31.09</v>
      </c>
      <c r="Z42" s="12">
        <v>29.82</v>
      </c>
      <c r="AA42" s="12">
        <v>30.89</v>
      </c>
      <c r="AB42" s="105">
        <v>1044800</v>
      </c>
      <c r="AC42" s="12">
        <v>30.89</v>
      </c>
      <c r="AD42" s="2">
        <f t="shared" si="1"/>
        <v>1.2699999999999996</v>
      </c>
      <c r="AE42" s="148">
        <f t="shared" si="2"/>
        <v>3.5534696614146988E-2</v>
      </c>
    </row>
    <row r="43" spans="15:31" x14ac:dyDescent="0.25">
      <c r="W43" s="143">
        <v>42429</v>
      </c>
      <c r="X43" s="12">
        <v>30</v>
      </c>
      <c r="Y43" s="12">
        <v>30.17</v>
      </c>
      <c r="Z43" s="12">
        <v>29.81</v>
      </c>
      <c r="AA43" s="12">
        <v>29.83</v>
      </c>
      <c r="AB43" s="105">
        <v>617400</v>
      </c>
      <c r="AC43" s="12">
        <v>29.83</v>
      </c>
      <c r="AD43" s="2">
        <f t="shared" si="1"/>
        <v>0.36000000000000298</v>
      </c>
      <c r="AE43" s="148">
        <f t="shared" si="2"/>
        <v>3.3534540576796168E-4</v>
      </c>
    </row>
    <row r="44" spans="15:31" x14ac:dyDescent="0.25">
      <c r="W44" s="143">
        <v>42426</v>
      </c>
      <c r="X44" s="12">
        <v>30.11</v>
      </c>
      <c r="Y44" s="12">
        <v>30.13</v>
      </c>
      <c r="Z44" s="12">
        <v>29.62</v>
      </c>
      <c r="AA44" s="12">
        <v>29.82</v>
      </c>
      <c r="AB44" s="105">
        <v>616700</v>
      </c>
      <c r="AC44" s="12">
        <v>29.82</v>
      </c>
      <c r="AD44" s="2">
        <f t="shared" si="1"/>
        <v>0.50999999999999801</v>
      </c>
      <c r="AE44" s="148">
        <f t="shared" si="2"/>
        <v>1.6795431642593339E-3</v>
      </c>
    </row>
    <row r="45" spans="15:31" ht="20.25" thickBot="1" x14ac:dyDescent="0.35">
      <c r="O45" s="424" t="s">
        <v>78</v>
      </c>
      <c r="P45" s="424"/>
      <c r="T45" s="101" t="s">
        <v>115</v>
      </c>
      <c r="W45" s="143">
        <v>42425</v>
      </c>
      <c r="X45" s="12">
        <v>30.13</v>
      </c>
      <c r="Y45" s="12">
        <v>30.31</v>
      </c>
      <c r="Z45" s="12">
        <v>29.23</v>
      </c>
      <c r="AA45" s="12">
        <v>29.77</v>
      </c>
      <c r="AB45" s="105">
        <v>996400</v>
      </c>
      <c r="AC45" s="12">
        <v>29.77</v>
      </c>
      <c r="AD45" s="2">
        <f t="shared" si="1"/>
        <v>1.0799999999999983</v>
      </c>
      <c r="AE45" s="148">
        <f t="shared" si="2"/>
        <v>-1.0305851063829752E-2</v>
      </c>
    </row>
    <row r="46" spans="15:31" ht="15.75" thickTop="1" x14ac:dyDescent="0.25">
      <c r="O46" s="93">
        <v>1.1000000000000001</v>
      </c>
      <c r="P46" s="93">
        <f>O46*$Q$4</f>
        <v>39.533999999999999</v>
      </c>
      <c r="Q46" s="2"/>
      <c r="T46" s="199" t="s">
        <v>100</v>
      </c>
      <c r="U46" s="199">
        <v>36.5</v>
      </c>
      <c r="W46" s="143">
        <v>42424</v>
      </c>
      <c r="X46" s="12">
        <v>29.06</v>
      </c>
      <c r="Y46" s="12">
        <v>30.19</v>
      </c>
      <c r="Z46" s="12">
        <v>28.64</v>
      </c>
      <c r="AA46" s="12">
        <v>30.08</v>
      </c>
      <c r="AB46" s="105">
        <v>712300</v>
      </c>
      <c r="AC46" s="12">
        <v>30.08</v>
      </c>
      <c r="AD46" s="2">
        <f t="shared" si="1"/>
        <v>1.5500000000000007</v>
      </c>
      <c r="AE46" s="148">
        <f t="shared" si="2"/>
        <v>1.4160485502360043E-2</v>
      </c>
    </row>
    <row r="47" spans="15:31" x14ac:dyDescent="0.25">
      <c r="O47" s="93">
        <v>1.0900000000000001</v>
      </c>
      <c r="P47" s="93">
        <f t="shared" ref="P47:P66" si="5">O47*$Q$4</f>
        <v>39.174599999999998</v>
      </c>
      <c r="Q47" s="2"/>
      <c r="T47" s="199" t="s">
        <v>101</v>
      </c>
      <c r="U47" s="199">
        <v>36.57</v>
      </c>
      <c r="W47" s="143">
        <v>42423</v>
      </c>
      <c r="X47" s="12">
        <v>30.47</v>
      </c>
      <c r="Y47" s="12">
        <v>30.92</v>
      </c>
      <c r="Z47" s="12">
        <v>29.64</v>
      </c>
      <c r="AA47" s="12">
        <v>29.66</v>
      </c>
      <c r="AB47" s="105">
        <v>601100</v>
      </c>
      <c r="AC47" s="12">
        <v>29.66</v>
      </c>
      <c r="AD47" s="2">
        <f t="shared" si="1"/>
        <v>1.2800000000000011</v>
      </c>
      <c r="AE47" s="148">
        <f t="shared" si="2"/>
        <v>-3.3561420658194896E-2</v>
      </c>
    </row>
    <row r="48" spans="15:31" x14ac:dyDescent="0.25">
      <c r="O48" s="93">
        <v>1.08</v>
      </c>
      <c r="P48" s="93">
        <f t="shared" si="5"/>
        <v>38.815199999999997</v>
      </c>
      <c r="Q48" s="2"/>
      <c r="T48" s="199" t="s">
        <v>102</v>
      </c>
      <c r="U48" s="199" t="s">
        <v>407</v>
      </c>
      <c r="W48" s="143">
        <v>42422</v>
      </c>
      <c r="X48" s="12">
        <v>30.59</v>
      </c>
      <c r="Y48" s="12">
        <v>31.15</v>
      </c>
      <c r="Z48" s="12">
        <v>30.42</v>
      </c>
      <c r="AA48" s="12">
        <v>30.69</v>
      </c>
      <c r="AB48" s="105">
        <v>693800</v>
      </c>
      <c r="AC48" s="12">
        <v>30.69</v>
      </c>
      <c r="AD48" s="2">
        <f t="shared" si="1"/>
        <v>0.72999999999999687</v>
      </c>
      <c r="AE48" s="148">
        <f t="shared" si="2"/>
        <v>1.8248175182481674E-2</v>
      </c>
    </row>
    <row r="49" spans="15:31" x14ac:dyDescent="0.25">
      <c r="O49" s="93">
        <v>1.07</v>
      </c>
      <c r="P49" s="93">
        <f t="shared" si="5"/>
        <v>38.455799999999996</v>
      </c>
      <c r="Q49" s="2"/>
      <c r="T49" s="199" t="s">
        <v>103</v>
      </c>
      <c r="U49" s="199" t="s">
        <v>408</v>
      </c>
      <c r="W49" s="143">
        <v>42419</v>
      </c>
      <c r="X49" s="12">
        <v>30.23</v>
      </c>
      <c r="Y49" s="12">
        <v>30.4</v>
      </c>
      <c r="Z49" s="12">
        <v>29.57</v>
      </c>
      <c r="AA49" s="12">
        <v>30.14</v>
      </c>
      <c r="AB49" s="105">
        <v>986600</v>
      </c>
      <c r="AC49" s="12">
        <v>30.14</v>
      </c>
      <c r="AD49" s="2">
        <f t="shared" si="1"/>
        <v>0.82999999999999829</v>
      </c>
      <c r="AE49" s="148" t="e">
        <f t="shared" si="2"/>
        <v>#DIV/0!</v>
      </c>
    </row>
    <row r="50" spans="15:31" x14ac:dyDescent="0.25">
      <c r="O50" s="93">
        <v>1.06</v>
      </c>
      <c r="P50" s="93">
        <f t="shared" si="5"/>
        <v>38.096400000000003</v>
      </c>
      <c r="Q50" s="2"/>
      <c r="T50" s="199" t="s">
        <v>104</v>
      </c>
      <c r="U50" s="199">
        <v>34.14</v>
      </c>
      <c r="W50" s="143">
        <v>42419</v>
      </c>
      <c r="X50" s="12" t="s">
        <v>144</v>
      </c>
      <c r="Y50" s="12"/>
      <c r="Z50" s="12"/>
      <c r="AA50" s="12"/>
      <c r="AB50" s="105"/>
      <c r="AC50" s="12"/>
      <c r="AD50" s="2">
        <f t="shared" si="1"/>
        <v>0</v>
      </c>
      <c r="AE50" s="148">
        <f t="shared" si="2"/>
        <v>-1</v>
      </c>
    </row>
    <row r="51" spans="15:31" x14ac:dyDescent="0.25">
      <c r="O51" s="93">
        <v>1.05</v>
      </c>
      <c r="P51" s="93">
        <f t="shared" si="5"/>
        <v>37.737000000000002</v>
      </c>
      <c r="Q51" s="2"/>
      <c r="T51" s="199" t="s">
        <v>105</v>
      </c>
      <c r="U51" s="199">
        <v>1.3574299999999999</v>
      </c>
      <c r="W51" s="143">
        <v>42418</v>
      </c>
      <c r="X51" s="12">
        <v>30.27</v>
      </c>
      <c r="Y51" s="12">
        <v>30.83</v>
      </c>
      <c r="Z51" s="12">
        <v>29.47</v>
      </c>
      <c r="AA51" s="12">
        <v>30.81</v>
      </c>
      <c r="AB51" s="105">
        <v>1507700</v>
      </c>
      <c r="AC51" s="12">
        <v>30.55</v>
      </c>
      <c r="AD51" s="2">
        <f t="shared" si="1"/>
        <v>1.3599999999999994</v>
      </c>
      <c r="AE51" s="148">
        <f t="shared" si="2"/>
        <v>3.284072249589487E-3</v>
      </c>
    </row>
    <row r="52" spans="15:31" x14ac:dyDescent="0.25">
      <c r="O52" s="93">
        <v>1.04</v>
      </c>
      <c r="P52" s="93">
        <f t="shared" si="5"/>
        <v>37.377600000000001</v>
      </c>
      <c r="Q52" s="2"/>
      <c r="T52" s="199" t="s">
        <v>106</v>
      </c>
      <c r="U52" s="199" t="s">
        <v>132</v>
      </c>
      <c r="W52" s="143">
        <v>42417</v>
      </c>
      <c r="X52" s="12">
        <v>30.74</v>
      </c>
      <c r="Y52" s="12">
        <v>31.64</v>
      </c>
      <c r="Z52" s="12">
        <v>30.56</v>
      </c>
      <c r="AA52" s="12">
        <v>30.71</v>
      </c>
      <c r="AB52" s="105">
        <v>1467000</v>
      </c>
      <c r="AC52" s="12">
        <v>30.45</v>
      </c>
      <c r="AD52" s="2">
        <f t="shared" si="1"/>
        <v>1.0800000000000018</v>
      </c>
      <c r="AE52" s="148">
        <f t="shared" si="2"/>
        <v>1.1627906976744207E-2</v>
      </c>
    </row>
    <row r="53" spans="15:31" x14ac:dyDescent="0.25">
      <c r="O53" s="93">
        <v>1.03</v>
      </c>
      <c r="P53" s="93">
        <f t="shared" si="5"/>
        <v>37.0182</v>
      </c>
      <c r="Q53" s="2"/>
      <c r="T53" s="199"/>
      <c r="U53" s="199"/>
      <c r="W53" s="143">
        <v>42416</v>
      </c>
      <c r="X53" s="12">
        <v>30.45</v>
      </c>
      <c r="Y53" s="12">
        <v>30.77</v>
      </c>
      <c r="Z53" s="12">
        <v>29.7</v>
      </c>
      <c r="AA53" s="12">
        <v>30.36</v>
      </c>
      <c r="AB53" s="105">
        <v>1056500</v>
      </c>
      <c r="AC53" s="12">
        <v>30.1</v>
      </c>
      <c r="AD53" s="2">
        <f t="shared" si="1"/>
        <v>1.0700000000000003</v>
      </c>
      <c r="AE53" s="148">
        <f t="shared" si="2"/>
        <v>1.5519568151147078E-2</v>
      </c>
    </row>
    <row r="54" spans="15:31" x14ac:dyDescent="0.25">
      <c r="O54" s="93">
        <v>1.02</v>
      </c>
      <c r="P54" s="93">
        <f t="shared" si="5"/>
        <v>36.658799999999999</v>
      </c>
      <c r="Q54" s="2"/>
      <c r="T54" s="199" t="s">
        <v>107</v>
      </c>
      <c r="U54" s="199" t="s">
        <v>409</v>
      </c>
      <c r="W54" s="143">
        <v>42412</v>
      </c>
      <c r="X54" s="12">
        <v>28.4</v>
      </c>
      <c r="Y54" s="12">
        <v>30.02</v>
      </c>
      <c r="Z54" s="12">
        <v>28.32</v>
      </c>
      <c r="AA54" s="12">
        <v>29.89</v>
      </c>
      <c r="AB54" s="105">
        <v>1182900</v>
      </c>
      <c r="AC54" s="12">
        <v>29.64</v>
      </c>
      <c r="AD54" s="2">
        <f t="shared" si="1"/>
        <v>1.6999999999999993</v>
      </c>
      <c r="AE54" s="148">
        <f t="shared" si="2"/>
        <v>6.3890882986360475E-2</v>
      </c>
    </row>
    <row r="55" spans="15:31" x14ac:dyDescent="0.25">
      <c r="O55" s="93">
        <v>1.01</v>
      </c>
      <c r="P55" s="93">
        <f t="shared" si="5"/>
        <v>36.299399999999999</v>
      </c>
      <c r="Q55" s="2"/>
      <c r="T55" s="199" t="s">
        <v>108</v>
      </c>
      <c r="U55" s="199" t="s">
        <v>410</v>
      </c>
      <c r="W55" s="143">
        <v>42411</v>
      </c>
      <c r="X55" s="12">
        <v>27.75</v>
      </c>
      <c r="Y55" s="12">
        <v>28.58</v>
      </c>
      <c r="Z55" s="12">
        <v>27.63</v>
      </c>
      <c r="AA55" s="12">
        <v>28.1</v>
      </c>
      <c r="AB55" s="105">
        <v>965200</v>
      </c>
      <c r="AC55" s="12">
        <v>27.86</v>
      </c>
      <c r="AD55" s="2">
        <f t="shared" si="1"/>
        <v>0.94999999999999929</v>
      </c>
      <c r="AE55" s="148">
        <f t="shared" si="2"/>
        <v>-3.9327851269216341E-3</v>
      </c>
    </row>
    <row r="56" spans="15:31" x14ac:dyDescent="0.25">
      <c r="O56" s="93">
        <v>1</v>
      </c>
      <c r="P56" s="93">
        <f t="shared" si="5"/>
        <v>35.94</v>
      </c>
      <c r="Q56" s="2"/>
      <c r="T56" s="199" t="s">
        <v>109</v>
      </c>
      <c r="U56" s="200">
        <v>1465086</v>
      </c>
      <c r="W56" s="143">
        <v>42410</v>
      </c>
      <c r="X56" s="12">
        <v>29</v>
      </c>
      <c r="Y56" s="12">
        <v>29.2</v>
      </c>
      <c r="Z56" s="12">
        <v>27.93</v>
      </c>
      <c r="AA56" s="12">
        <v>28.21</v>
      </c>
      <c r="AB56" s="105">
        <v>1155900</v>
      </c>
      <c r="AC56" s="12">
        <v>27.97</v>
      </c>
      <c r="AD56" s="2">
        <f t="shared" si="1"/>
        <v>1.2699999999999996</v>
      </c>
      <c r="AE56" s="148">
        <f t="shared" si="2"/>
        <v>-2.7468706536856846E-2</v>
      </c>
    </row>
    <row r="57" spans="15:31" x14ac:dyDescent="0.25">
      <c r="O57" s="93">
        <v>0.99</v>
      </c>
      <c r="P57" s="93">
        <f t="shared" si="5"/>
        <v>35.580599999999997</v>
      </c>
      <c r="Q57" s="2"/>
      <c r="T57" s="199" t="s">
        <v>112</v>
      </c>
      <c r="U57" s="200">
        <v>988776</v>
      </c>
      <c r="W57" s="143">
        <v>42409</v>
      </c>
      <c r="X57" s="12">
        <v>28.5</v>
      </c>
      <c r="Y57" s="12">
        <v>29.69</v>
      </c>
      <c r="Z57" s="12">
        <v>28.5</v>
      </c>
      <c r="AA57" s="12">
        <v>29</v>
      </c>
      <c r="AB57" s="105">
        <v>1178900</v>
      </c>
      <c r="AC57" s="12">
        <v>28.76</v>
      </c>
      <c r="AD57" s="2">
        <f t="shared" si="1"/>
        <v>1.1900000000000013</v>
      </c>
      <c r="AE57" s="148">
        <f t="shared" si="2"/>
        <v>-2.7739251040220791E-3</v>
      </c>
    </row>
    <row r="58" spans="15:31" x14ac:dyDescent="0.25">
      <c r="O58" s="93">
        <v>0.98</v>
      </c>
      <c r="P58" s="93">
        <f t="shared" si="5"/>
        <v>35.221199999999996</v>
      </c>
      <c r="Q58" s="2"/>
      <c r="T58" s="199" t="s">
        <v>110</v>
      </c>
      <c r="U58" s="199" t="s">
        <v>411</v>
      </c>
      <c r="W58" s="143">
        <v>42408</v>
      </c>
      <c r="X58" s="12">
        <v>29.14</v>
      </c>
      <c r="Y58" s="12">
        <v>29.67</v>
      </c>
      <c r="Z58" s="12">
        <v>28.55</v>
      </c>
      <c r="AA58" s="12">
        <v>29.09</v>
      </c>
      <c r="AB58" s="105">
        <v>1122500</v>
      </c>
      <c r="AC58" s="12">
        <v>28.84</v>
      </c>
      <c r="AD58" s="2">
        <f t="shared" si="1"/>
        <v>1.120000000000001</v>
      </c>
      <c r="AE58" s="148">
        <f t="shared" si="2"/>
        <v>-1.4690809702767371E-2</v>
      </c>
    </row>
    <row r="59" spans="15:31" x14ac:dyDescent="0.25">
      <c r="O59" s="93">
        <v>0.97</v>
      </c>
      <c r="P59" s="93">
        <f t="shared" si="5"/>
        <v>34.861799999999995</v>
      </c>
      <c r="T59" s="199" t="s">
        <v>113</v>
      </c>
      <c r="U59" s="199" t="s">
        <v>132</v>
      </c>
      <c r="W59" s="143">
        <v>42405</v>
      </c>
      <c r="X59" s="12">
        <v>29.28</v>
      </c>
      <c r="Y59" s="12">
        <v>30.26</v>
      </c>
      <c r="Z59" s="12">
        <v>29.04</v>
      </c>
      <c r="AA59" s="12">
        <v>29.52</v>
      </c>
      <c r="AB59" s="105">
        <v>1454100</v>
      </c>
      <c r="AC59" s="12">
        <v>29.27</v>
      </c>
      <c r="AD59" s="2">
        <f t="shared" si="1"/>
        <v>1.2200000000000024</v>
      </c>
      <c r="AE59" s="148">
        <f t="shared" si="2"/>
        <v>6.8799449604401985E-3</v>
      </c>
    </row>
    <row r="60" spans="15:31" x14ac:dyDescent="0.25">
      <c r="O60" s="93">
        <v>0.96</v>
      </c>
      <c r="P60" s="93">
        <f t="shared" si="5"/>
        <v>34.502399999999994</v>
      </c>
      <c r="T60" s="199" t="s">
        <v>114</v>
      </c>
      <c r="U60" s="199">
        <v>-0.84</v>
      </c>
      <c r="W60" s="143">
        <v>42404</v>
      </c>
      <c r="X60" s="12">
        <v>27.93</v>
      </c>
      <c r="Y60" s="12">
        <v>30.13</v>
      </c>
      <c r="Z60" s="12">
        <v>27.68</v>
      </c>
      <c r="AA60" s="12">
        <v>29.32</v>
      </c>
      <c r="AB60" s="105">
        <v>2103000</v>
      </c>
      <c r="AC60" s="12">
        <v>29.07</v>
      </c>
      <c r="AD60" s="2">
        <f t="shared" si="1"/>
        <v>2.4499999999999993</v>
      </c>
      <c r="AE60" s="148">
        <f t="shared" si="2"/>
        <v>4.643628509719222E-2</v>
      </c>
    </row>
    <row r="61" spans="15:31" x14ac:dyDescent="0.25">
      <c r="O61" s="93">
        <v>0.95</v>
      </c>
      <c r="P61" s="93">
        <f t="shared" si="5"/>
        <v>34.142999999999994</v>
      </c>
      <c r="T61" s="199" t="s">
        <v>111</v>
      </c>
      <c r="U61" s="199" t="s">
        <v>295</v>
      </c>
      <c r="W61" s="143">
        <v>42403</v>
      </c>
      <c r="X61" s="12">
        <v>26.42</v>
      </c>
      <c r="Y61" s="12">
        <v>28.06</v>
      </c>
      <c r="Z61" s="12">
        <v>25.58</v>
      </c>
      <c r="AA61" s="12">
        <v>28.02</v>
      </c>
      <c r="AB61" s="105">
        <v>1776600</v>
      </c>
      <c r="AC61" s="12">
        <v>27.78</v>
      </c>
      <c r="AD61" s="2">
        <f t="shared" si="1"/>
        <v>2.4800000000000004</v>
      </c>
      <c r="AE61" s="148">
        <f t="shared" si="2"/>
        <v>9.8457888493475698E-2</v>
      </c>
    </row>
    <row r="62" spans="15:31" x14ac:dyDescent="0.25">
      <c r="O62" s="93">
        <v>0.94</v>
      </c>
      <c r="P62" s="93">
        <f t="shared" si="5"/>
        <v>33.783599999999993</v>
      </c>
      <c r="W62" s="143">
        <v>42402</v>
      </c>
      <c r="X62" s="12">
        <v>25.66</v>
      </c>
      <c r="Y62" s="12">
        <v>25.73</v>
      </c>
      <c r="Z62" s="12">
        <v>25.12</v>
      </c>
      <c r="AA62" s="12">
        <v>25.51</v>
      </c>
      <c r="AB62" s="105">
        <v>1467900</v>
      </c>
      <c r="AC62" s="12">
        <v>25.29</v>
      </c>
      <c r="AD62" s="2">
        <f t="shared" si="1"/>
        <v>0.60999999999999943</v>
      </c>
      <c r="AE62" s="148">
        <f t="shared" si="2"/>
        <v>-2.4681835711531042E-2</v>
      </c>
    </row>
    <row r="63" spans="15:31" x14ac:dyDescent="0.25">
      <c r="O63" s="93">
        <v>0.93</v>
      </c>
      <c r="P63" s="93">
        <f t="shared" si="5"/>
        <v>33.424199999999999</v>
      </c>
      <c r="W63" s="143">
        <v>42401</v>
      </c>
      <c r="X63" s="12">
        <v>26.08</v>
      </c>
      <c r="Y63" s="12">
        <v>26.31</v>
      </c>
      <c r="Z63" s="12">
        <v>25.58</v>
      </c>
      <c r="AA63" s="12">
        <v>26.15</v>
      </c>
      <c r="AB63" s="105">
        <v>837200</v>
      </c>
      <c r="AC63" s="12">
        <v>25.93</v>
      </c>
      <c r="AD63" s="2">
        <f t="shared" si="1"/>
        <v>0.73000000000000043</v>
      </c>
      <c r="AE63" s="148">
        <f t="shared" si="2"/>
        <v>-1.519179642992774E-2</v>
      </c>
    </row>
    <row r="64" spans="15:31" x14ac:dyDescent="0.25">
      <c r="O64" s="93">
        <v>0.92</v>
      </c>
      <c r="P64" s="93">
        <f t="shared" si="5"/>
        <v>33.064799999999998</v>
      </c>
      <c r="W64" s="143">
        <v>42398</v>
      </c>
      <c r="X64" s="12">
        <v>25.49</v>
      </c>
      <c r="Y64" s="12">
        <v>26.56</v>
      </c>
      <c r="Z64" s="12">
        <v>25.49</v>
      </c>
      <c r="AA64" s="12">
        <v>26.55</v>
      </c>
      <c r="AB64" s="105">
        <v>1098700</v>
      </c>
      <c r="AC64" s="12">
        <v>26.33</v>
      </c>
      <c r="AD64" s="2">
        <f t="shared" si="1"/>
        <v>1.0700000000000003</v>
      </c>
      <c r="AE64" s="148">
        <f t="shared" si="2"/>
        <v>4.4841269841269904E-2</v>
      </c>
    </row>
    <row r="65" spans="15:31" x14ac:dyDescent="0.25">
      <c r="O65" s="93">
        <v>0.91</v>
      </c>
      <c r="P65" s="93">
        <f t="shared" si="5"/>
        <v>32.705399999999997</v>
      </c>
      <c r="W65" s="143">
        <v>42397</v>
      </c>
      <c r="X65" s="12">
        <v>25.45</v>
      </c>
      <c r="Y65" s="12">
        <v>25.86</v>
      </c>
      <c r="Z65" s="12">
        <v>24.98</v>
      </c>
      <c r="AA65" s="12">
        <v>25.41</v>
      </c>
      <c r="AB65" s="105">
        <v>885700</v>
      </c>
      <c r="AC65" s="12">
        <v>25.2</v>
      </c>
      <c r="AD65" s="2">
        <f t="shared" si="1"/>
        <v>0.87999999999999901</v>
      </c>
      <c r="AE65" s="148">
        <f t="shared" si="2"/>
        <v>1.0425020048115297E-2</v>
      </c>
    </row>
    <row r="66" spans="15:31" x14ac:dyDescent="0.25">
      <c r="O66" s="93">
        <v>0.9</v>
      </c>
      <c r="P66" s="93">
        <f t="shared" si="5"/>
        <v>32.345999999999997</v>
      </c>
      <c r="W66" s="143">
        <v>42396</v>
      </c>
      <c r="X66" s="12">
        <v>24.89</v>
      </c>
      <c r="Y66" s="12">
        <v>25.66</v>
      </c>
      <c r="Z66" s="12">
        <v>24.82</v>
      </c>
      <c r="AA66" s="12">
        <v>25.15</v>
      </c>
      <c r="AB66" s="105">
        <v>766500</v>
      </c>
      <c r="AC66" s="12">
        <v>24.94</v>
      </c>
      <c r="AD66" s="2">
        <f t="shared" si="1"/>
        <v>0.83999999999999986</v>
      </c>
      <c r="AE66" s="148">
        <f t="shared" si="2"/>
        <v>5.6451612903225534E-3</v>
      </c>
    </row>
    <row r="67" spans="15:31" x14ac:dyDescent="0.25">
      <c r="W67" s="143">
        <v>42395</v>
      </c>
      <c r="X67" s="12">
        <v>23.83</v>
      </c>
      <c r="Y67" s="12">
        <v>25.1</v>
      </c>
      <c r="Z67" s="12">
        <v>23.59</v>
      </c>
      <c r="AA67" s="12">
        <v>25.01</v>
      </c>
      <c r="AB67" s="105">
        <v>1276500</v>
      </c>
      <c r="AC67" s="12">
        <v>24.8</v>
      </c>
      <c r="AD67" s="2">
        <f t="shared" ref="AD67:AD68" si="6">Y67-Z67</f>
        <v>1.5100000000000016</v>
      </c>
      <c r="AE67" s="148">
        <f t="shared" ref="AE67" si="7">AC67/AC68-1</f>
        <v>5.7569296375266532E-2</v>
      </c>
    </row>
    <row r="68" spans="15:31" x14ac:dyDescent="0.25">
      <c r="W68" s="143">
        <v>42394</v>
      </c>
      <c r="X68" s="12">
        <v>24.1</v>
      </c>
      <c r="Y68" s="12">
        <v>24.33</v>
      </c>
      <c r="Z68" s="12">
        <v>23.57</v>
      </c>
      <c r="AA68" s="12">
        <v>23.65</v>
      </c>
      <c r="AB68" s="105">
        <v>543000</v>
      </c>
      <c r="AC68" s="12">
        <v>23.45</v>
      </c>
      <c r="AD68" s="2">
        <f t="shared" si="6"/>
        <v>0.75999999999999801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81" priority="10">
      <formula>Q7&gt;0</formula>
    </cfRule>
    <cfRule type="expression" dxfId="8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79" priority="3">
      <formula>F14&gt;0</formula>
    </cfRule>
    <cfRule type="expression" dxfId="78" priority="4">
      <formula>F14&lt;0</formula>
    </cfRule>
  </conditionalFormatting>
  <conditionalFormatting sqref="H14:H25">
    <cfRule type="expression" dxfId="77" priority="1">
      <formula>H14&gt;0</formula>
    </cfRule>
    <cfRule type="expression" dxfId="7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42487</v>
      </c>
      <c r="X2" s="12">
        <v>106.32</v>
      </c>
      <c r="Y2" s="12">
        <v>107.07</v>
      </c>
      <c r="Z2" s="12">
        <v>104.88</v>
      </c>
      <c r="AA2" s="12">
        <v>105.89</v>
      </c>
      <c r="AB2" s="105">
        <v>6250300</v>
      </c>
      <c r="AC2" s="12">
        <v>105.89</v>
      </c>
      <c r="AD2" s="2">
        <f>Y2-Z2</f>
        <v>2.1899999999999977</v>
      </c>
      <c r="AE2" s="148">
        <f>AC2/AC3-1</f>
        <v>1.0400763358778597E-2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104.23</v>
      </c>
      <c r="W3" s="143">
        <v>42486</v>
      </c>
      <c r="X3" s="12">
        <v>105.45</v>
      </c>
      <c r="Y3" s="12">
        <v>105.77</v>
      </c>
      <c r="Z3" s="12">
        <v>103.62</v>
      </c>
      <c r="AA3" s="12">
        <v>104.8</v>
      </c>
      <c r="AB3" s="105">
        <v>5505000</v>
      </c>
      <c r="AC3" s="12">
        <v>104.8</v>
      </c>
      <c r="AD3" s="2">
        <f t="shared" ref="AD3:AD66" si="0">Y3-Z3</f>
        <v>2.1499999999999915</v>
      </c>
      <c r="AE3" s="148">
        <f t="shared" ref="AE3:AE66" si="1">AC3/AC4-1</f>
        <v>-3.8022813688213253E-3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104.23</v>
      </c>
      <c r="W4" s="143">
        <v>42485</v>
      </c>
      <c r="X4" s="12">
        <v>105.19</v>
      </c>
      <c r="Y4" s="12">
        <v>105.2</v>
      </c>
      <c r="Z4" s="12">
        <v>104.28</v>
      </c>
      <c r="AA4" s="12">
        <v>105.2</v>
      </c>
      <c r="AB4" s="105">
        <v>2760200</v>
      </c>
      <c r="AC4" s="12">
        <v>105.2</v>
      </c>
      <c r="AD4" s="2">
        <f t="shared" si="0"/>
        <v>0.92000000000000171</v>
      </c>
      <c r="AE4" s="148">
        <f t="shared" si="1"/>
        <v>-4.7303689687795414E-3</v>
      </c>
    </row>
    <row r="5" spans="1:31" x14ac:dyDescent="0.25">
      <c r="O5" s="13" t="s">
        <v>67</v>
      </c>
      <c r="Q5" s="3">
        <f>Q4*Q2</f>
        <v>0</v>
      </c>
      <c r="W5" s="143">
        <v>42482</v>
      </c>
      <c r="X5" s="12">
        <v>105.73</v>
      </c>
      <c r="Y5" s="12">
        <v>106.31</v>
      </c>
      <c r="Z5" s="12">
        <v>104.93</v>
      </c>
      <c r="AA5" s="12">
        <v>105.7</v>
      </c>
      <c r="AB5" s="105">
        <v>3059600</v>
      </c>
      <c r="AC5" s="12">
        <v>105.7</v>
      </c>
      <c r="AD5" s="2">
        <f t="shared" si="0"/>
        <v>1.3799999999999955</v>
      </c>
      <c r="AE5" s="148">
        <f t="shared" si="1"/>
        <v>2.5609409086597701E-3</v>
      </c>
    </row>
    <row r="6" spans="1:31" x14ac:dyDescent="0.25">
      <c r="O6" s="13" t="s">
        <v>64</v>
      </c>
      <c r="Q6" s="2">
        <f>Q3*Q2</f>
        <v>0</v>
      </c>
      <c r="W6" s="143">
        <v>42481</v>
      </c>
      <c r="X6" s="12">
        <v>105.56</v>
      </c>
      <c r="Y6" s="12">
        <v>105.96</v>
      </c>
      <c r="Z6" s="12">
        <v>105.25</v>
      </c>
      <c r="AA6" s="12">
        <v>105.43</v>
      </c>
      <c r="AB6" s="105">
        <v>2626900</v>
      </c>
      <c r="AC6" s="12">
        <v>105.43</v>
      </c>
      <c r="AD6" s="2">
        <f t="shared" si="0"/>
        <v>0.70999999999999375</v>
      </c>
      <c r="AE6" s="148">
        <f t="shared" si="1"/>
        <v>-9.4759783947684362E-4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42480</v>
      </c>
      <c r="X7" s="12">
        <v>105.42</v>
      </c>
      <c r="Y7" s="12">
        <v>106.11</v>
      </c>
      <c r="Z7" s="12">
        <v>105.2</v>
      </c>
      <c r="AA7" s="12">
        <v>105.53</v>
      </c>
      <c r="AB7" s="105">
        <v>3815700</v>
      </c>
      <c r="AC7" s="12">
        <v>105.53</v>
      </c>
      <c r="AD7" s="2">
        <f t="shared" si="0"/>
        <v>0.90999999999999659</v>
      </c>
      <c r="AE7" s="148">
        <f t="shared" si="1"/>
        <v>5.0476190476189675E-3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42479</v>
      </c>
      <c r="X8" s="12">
        <v>105.6</v>
      </c>
      <c r="Y8" s="12">
        <v>106.29</v>
      </c>
      <c r="Z8" s="12">
        <v>104.51</v>
      </c>
      <c r="AA8" s="12">
        <v>105</v>
      </c>
      <c r="AB8" s="105">
        <v>3835200</v>
      </c>
      <c r="AC8" s="12">
        <v>105</v>
      </c>
      <c r="AD8" s="2">
        <f t="shared" si="0"/>
        <v>1.7800000000000011</v>
      </c>
      <c r="AE8" s="148">
        <f t="shared" si="1"/>
        <v>-1.2365642537809363E-3</v>
      </c>
    </row>
    <row r="9" spans="1:31" x14ac:dyDescent="0.25">
      <c r="W9" s="143">
        <v>42478</v>
      </c>
      <c r="X9" s="12">
        <v>104.63</v>
      </c>
      <c r="Y9" s="12">
        <v>105.34</v>
      </c>
      <c r="Z9" s="12">
        <v>104.03</v>
      </c>
      <c r="AA9" s="12">
        <v>105.13</v>
      </c>
      <c r="AB9" s="105">
        <v>2809100</v>
      </c>
      <c r="AC9" s="12">
        <v>105.13</v>
      </c>
      <c r="AD9" s="2">
        <f t="shared" si="0"/>
        <v>1.3100000000000023</v>
      </c>
      <c r="AE9" s="148">
        <f t="shared" si="1"/>
        <v>5.3552644161805052E-3</v>
      </c>
    </row>
    <row r="10" spans="1:31" x14ac:dyDescent="0.25">
      <c r="W10" s="143">
        <v>42475</v>
      </c>
      <c r="X10" s="12">
        <v>104.47</v>
      </c>
      <c r="Y10" s="12">
        <v>105.16</v>
      </c>
      <c r="Z10" s="12">
        <v>104.21</v>
      </c>
      <c r="AA10" s="12">
        <v>104.57</v>
      </c>
      <c r="AB10" s="105">
        <v>3759700</v>
      </c>
      <c r="AC10" s="12">
        <v>104.57</v>
      </c>
      <c r="AD10" s="2">
        <f t="shared" si="0"/>
        <v>0.95000000000000284</v>
      </c>
      <c r="AE10" s="148">
        <f t="shared" si="1"/>
        <v>-1.0508215513949093E-3</v>
      </c>
    </row>
    <row r="11" spans="1:31" x14ac:dyDescent="0.25">
      <c r="W11" s="143">
        <v>42474</v>
      </c>
      <c r="X11" s="12">
        <v>105</v>
      </c>
      <c r="Y11" s="12">
        <v>105.43</v>
      </c>
      <c r="Z11" s="12">
        <v>101.25</v>
      </c>
      <c r="AA11" s="12">
        <v>104.68</v>
      </c>
      <c r="AB11" s="105">
        <v>5215800</v>
      </c>
      <c r="AC11" s="12">
        <v>104.68</v>
      </c>
      <c r="AD11" s="2">
        <f t="shared" si="0"/>
        <v>4.1800000000000068</v>
      </c>
      <c r="AE11" s="148">
        <f t="shared" si="1"/>
        <v>6.691520887105451E-4</v>
      </c>
    </row>
    <row r="12" spans="1:31" x14ac:dyDescent="0.25">
      <c r="W12" s="143">
        <v>42473</v>
      </c>
      <c r="X12" s="12">
        <v>103.63</v>
      </c>
      <c r="Y12" s="12">
        <v>104.75</v>
      </c>
      <c r="Z12" s="12">
        <v>103.61</v>
      </c>
      <c r="AA12" s="12">
        <v>104.61</v>
      </c>
      <c r="AB12" s="105">
        <v>3642400</v>
      </c>
      <c r="AC12" s="12">
        <v>104.61</v>
      </c>
      <c r="AD12" s="2">
        <f t="shared" si="0"/>
        <v>1.1400000000000006</v>
      </c>
      <c r="AE12" s="148">
        <f t="shared" si="1"/>
        <v>1.4842840512223621E-2</v>
      </c>
    </row>
    <row r="13" spans="1:31" x14ac:dyDescent="0.25">
      <c r="W13" s="143">
        <v>42472</v>
      </c>
      <c r="X13" s="12">
        <v>102.29</v>
      </c>
      <c r="Y13" s="12">
        <v>103.48</v>
      </c>
      <c r="Z13" s="12">
        <v>102.29</v>
      </c>
      <c r="AA13" s="12">
        <v>103.08</v>
      </c>
      <c r="AB13" s="105">
        <v>3135500</v>
      </c>
      <c r="AC13" s="12">
        <v>103.08</v>
      </c>
      <c r="AD13" s="2">
        <f t="shared" si="0"/>
        <v>1.1899999999999977</v>
      </c>
      <c r="AE13" s="148">
        <f t="shared" si="1"/>
        <v>9.203054630898766E-3</v>
      </c>
    </row>
    <row r="14" spans="1:31" x14ac:dyDescent="0.25">
      <c r="W14" s="143">
        <v>42471</v>
      </c>
      <c r="X14" s="12">
        <v>101.58</v>
      </c>
      <c r="Y14" s="12">
        <v>102.93</v>
      </c>
      <c r="Z14" s="12">
        <v>101.11</v>
      </c>
      <c r="AA14" s="12">
        <v>102.14</v>
      </c>
      <c r="AB14" s="105">
        <v>4578400</v>
      </c>
      <c r="AC14" s="12">
        <v>102.14</v>
      </c>
      <c r="AD14" s="2">
        <f t="shared" si="0"/>
        <v>1.8200000000000074</v>
      </c>
      <c r="AE14" s="148">
        <f t="shared" si="1"/>
        <v>8.0931701539677103E-3</v>
      </c>
    </row>
    <row r="15" spans="1:31" x14ac:dyDescent="0.25">
      <c r="W15" s="143">
        <v>42468</v>
      </c>
      <c r="X15" s="12">
        <v>101.44</v>
      </c>
      <c r="Y15" s="12">
        <v>102.35</v>
      </c>
      <c r="Z15" s="12">
        <v>100.96</v>
      </c>
      <c r="AA15" s="12">
        <v>101.32</v>
      </c>
      <c r="AB15" s="105">
        <v>2731800</v>
      </c>
      <c r="AC15" s="12">
        <v>101.32</v>
      </c>
      <c r="AD15" s="2">
        <f t="shared" si="0"/>
        <v>1.3900000000000006</v>
      </c>
      <c r="AE15" s="148">
        <f t="shared" si="1"/>
        <v>4.2620675983744416E-3</v>
      </c>
    </row>
    <row r="16" spans="1:31" x14ac:dyDescent="0.25">
      <c r="W16" s="143">
        <v>42467</v>
      </c>
      <c r="X16" s="12">
        <v>99.9</v>
      </c>
      <c r="Y16" s="12">
        <v>101.41</v>
      </c>
      <c r="Z16" s="12">
        <v>99.67</v>
      </c>
      <c r="AA16" s="12">
        <v>100.89</v>
      </c>
      <c r="AB16" s="105">
        <v>3828800</v>
      </c>
      <c r="AC16" s="12">
        <v>100.89</v>
      </c>
      <c r="AD16" s="2">
        <f t="shared" si="0"/>
        <v>1.7399999999999949</v>
      </c>
      <c r="AE16" s="148">
        <f t="shared" si="1"/>
        <v>5.1808309255754192E-3</v>
      </c>
    </row>
    <row r="17" spans="9:31" x14ac:dyDescent="0.25">
      <c r="W17" s="143">
        <v>42466</v>
      </c>
      <c r="X17" s="12">
        <v>99.59</v>
      </c>
      <c r="Y17" s="12">
        <v>100.54</v>
      </c>
      <c r="Z17" s="12">
        <v>98.42</v>
      </c>
      <c r="AA17" s="12">
        <v>100.37</v>
      </c>
      <c r="AB17" s="105">
        <v>5054800</v>
      </c>
      <c r="AC17" s="12">
        <v>100.37</v>
      </c>
      <c r="AD17" s="2">
        <f t="shared" si="0"/>
        <v>2.1200000000000045</v>
      </c>
      <c r="AE17" s="148">
        <f t="shared" si="1"/>
        <v>5.1071500100141609E-3</v>
      </c>
    </row>
    <row r="18" spans="9:31" x14ac:dyDescent="0.25">
      <c r="W18" s="143">
        <v>42465</v>
      </c>
      <c r="X18" s="12">
        <v>99.75</v>
      </c>
      <c r="Y18" s="12">
        <v>100.35</v>
      </c>
      <c r="Z18" s="12">
        <v>99.34</v>
      </c>
      <c r="AA18" s="12">
        <v>99.86</v>
      </c>
      <c r="AB18" s="105">
        <v>3110800</v>
      </c>
      <c r="AC18" s="12">
        <v>99.86</v>
      </c>
      <c r="AD18" s="2">
        <f t="shared" si="0"/>
        <v>1.0099999999999909</v>
      </c>
      <c r="AE18" s="148">
        <f t="shared" si="1"/>
        <v>-4.0889598085169787E-3</v>
      </c>
    </row>
    <row r="19" spans="9:31" x14ac:dyDescent="0.25">
      <c r="I19" s="2"/>
      <c r="W19" s="143">
        <v>42464</v>
      </c>
      <c r="X19" s="12">
        <v>100.3</v>
      </c>
      <c r="Y19" s="12">
        <v>101.18</v>
      </c>
      <c r="Z19" s="12">
        <v>99.8</v>
      </c>
      <c r="AA19" s="12">
        <v>100.27</v>
      </c>
      <c r="AB19" s="105">
        <v>3707400</v>
      </c>
      <c r="AC19" s="12">
        <v>100.27</v>
      </c>
      <c r="AD19" s="2">
        <f t="shared" si="0"/>
        <v>1.3800000000000097</v>
      </c>
      <c r="AE19" s="148">
        <f t="shared" si="1"/>
        <v>3.0009002700810417E-3</v>
      </c>
    </row>
    <row r="20" spans="9:31" x14ac:dyDescent="0.25">
      <c r="W20" s="143">
        <v>42461</v>
      </c>
      <c r="X20" s="12">
        <v>99.39</v>
      </c>
      <c r="Y20" s="12">
        <v>100.46</v>
      </c>
      <c r="Z20" s="12">
        <v>98.82</v>
      </c>
      <c r="AA20" s="12">
        <v>99.97</v>
      </c>
      <c r="AB20" s="105">
        <v>4018100</v>
      </c>
      <c r="AC20" s="12">
        <v>99.97</v>
      </c>
      <c r="AD20" s="2">
        <f t="shared" si="0"/>
        <v>1.6400000000000006</v>
      </c>
      <c r="AE20" s="148">
        <f t="shared" si="1"/>
        <v>-1.2987012987012436E-3</v>
      </c>
    </row>
    <row r="21" spans="9:31" x14ac:dyDescent="0.25">
      <c r="W21" s="143">
        <v>42460</v>
      </c>
      <c r="X21" s="12">
        <v>100.08</v>
      </c>
      <c r="Y21" s="12">
        <v>100.42</v>
      </c>
      <c r="Z21" s="12">
        <v>98.99</v>
      </c>
      <c r="AA21" s="12">
        <v>100.1</v>
      </c>
      <c r="AB21" s="105">
        <v>3803400</v>
      </c>
      <c r="AC21" s="12">
        <v>100.1</v>
      </c>
      <c r="AD21" s="2">
        <f t="shared" si="0"/>
        <v>1.4300000000000068</v>
      </c>
      <c r="AE21" s="148">
        <f t="shared" si="1"/>
        <v>-1.4962593516210099E-3</v>
      </c>
    </row>
    <row r="22" spans="9:31" x14ac:dyDescent="0.25">
      <c r="W22" s="143">
        <v>42459</v>
      </c>
      <c r="X22" s="12">
        <v>100.82</v>
      </c>
      <c r="Y22" s="12">
        <v>101</v>
      </c>
      <c r="Z22" s="12">
        <v>99.9</v>
      </c>
      <c r="AA22" s="12">
        <v>100.25</v>
      </c>
      <c r="AB22" s="105">
        <v>3006900</v>
      </c>
      <c r="AC22" s="12">
        <v>100.25</v>
      </c>
      <c r="AD22" s="2">
        <f t="shared" si="0"/>
        <v>1.0999999999999943</v>
      </c>
      <c r="AE22" s="148">
        <f t="shared" si="1"/>
        <v>1.2984418697561395E-3</v>
      </c>
    </row>
    <row r="23" spans="9:31" x14ac:dyDescent="0.25">
      <c r="W23" s="143">
        <v>42458</v>
      </c>
      <c r="X23" s="12">
        <v>98.41</v>
      </c>
      <c r="Y23" s="12">
        <v>100.32</v>
      </c>
      <c r="Z23" s="12">
        <v>98.08</v>
      </c>
      <c r="AA23" s="12">
        <v>100.12</v>
      </c>
      <c r="AB23" s="105">
        <v>3730000</v>
      </c>
      <c r="AC23" s="12">
        <v>100.12</v>
      </c>
      <c r="AD23" s="2">
        <f t="shared" si="0"/>
        <v>2.2399999999999949</v>
      </c>
      <c r="AE23" s="148">
        <f t="shared" si="1"/>
        <v>1.2233343443534661E-2</v>
      </c>
    </row>
    <row r="24" spans="9:31" x14ac:dyDescent="0.25">
      <c r="W24" s="143">
        <v>42457</v>
      </c>
      <c r="X24" s="12">
        <v>98.96</v>
      </c>
      <c r="Y24" s="12">
        <v>99.29</v>
      </c>
      <c r="Z24" s="12">
        <v>98.65</v>
      </c>
      <c r="AA24" s="12">
        <v>98.91</v>
      </c>
      <c r="AB24" s="105">
        <v>2276700</v>
      </c>
      <c r="AC24" s="12">
        <v>98.91</v>
      </c>
      <c r="AD24" s="2">
        <f t="shared" si="0"/>
        <v>0.64000000000000057</v>
      </c>
      <c r="AE24" s="148">
        <f t="shared" si="1"/>
        <v>-1.5142337976984388E-3</v>
      </c>
    </row>
    <row r="25" spans="9:31" x14ac:dyDescent="0.25">
      <c r="W25" s="143">
        <v>42453</v>
      </c>
      <c r="X25" s="12">
        <v>98.15</v>
      </c>
      <c r="Y25" s="12">
        <v>99.08</v>
      </c>
      <c r="Z25" s="12">
        <v>98</v>
      </c>
      <c r="AA25" s="12">
        <v>99.06</v>
      </c>
      <c r="AB25" s="105">
        <v>2847000</v>
      </c>
      <c r="AC25" s="12">
        <v>99.06</v>
      </c>
      <c r="AD25" s="2">
        <f t="shared" si="0"/>
        <v>1.0799999999999983</v>
      </c>
      <c r="AE25" s="148">
        <f t="shared" si="1"/>
        <v>-5.044899606497788E-4</v>
      </c>
    </row>
    <row r="26" spans="9:31" x14ac:dyDescent="0.25">
      <c r="W26" s="143">
        <v>42452</v>
      </c>
      <c r="X26" s="12">
        <v>98.77</v>
      </c>
      <c r="Y26" s="12">
        <v>99.47</v>
      </c>
      <c r="Z26" s="12">
        <v>98.28</v>
      </c>
      <c r="AA26" s="12">
        <v>99.11</v>
      </c>
      <c r="AB26" s="105">
        <v>3226900</v>
      </c>
      <c r="AC26" s="12">
        <v>99.11</v>
      </c>
      <c r="AD26" s="2">
        <f t="shared" si="0"/>
        <v>1.1899999999999977</v>
      </c>
      <c r="AE26" s="148">
        <f t="shared" si="1"/>
        <v>4.5611189945267139E-3</v>
      </c>
    </row>
    <row r="27" spans="9:31" x14ac:dyDescent="0.25">
      <c r="W27" s="143">
        <v>42451</v>
      </c>
      <c r="X27" s="12">
        <v>98.68</v>
      </c>
      <c r="Y27" s="12">
        <v>99.27</v>
      </c>
      <c r="Z27" s="12">
        <v>98.31</v>
      </c>
      <c r="AA27" s="12">
        <v>98.66</v>
      </c>
      <c r="AB27" s="105">
        <v>3507900</v>
      </c>
      <c r="AC27" s="12">
        <v>98.66</v>
      </c>
      <c r="AD27" s="2">
        <f t="shared" si="0"/>
        <v>0.95999999999999375</v>
      </c>
      <c r="AE27" s="148">
        <f t="shared" si="1"/>
        <v>-5.1426842795200267E-3</v>
      </c>
    </row>
    <row r="28" spans="9:31" x14ac:dyDescent="0.25">
      <c r="W28" s="143">
        <v>42450</v>
      </c>
      <c r="X28" s="12">
        <v>99.08</v>
      </c>
      <c r="Y28" s="12">
        <v>99.6</v>
      </c>
      <c r="Z28" s="12">
        <v>98.79</v>
      </c>
      <c r="AA28" s="12">
        <v>99.17</v>
      </c>
      <c r="AB28" s="105">
        <v>3926000</v>
      </c>
      <c r="AC28" s="12">
        <v>99.17</v>
      </c>
      <c r="AD28" s="2">
        <f t="shared" si="0"/>
        <v>0.80999999999998806</v>
      </c>
      <c r="AE28" s="148">
        <f t="shared" si="1"/>
        <v>1.2115093387179421E-3</v>
      </c>
    </row>
    <row r="29" spans="9:31" x14ac:dyDescent="0.25">
      <c r="W29" s="143">
        <v>42447</v>
      </c>
      <c r="X29" s="12">
        <v>99.21</v>
      </c>
      <c r="Y29" s="12">
        <v>100.29</v>
      </c>
      <c r="Z29" s="12">
        <v>98.82</v>
      </c>
      <c r="AA29" s="12">
        <v>99.05</v>
      </c>
      <c r="AB29" s="105">
        <v>9422000</v>
      </c>
      <c r="AC29" s="12">
        <v>99.05</v>
      </c>
      <c r="AD29" s="2">
        <f t="shared" si="0"/>
        <v>1.4700000000000131</v>
      </c>
      <c r="AE29" s="148">
        <f t="shared" si="1"/>
        <v>2.1246458923511735E-3</v>
      </c>
    </row>
    <row r="30" spans="9:31" x14ac:dyDescent="0.25">
      <c r="W30" s="143">
        <v>42446</v>
      </c>
      <c r="X30" s="12">
        <v>97.82</v>
      </c>
      <c r="Y30" s="12">
        <v>99.27</v>
      </c>
      <c r="Z30" s="12">
        <v>97.39</v>
      </c>
      <c r="AA30" s="12">
        <v>98.84</v>
      </c>
      <c r="AB30" s="105">
        <v>4159600</v>
      </c>
      <c r="AC30" s="12">
        <v>98.84</v>
      </c>
      <c r="AD30" s="2">
        <f t="shared" si="0"/>
        <v>1.8799999999999955</v>
      </c>
      <c r="AE30" s="148">
        <f t="shared" si="1"/>
        <v>1.3847574110165128E-2</v>
      </c>
    </row>
    <row r="31" spans="9:31" x14ac:dyDescent="0.25">
      <c r="W31" s="143">
        <v>42445</v>
      </c>
      <c r="X31" s="12">
        <v>96.2</v>
      </c>
      <c r="Y31" s="12">
        <v>98</v>
      </c>
      <c r="Z31" s="12">
        <v>96</v>
      </c>
      <c r="AA31" s="12">
        <v>97.49</v>
      </c>
      <c r="AB31" s="105">
        <v>4555000</v>
      </c>
      <c r="AC31" s="12">
        <v>97.49</v>
      </c>
      <c r="AD31" s="2">
        <f t="shared" si="0"/>
        <v>2</v>
      </c>
      <c r="AE31" s="148">
        <f t="shared" si="1"/>
        <v>1.2462353307716167E-2</v>
      </c>
    </row>
    <row r="32" spans="9:31" x14ac:dyDescent="0.25">
      <c r="W32" s="143">
        <v>42444</v>
      </c>
      <c r="X32" s="12">
        <v>96.06</v>
      </c>
      <c r="Y32" s="12">
        <v>96.7</v>
      </c>
      <c r="Z32" s="12">
        <v>95.88</v>
      </c>
      <c r="AA32" s="12">
        <v>96.29</v>
      </c>
      <c r="AB32" s="105">
        <v>2750100</v>
      </c>
      <c r="AC32" s="12">
        <v>96.29</v>
      </c>
      <c r="AD32" s="2">
        <f t="shared" si="0"/>
        <v>0.82000000000000739</v>
      </c>
      <c r="AE32" s="148">
        <f t="shared" si="1"/>
        <v>-5.5767840545284386E-3</v>
      </c>
    </row>
    <row r="33" spans="15:31" x14ac:dyDescent="0.25">
      <c r="W33" s="143">
        <v>42443</v>
      </c>
      <c r="X33" s="12">
        <v>96.3</v>
      </c>
      <c r="Y33" s="12">
        <v>97.37</v>
      </c>
      <c r="Z33" s="12">
        <v>96.29</v>
      </c>
      <c r="AA33" s="12">
        <v>96.83</v>
      </c>
      <c r="AB33" s="105">
        <v>3972100</v>
      </c>
      <c r="AC33" s="12">
        <v>96.83</v>
      </c>
      <c r="AD33" s="2">
        <f t="shared" si="0"/>
        <v>1.0799999999999983</v>
      </c>
      <c r="AE33" s="148">
        <f t="shared" si="1"/>
        <v>8.268733850129717E-4</v>
      </c>
    </row>
    <row r="34" spans="15:31" x14ac:dyDescent="0.25">
      <c r="W34" s="143">
        <v>42440</v>
      </c>
      <c r="X34" s="12">
        <v>97.18</v>
      </c>
      <c r="Y34" s="12">
        <v>97.65</v>
      </c>
      <c r="Z34" s="12">
        <v>96.47</v>
      </c>
      <c r="AA34" s="12">
        <v>96.75</v>
      </c>
      <c r="AB34" s="105">
        <v>4027800</v>
      </c>
      <c r="AC34" s="12">
        <v>96.75</v>
      </c>
      <c r="AD34" s="2">
        <f t="shared" si="0"/>
        <v>1.1800000000000068</v>
      </c>
      <c r="AE34" s="148">
        <f t="shared" si="1"/>
        <v>5.926388022457818E-3</v>
      </c>
    </row>
    <row r="35" spans="15:31" x14ac:dyDescent="0.25">
      <c r="W35" s="143">
        <v>42439</v>
      </c>
      <c r="X35" s="12">
        <v>96.6</v>
      </c>
      <c r="Y35" s="12">
        <v>97.12</v>
      </c>
      <c r="Z35" s="12">
        <v>95.05</v>
      </c>
      <c r="AA35" s="12">
        <v>96.18</v>
      </c>
      <c r="AB35" s="105">
        <v>4798300</v>
      </c>
      <c r="AC35" s="12">
        <v>96.18</v>
      </c>
      <c r="AD35" s="2">
        <f t="shared" si="0"/>
        <v>2.0700000000000074</v>
      </c>
      <c r="AE35" s="148">
        <f t="shared" si="1"/>
        <v>-4.3478260869563856E-3</v>
      </c>
    </row>
    <row r="36" spans="15:31" x14ac:dyDescent="0.25">
      <c r="W36" s="143">
        <v>42438</v>
      </c>
      <c r="X36" s="12">
        <v>97.32</v>
      </c>
      <c r="Y36" s="12">
        <v>97.48</v>
      </c>
      <c r="Z36" s="12">
        <v>96.4</v>
      </c>
      <c r="AA36" s="12">
        <v>96.6</v>
      </c>
      <c r="AB36" s="105">
        <v>4158900</v>
      </c>
      <c r="AC36" s="12">
        <v>96.6</v>
      </c>
      <c r="AD36" s="2">
        <f t="shared" si="0"/>
        <v>1.0799999999999983</v>
      </c>
      <c r="AE36" s="148">
        <f t="shared" si="1"/>
        <v>-3.0959752321982892E-3</v>
      </c>
    </row>
    <row r="37" spans="15:31" x14ac:dyDescent="0.25">
      <c r="W37" s="143">
        <v>42437</v>
      </c>
      <c r="X37" s="12">
        <v>96.14</v>
      </c>
      <c r="Y37" s="12">
        <v>97.49</v>
      </c>
      <c r="Z37" s="12">
        <v>96.13</v>
      </c>
      <c r="AA37" s="12">
        <v>96.9</v>
      </c>
      <c r="AB37" s="105">
        <v>5341900</v>
      </c>
      <c r="AC37" s="12">
        <v>96.9</v>
      </c>
      <c r="AD37" s="2">
        <f t="shared" si="0"/>
        <v>1.3599999999999994</v>
      </c>
      <c r="AE37" s="148">
        <f t="shared" si="1"/>
        <v>-2.0635575732563805E-4</v>
      </c>
    </row>
    <row r="38" spans="15:31" x14ac:dyDescent="0.25">
      <c r="W38" s="143">
        <v>42436</v>
      </c>
      <c r="X38" s="12">
        <v>96.55</v>
      </c>
      <c r="Y38" s="12">
        <v>97.46</v>
      </c>
      <c r="Z38" s="12">
        <v>96.05</v>
      </c>
      <c r="AA38" s="12">
        <v>96.92</v>
      </c>
      <c r="AB38" s="105">
        <v>6296100</v>
      </c>
      <c r="AC38" s="12">
        <v>96.92</v>
      </c>
      <c r="AD38" s="2">
        <f t="shared" si="0"/>
        <v>1.4099999999999966</v>
      </c>
      <c r="AE38" s="148">
        <f t="shared" si="1"/>
        <v>-8.2474226804118977E-4</v>
      </c>
    </row>
    <row r="39" spans="15:31" ht="20.25" thickBot="1" x14ac:dyDescent="0.35">
      <c r="P39" s="424" t="s">
        <v>78</v>
      </c>
      <c r="Q39" s="424"/>
      <c r="T39" s="101" t="s">
        <v>115</v>
      </c>
      <c r="W39" s="143">
        <v>42433</v>
      </c>
      <c r="X39" s="12">
        <v>96.17</v>
      </c>
      <c r="Y39" s="12">
        <v>97.3</v>
      </c>
      <c r="Z39" s="12">
        <v>95.78</v>
      </c>
      <c r="AA39" s="12">
        <v>97</v>
      </c>
      <c r="AB39" s="105">
        <v>4620600</v>
      </c>
      <c r="AC39" s="12">
        <v>97</v>
      </c>
      <c r="AD39" s="2">
        <f t="shared" si="0"/>
        <v>1.519999999999996</v>
      </c>
      <c r="AE39" s="148">
        <f t="shared" si="1"/>
        <v>9.2602226615337013E-3</v>
      </c>
    </row>
    <row r="40" spans="15:31" ht="15.75" thickTop="1" x14ac:dyDescent="0.25">
      <c r="O40" s="2"/>
      <c r="P40" s="93">
        <v>1.1000000000000001</v>
      </c>
      <c r="Q40" s="93">
        <f>P40*$Q$4</f>
        <v>114.65300000000002</v>
      </c>
      <c r="T40" s="138" t="s">
        <v>100</v>
      </c>
      <c r="U40" s="108">
        <v>104.8</v>
      </c>
      <c r="W40" s="143">
        <v>42432</v>
      </c>
      <c r="X40" s="12">
        <v>95.2</v>
      </c>
      <c r="Y40" s="12">
        <v>96.15</v>
      </c>
      <c r="Z40" s="12">
        <v>95.07</v>
      </c>
      <c r="AA40" s="12">
        <v>96.11</v>
      </c>
      <c r="AB40" s="105">
        <v>4590100</v>
      </c>
      <c r="AC40" s="12">
        <v>96.11</v>
      </c>
      <c r="AD40" s="2">
        <f t="shared" si="0"/>
        <v>1.0800000000000125</v>
      </c>
      <c r="AE40" s="148">
        <f t="shared" si="1"/>
        <v>6.0713911860148517E-3</v>
      </c>
    </row>
    <row r="41" spans="15:31" x14ac:dyDescent="0.25">
      <c r="O41" s="2"/>
      <c r="P41" s="93">
        <v>1.0900000000000001</v>
      </c>
      <c r="Q41" s="93">
        <f t="shared" ref="Q41:Q60" si="2">P41*$Q$4</f>
        <v>113.61070000000001</v>
      </c>
      <c r="T41" s="103" t="s">
        <v>101</v>
      </c>
      <c r="U41" s="98">
        <v>106.32</v>
      </c>
      <c r="W41" s="143">
        <v>42431</v>
      </c>
      <c r="X41" s="12">
        <v>94.76</v>
      </c>
      <c r="Y41" s="12">
        <v>96</v>
      </c>
      <c r="Z41" s="12">
        <v>94.4</v>
      </c>
      <c r="AA41" s="12">
        <v>95.53</v>
      </c>
      <c r="AB41" s="105">
        <v>5419000</v>
      </c>
      <c r="AC41" s="12">
        <v>95.53</v>
      </c>
      <c r="AD41" s="2">
        <f t="shared" si="0"/>
        <v>1.5999999999999943</v>
      </c>
      <c r="AE41" s="148">
        <f t="shared" si="1"/>
        <v>5.0499736980536003E-3</v>
      </c>
    </row>
    <row r="42" spans="15:31" x14ac:dyDescent="0.25">
      <c r="O42" s="2"/>
      <c r="P42" s="93">
        <v>1.08</v>
      </c>
      <c r="Q42" s="93">
        <f t="shared" si="2"/>
        <v>112.56840000000001</v>
      </c>
      <c r="T42" s="103" t="s">
        <v>102</v>
      </c>
      <c r="U42" s="98" t="s">
        <v>412</v>
      </c>
      <c r="W42" s="143">
        <v>42430</v>
      </c>
      <c r="X42" s="12">
        <v>92.22</v>
      </c>
      <c r="Y42" s="12">
        <v>95.05</v>
      </c>
      <c r="Z42" s="12">
        <v>92.07</v>
      </c>
      <c r="AA42" s="12">
        <v>95.05</v>
      </c>
      <c r="AB42" s="105">
        <v>12339800</v>
      </c>
      <c r="AC42" s="12">
        <v>95.05</v>
      </c>
      <c r="AD42" s="2">
        <f t="shared" si="0"/>
        <v>2.980000000000004</v>
      </c>
      <c r="AE42" s="148">
        <f t="shared" si="1"/>
        <v>-1.6249223763196152E-2</v>
      </c>
    </row>
    <row r="43" spans="15:31" x14ac:dyDescent="0.25">
      <c r="O43" s="2"/>
      <c r="P43" s="93">
        <v>1.07</v>
      </c>
      <c r="Q43" s="93">
        <f t="shared" si="2"/>
        <v>111.52610000000001</v>
      </c>
      <c r="T43" s="103" t="s">
        <v>103</v>
      </c>
      <c r="U43" s="98" t="s">
        <v>413</v>
      </c>
      <c r="W43" s="143">
        <v>42429</v>
      </c>
      <c r="X43" s="12">
        <v>97.43</v>
      </c>
      <c r="Y43" s="12">
        <v>98.87</v>
      </c>
      <c r="Z43" s="12">
        <v>96.51</v>
      </c>
      <c r="AA43" s="12">
        <v>96.62</v>
      </c>
      <c r="AB43" s="105">
        <v>7911400</v>
      </c>
      <c r="AC43" s="12">
        <v>96.62</v>
      </c>
      <c r="AD43" s="2">
        <f t="shared" si="0"/>
        <v>2.3599999999999994</v>
      </c>
      <c r="AE43" s="148">
        <f t="shared" si="1"/>
        <v>-1.0953014638141023E-2</v>
      </c>
    </row>
    <row r="44" spans="15:31" x14ac:dyDescent="0.25">
      <c r="O44" s="2"/>
      <c r="P44" s="93">
        <v>1.06</v>
      </c>
      <c r="Q44" s="93">
        <f t="shared" si="2"/>
        <v>110.48380000000002</v>
      </c>
      <c r="T44" s="103" t="s">
        <v>104</v>
      </c>
      <c r="U44" s="98">
        <v>106.11</v>
      </c>
      <c r="W44" s="143">
        <v>42426</v>
      </c>
      <c r="X44" s="12">
        <v>100.21</v>
      </c>
      <c r="Y44" s="12">
        <v>100.55</v>
      </c>
      <c r="Z44" s="12">
        <v>96.5</v>
      </c>
      <c r="AA44" s="12">
        <v>97.69</v>
      </c>
      <c r="AB44" s="105">
        <v>14653100</v>
      </c>
      <c r="AC44" s="12">
        <v>97.69</v>
      </c>
      <c r="AD44" s="2">
        <f t="shared" si="0"/>
        <v>4.0499999999999972</v>
      </c>
      <c r="AE44" s="148">
        <f t="shared" si="1"/>
        <v>-3.8747833180381441E-3</v>
      </c>
    </row>
    <row r="45" spans="15:31" x14ac:dyDescent="0.25">
      <c r="O45" s="2"/>
      <c r="P45" s="93">
        <v>1.05</v>
      </c>
      <c r="Q45" s="93">
        <f t="shared" si="2"/>
        <v>109.4415</v>
      </c>
      <c r="T45" s="103" t="s">
        <v>105</v>
      </c>
      <c r="U45" s="98">
        <v>1.08826</v>
      </c>
      <c r="W45" s="143">
        <v>42425</v>
      </c>
      <c r="X45" s="12">
        <v>93.91</v>
      </c>
      <c r="Y45" s="12">
        <v>98.73</v>
      </c>
      <c r="Z45" s="12">
        <v>93.68</v>
      </c>
      <c r="AA45" s="12">
        <v>98.07</v>
      </c>
      <c r="AB45" s="105">
        <v>16832200</v>
      </c>
      <c r="AC45" s="12">
        <v>98.07</v>
      </c>
      <c r="AD45" s="2">
        <f t="shared" si="0"/>
        <v>5.0499999999999972</v>
      </c>
      <c r="AE45" s="148">
        <f t="shared" si="1"/>
        <v>4.7644482427090962E-2</v>
      </c>
    </row>
    <row r="46" spans="15:31" x14ac:dyDescent="0.25">
      <c r="O46" s="2"/>
      <c r="P46" s="93">
        <v>1.04</v>
      </c>
      <c r="Q46" s="93">
        <f t="shared" si="2"/>
        <v>108.39920000000001</v>
      </c>
      <c r="T46" s="103" t="s">
        <v>125</v>
      </c>
      <c r="U46" s="98" t="s">
        <v>414</v>
      </c>
      <c r="W46" s="143">
        <v>42424</v>
      </c>
      <c r="X46" s="12">
        <v>91.11</v>
      </c>
      <c r="Y46" s="12">
        <v>94.15</v>
      </c>
      <c r="Z46" s="12">
        <v>91.11</v>
      </c>
      <c r="AA46" s="12">
        <v>93.61</v>
      </c>
      <c r="AB46" s="105">
        <v>16975100</v>
      </c>
      <c r="AC46" s="12">
        <v>93.61</v>
      </c>
      <c r="AD46" s="2">
        <f t="shared" si="0"/>
        <v>3.0400000000000063</v>
      </c>
      <c r="AE46" s="148">
        <f t="shared" si="1"/>
        <v>2.194323144104815E-2</v>
      </c>
    </row>
    <row r="47" spans="15:31" x14ac:dyDescent="0.25">
      <c r="O47" s="2"/>
      <c r="P47" s="93">
        <v>1.03</v>
      </c>
      <c r="Q47" s="93">
        <f t="shared" si="2"/>
        <v>107.35690000000001</v>
      </c>
      <c r="T47" s="103"/>
      <c r="U47" s="98"/>
      <c r="W47" s="143">
        <v>42423</v>
      </c>
      <c r="X47" s="12">
        <v>92.23</v>
      </c>
      <c r="Y47" s="12">
        <v>92.43</v>
      </c>
      <c r="Z47" s="12">
        <v>90.49</v>
      </c>
      <c r="AA47" s="12">
        <v>91.6</v>
      </c>
      <c r="AB47" s="105">
        <v>11538700</v>
      </c>
      <c r="AC47" s="12">
        <v>91.6</v>
      </c>
      <c r="AD47" s="2">
        <f t="shared" si="0"/>
        <v>1.9400000000000119</v>
      </c>
      <c r="AE47" s="148">
        <f t="shared" si="1"/>
        <v>-8.3360398397749336E-3</v>
      </c>
    </row>
    <row r="48" spans="15:31" x14ac:dyDescent="0.25">
      <c r="O48" s="2"/>
      <c r="P48" s="93">
        <v>1.02</v>
      </c>
      <c r="Q48" s="93">
        <f t="shared" si="2"/>
        <v>106.31460000000001</v>
      </c>
      <c r="T48" s="103" t="s">
        <v>107</v>
      </c>
      <c r="U48" s="98" t="s">
        <v>415</v>
      </c>
      <c r="W48" s="143">
        <v>42422</v>
      </c>
      <c r="X48" s="12">
        <v>89.19</v>
      </c>
      <c r="Y48" s="12">
        <v>94.91</v>
      </c>
      <c r="Z48" s="12">
        <v>88.87</v>
      </c>
      <c r="AA48" s="12">
        <v>92.37</v>
      </c>
      <c r="AB48" s="105">
        <v>21599700</v>
      </c>
      <c r="AC48" s="12">
        <v>92.37</v>
      </c>
      <c r="AD48" s="2">
        <f t="shared" si="0"/>
        <v>6.039999999999992</v>
      </c>
      <c r="AE48" s="148">
        <f t="shared" si="1"/>
        <v>4.6922815368922066E-2</v>
      </c>
    </row>
    <row r="49" spans="15:31" x14ac:dyDescent="0.25">
      <c r="O49" s="2"/>
      <c r="P49" s="93">
        <v>1.01</v>
      </c>
      <c r="Q49" s="93">
        <f t="shared" si="2"/>
        <v>105.2723</v>
      </c>
      <c r="T49" s="103" t="s">
        <v>108</v>
      </c>
      <c r="U49" s="98" t="s">
        <v>245</v>
      </c>
      <c r="W49" s="143">
        <v>42419</v>
      </c>
      <c r="X49" s="12">
        <v>88.35</v>
      </c>
      <c r="Y49" s="12">
        <v>88.99</v>
      </c>
      <c r="Z49" s="12">
        <v>87.42</v>
      </c>
      <c r="AA49" s="12">
        <v>88.23</v>
      </c>
      <c r="AB49" s="105">
        <v>10641700</v>
      </c>
      <c r="AC49" s="12">
        <v>88.23</v>
      </c>
      <c r="AD49" s="2">
        <f t="shared" si="0"/>
        <v>1.5699999999999932</v>
      </c>
      <c r="AE49" s="148">
        <f t="shared" si="1"/>
        <v>-1.4712539610682862E-3</v>
      </c>
    </row>
    <row r="50" spans="15:31" x14ac:dyDescent="0.25">
      <c r="O50" s="2"/>
      <c r="P50" s="93">
        <v>1</v>
      </c>
      <c r="Q50" s="93">
        <f t="shared" si="2"/>
        <v>104.23</v>
      </c>
      <c r="T50" s="103" t="s">
        <v>109</v>
      </c>
      <c r="U50" s="100">
        <v>6338720</v>
      </c>
      <c r="W50" s="143">
        <v>42418</v>
      </c>
      <c r="X50" s="12">
        <v>88.55</v>
      </c>
      <c r="Y50" s="12">
        <v>89.04</v>
      </c>
      <c r="Z50" s="12">
        <v>88.16</v>
      </c>
      <c r="AA50" s="12">
        <v>88.36</v>
      </c>
      <c r="AB50" s="105">
        <v>4997700</v>
      </c>
      <c r="AC50" s="12">
        <v>88.36</v>
      </c>
      <c r="AD50" s="2">
        <f t="shared" si="0"/>
        <v>0.88000000000000966</v>
      </c>
      <c r="AE50" s="148">
        <f t="shared" si="1"/>
        <v>2.7235587834770758E-3</v>
      </c>
    </row>
    <row r="51" spans="15:31" x14ac:dyDescent="0.25">
      <c r="O51" s="2"/>
      <c r="P51" s="93">
        <v>0.99</v>
      </c>
      <c r="Q51" s="93">
        <f t="shared" si="2"/>
        <v>103.18770000000001</v>
      </c>
      <c r="T51" s="103" t="s">
        <v>112</v>
      </c>
      <c r="U51" s="100">
        <v>5928690</v>
      </c>
      <c r="W51" s="143">
        <v>42417</v>
      </c>
      <c r="X51" s="12">
        <v>86.71</v>
      </c>
      <c r="Y51" s="12">
        <v>88.49</v>
      </c>
      <c r="Z51" s="12">
        <v>86.64</v>
      </c>
      <c r="AA51" s="12">
        <v>88.12</v>
      </c>
      <c r="AB51" s="105">
        <v>5141100</v>
      </c>
      <c r="AC51" s="12">
        <v>88.12</v>
      </c>
      <c r="AD51" s="2">
        <f t="shared" si="0"/>
        <v>1.8499999999999943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2"/>
        <v>102.1454</v>
      </c>
      <c r="T52" s="103" t="s">
        <v>110</v>
      </c>
      <c r="U52" s="98" t="s">
        <v>416</v>
      </c>
      <c r="W52" s="143">
        <v>42417</v>
      </c>
      <c r="X52" s="12" t="s">
        <v>150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P53" s="93">
        <v>0.97</v>
      </c>
      <c r="Q53" s="93">
        <f t="shared" si="2"/>
        <v>101.1031</v>
      </c>
      <c r="T53" s="103" t="s">
        <v>113</v>
      </c>
      <c r="U53" s="98">
        <v>12.28</v>
      </c>
      <c r="W53" s="143">
        <v>42416</v>
      </c>
      <c r="X53" s="12">
        <v>87.34</v>
      </c>
      <c r="Y53" s="12">
        <v>87.5</v>
      </c>
      <c r="Z53" s="12">
        <v>85.56</v>
      </c>
      <c r="AA53" s="12">
        <v>86.48</v>
      </c>
      <c r="AB53" s="105">
        <v>6960400</v>
      </c>
      <c r="AC53" s="12">
        <v>85.84</v>
      </c>
      <c r="AD53" s="2">
        <f t="shared" si="0"/>
        <v>1.9399999999999977</v>
      </c>
      <c r="AE53" s="148">
        <f t="shared" si="1"/>
        <v>6.2126362677294988E-3</v>
      </c>
    </row>
    <row r="54" spans="15:31" x14ac:dyDescent="0.25">
      <c r="P54" s="93">
        <v>0.96</v>
      </c>
      <c r="Q54" s="93">
        <f t="shared" si="2"/>
        <v>100.0608</v>
      </c>
      <c r="T54" s="103" t="s">
        <v>114</v>
      </c>
      <c r="U54" s="98">
        <v>8.6199999999999992</v>
      </c>
      <c r="W54" s="143">
        <v>42412</v>
      </c>
      <c r="X54" s="12">
        <v>84.99</v>
      </c>
      <c r="Y54" s="12">
        <v>86.13</v>
      </c>
      <c r="Z54" s="12">
        <v>84.9</v>
      </c>
      <c r="AA54" s="12">
        <v>85.95</v>
      </c>
      <c r="AB54" s="105">
        <v>5886300</v>
      </c>
      <c r="AC54" s="12">
        <v>85.31</v>
      </c>
      <c r="AD54" s="2">
        <f t="shared" si="0"/>
        <v>1.2299999999999898</v>
      </c>
      <c r="AE54" s="148">
        <f t="shared" si="1"/>
        <v>1.5232655004165263E-2</v>
      </c>
    </row>
    <row r="55" spans="15:31" x14ac:dyDescent="0.25">
      <c r="P55" s="93">
        <v>0.95</v>
      </c>
      <c r="Q55" s="93">
        <f t="shared" si="2"/>
        <v>99.018500000000003</v>
      </c>
      <c r="T55" s="103" t="s">
        <v>111</v>
      </c>
      <c r="U55" s="98" t="s">
        <v>296</v>
      </c>
      <c r="W55" s="143">
        <v>42411</v>
      </c>
      <c r="X55" s="12">
        <v>85.39</v>
      </c>
      <c r="Y55" s="12">
        <v>86.55</v>
      </c>
      <c r="Z55" s="12">
        <v>83.85</v>
      </c>
      <c r="AA55" s="12">
        <v>84.66</v>
      </c>
      <c r="AB55" s="105">
        <v>7711800</v>
      </c>
      <c r="AC55" s="12">
        <v>84.03</v>
      </c>
      <c r="AD55" s="2">
        <f t="shared" si="0"/>
        <v>2.7000000000000028</v>
      </c>
      <c r="AE55" s="148">
        <f t="shared" si="1"/>
        <v>-2.6529193697868325E-2</v>
      </c>
    </row>
    <row r="56" spans="15:31" x14ac:dyDescent="0.25">
      <c r="P56" s="93">
        <v>0.94</v>
      </c>
      <c r="Q56" s="93">
        <f t="shared" si="2"/>
        <v>97.976199999999992</v>
      </c>
      <c r="W56" s="143">
        <v>42410</v>
      </c>
      <c r="X56" s="12">
        <v>87.36</v>
      </c>
      <c r="Y56" s="12">
        <v>88.45</v>
      </c>
      <c r="Z56" s="12">
        <v>86.74</v>
      </c>
      <c r="AA56" s="12">
        <v>86.96</v>
      </c>
      <c r="AB56" s="105">
        <v>3618800</v>
      </c>
      <c r="AC56" s="12">
        <v>86.32</v>
      </c>
      <c r="AD56" s="2">
        <f t="shared" si="0"/>
        <v>1.710000000000008</v>
      </c>
      <c r="AE56" s="148">
        <f t="shared" si="1"/>
        <v>-3.1181429726298004E-3</v>
      </c>
    </row>
    <row r="57" spans="15:31" x14ac:dyDescent="0.25">
      <c r="P57" s="93">
        <v>0.93</v>
      </c>
      <c r="Q57" s="93">
        <f t="shared" si="2"/>
        <v>96.933900000000008</v>
      </c>
      <c r="W57" s="143">
        <v>42409</v>
      </c>
      <c r="X57" s="12">
        <v>86.26</v>
      </c>
      <c r="Y57" s="12">
        <v>87.77</v>
      </c>
      <c r="Z57" s="12">
        <v>85.93</v>
      </c>
      <c r="AA57" s="12">
        <v>87.24</v>
      </c>
      <c r="AB57" s="105">
        <v>7360900</v>
      </c>
      <c r="AC57" s="12">
        <v>86.59</v>
      </c>
      <c r="AD57" s="2">
        <f t="shared" si="0"/>
        <v>1.8399999999999892</v>
      </c>
      <c r="AE57" s="148">
        <f t="shared" si="1"/>
        <v>5.224053865799938E-3</v>
      </c>
    </row>
    <row r="58" spans="15:31" x14ac:dyDescent="0.25">
      <c r="P58" s="93">
        <v>0.92</v>
      </c>
      <c r="Q58" s="93">
        <f t="shared" si="2"/>
        <v>95.891600000000011</v>
      </c>
      <c r="W58" s="143">
        <v>42408</v>
      </c>
      <c r="X58" s="12">
        <v>87.34</v>
      </c>
      <c r="Y58" s="12">
        <v>87.4</v>
      </c>
      <c r="Z58" s="12">
        <v>85.82</v>
      </c>
      <c r="AA58" s="12">
        <v>86.78</v>
      </c>
      <c r="AB58" s="105">
        <v>6858400</v>
      </c>
      <c r="AC58" s="12">
        <v>86.14</v>
      </c>
      <c r="AD58" s="2">
        <f t="shared" si="0"/>
        <v>1.5800000000000125</v>
      </c>
      <c r="AE58" s="148">
        <f t="shared" si="1"/>
        <v>-1.2042665443284695E-2</v>
      </c>
    </row>
    <row r="59" spans="15:31" x14ac:dyDescent="0.25">
      <c r="P59" s="93">
        <v>0.91</v>
      </c>
      <c r="Q59" s="93">
        <f t="shared" si="2"/>
        <v>94.849300000000014</v>
      </c>
      <c r="W59" s="143">
        <v>42405</v>
      </c>
      <c r="X59" s="12">
        <v>88.04</v>
      </c>
      <c r="Y59" s="12">
        <v>88.51</v>
      </c>
      <c r="Z59" s="12">
        <v>87.44</v>
      </c>
      <c r="AA59" s="12">
        <v>87.84</v>
      </c>
      <c r="AB59" s="105">
        <v>5216800</v>
      </c>
      <c r="AC59" s="12">
        <v>87.19</v>
      </c>
      <c r="AD59" s="2">
        <f t="shared" si="0"/>
        <v>1.0700000000000074</v>
      </c>
      <c r="AE59" s="148">
        <f t="shared" si="1"/>
        <v>-3.2010975191494317E-3</v>
      </c>
    </row>
    <row r="60" spans="15:31" x14ac:dyDescent="0.25">
      <c r="P60" s="93">
        <v>0.9</v>
      </c>
      <c r="Q60" s="93">
        <f t="shared" si="2"/>
        <v>93.807000000000002</v>
      </c>
      <c r="W60" s="143">
        <v>42404</v>
      </c>
      <c r="X60" s="12">
        <v>86.09</v>
      </c>
      <c r="Y60" s="12">
        <v>88.71</v>
      </c>
      <c r="Z60" s="12">
        <v>86.03</v>
      </c>
      <c r="AA60" s="12">
        <v>88.12</v>
      </c>
      <c r="AB60" s="105">
        <v>5921700</v>
      </c>
      <c r="AC60" s="12">
        <v>87.47</v>
      </c>
      <c r="AD60" s="2">
        <f t="shared" si="0"/>
        <v>2.6799999999999926</v>
      </c>
      <c r="AE60" s="148">
        <f t="shared" si="1"/>
        <v>2.5199249882794206E-2</v>
      </c>
    </row>
    <row r="61" spans="15:31" x14ac:dyDescent="0.25">
      <c r="W61" s="143">
        <v>42403</v>
      </c>
      <c r="X61" s="12">
        <v>85.99</v>
      </c>
      <c r="Y61" s="12">
        <v>86.37</v>
      </c>
      <c r="Z61" s="12">
        <v>84.29</v>
      </c>
      <c r="AA61" s="12">
        <v>85.96</v>
      </c>
      <c r="AB61" s="105">
        <v>8305500</v>
      </c>
      <c r="AC61" s="12">
        <v>85.32</v>
      </c>
      <c r="AD61" s="2">
        <f t="shared" si="0"/>
        <v>2.0799999999999983</v>
      </c>
      <c r="AE61" s="148">
        <f t="shared" si="1"/>
        <v>6.250737115225613E-3</v>
      </c>
    </row>
    <row r="62" spans="15:31" x14ac:dyDescent="0.25">
      <c r="W62" s="143">
        <v>42402</v>
      </c>
      <c r="X62" s="12">
        <v>86.17</v>
      </c>
      <c r="Y62" s="12">
        <v>86.73</v>
      </c>
      <c r="Z62" s="12">
        <v>85.08</v>
      </c>
      <c r="AA62" s="12">
        <v>85.42</v>
      </c>
      <c r="AB62" s="105">
        <v>7397700</v>
      </c>
      <c r="AC62" s="12">
        <v>84.79</v>
      </c>
      <c r="AD62" s="2">
        <f t="shared" si="0"/>
        <v>1.6500000000000057</v>
      </c>
      <c r="AE62" s="148">
        <f t="shared" si="1"/>
        <v>-2.4393050281900752E-2</v>
      </c>
    </row>
    <row r="63" spans="15:31" x14ac:dyDescent="0.25">
      <c r="W63" s="143">
        <v>42401</v>
      </c>
      <c r="X63" s="12">
        <v>87.06</v>
      </c>
      <c r="Y63" s="12">
        <v>87.84</v>
      </c>
      <c r="Z63" s="12">
        <v>86.45</v>
      </c>
      <c r="AA63" s="12">
        <v>87.56</v>
      </c>
      <c r="AB63" s="105">
        <v>5036900</v>
      </c>
      <c r="AC63" s="12">
        <v>86.91</v>
      </c>
      <c r="AD63" s="2">
        <f t="shared" si="0"/>
        <v>1.3900000000000006</v>
      </c>
      <c r="AE63" s="148">
        <f t="shared" si="1"/>
        <v>-1.4935661764706731E-3</v>
      </c>
    </row>
    <row r="64" spans="15:31" x14ac:dyDescent="0.25">
      <c r="W64" s="143">
        <v>42398</v>
      </c>
      <c r="X64" s="12">
        <v>86.87</v>
      </c>
      <c r="Y64" s="12">
        <v>87.69</v>
      </c>
      <c r="Z64" s="12">
        <v>86.76</v>
      </c>
      <c r="AA64" s="12">
        <v>87.69</v>
      </c>
      <c r="AB64" s="105">
        <v>7887500</v>
      </c>
      <c r="AC64" s="12">
        <v>87.04</v>
      </c>
      <c r="AD64" s="2">
        <f t="shared" si="0"/>
        <v>0.92999999999999261</v>
      </c>
      <c r="AE64" s="148">
        <f t="shared" si="1"/>
        <v>1.4333993707027259E-2</v>
      </c>
    </row>
    <row r="65" spans="23:31" x14ac:dyDescent="0.25">
      <c r="W65" s="143">
        <v>42397</v>
      </c>
      <c r="X65" s="12">
        <v>86.3</v>
      </c>
      <c r="Y65" s="12">
        <v>87.2</v>
      </c>
      <c r="Z65" s="12">
        <v>85.92</v>
      </c>
      <c r="AA65" s="12">
        <v>86.45</v>
      </c>
      <c r="AB65" s="105">
        <v>5757200</v>
      </c>
      <c r="AC65" s="12">
        <v>85.81</v>
      </c>
      <c r="AD65" s="2">
        <f t="shared" si="0"/>
        <v>1.2800000000000011</v>
      </c>
      <c r="AE65" s="148">
        <f t="shared" si="1"/>
        <v>7.5143829987085464E-3</v>
      </c>
    </row>
    <row r="66" spans="23:31" x14ac:dyDescent="0.25">
      <c r="W66" s="143">
        <v>42396</v>
      </c>
      <c r="X66" s="12">
        <v>85.7</v>
      </c>
      <c r="Y66" s="12">
        <v>87.57</v>
      </c>
      <c r="Z66" s="12">
        <v>84.75</v>
      </c>
      <c r="AA66" s="12">
        <v>85.81</v>
      </c>
      <c r="AB66" s="105">
        <v>8083900</v>
      </c>
      <c r="AC66" s="12">
        <v>85.17</v>
      </c>
      <c r="AD66" s="2">
        <f t="shared" si="0"/>
        <v>2.8199999999999932</v>
      </c>
      <c r="AE66" s="148">
        <f t="shared" si="1"/>
        <v>1.7642907551165266E-3</v>
      </c>
    </row>
    <row r="67" spans="23:31" x14ac:dyDescent="0.25">
      <c r="W67" s="143">
        <v>42395</v>
      </c>
      <c r="X67" s="12">
        <v>85.29</v>
      </c>
      <c r="Y67" s="12">
        <v>86.47</v>
      </c>
      <c r="Z67" s="12">
        <v>85.21</v>
      </c>
      <c r="AA67" s="12">
        <v>85.65</v>
      </c>
      <c r="AB67" s="105">
        <v>7393800</v>
      </c>
      <c r="AC67" s="12">
        <v>85.02</v>
      </c>
      <c r="AD67" s="2">
        <f t="shared" ref="AD67:AD68" si="3">Y67-Z67</f>
        <v>1.2600000000000051</v>
      </c>
      <c r="AE67" s="148">
        <f t="shared" ref="AE67" si="4">AC67/AC68-1</f>
        <v>8.8999644001424016E-3</v>
      </c>
    </row>
    <row r="68" spans="23:31" x14ac:dyDescent="0.25">
      <c r="W68" s="143">
        <v>42394</v>
      </c>
      <c r="X68" s="12">
        <v>85.98</v>
      </c>
      <c r="Y68" s="12">
        <v>86.15</v>
      </c>
      <c r="Z68" s="12">
        <v>84.69</v>
      </c>
      <c r="AA68" s="12">
        <v>84.9</v>
      </c>
      <c r="AB68" s="105">
        <v>10444000</v>
      </c>
      <c r="AC68" s="12">
        <v>84.27</v>
      </c>
      <c r="AD68" s="2">
        <f t="shared" si="3"/>
        <v>1.460000000000008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75" priority="6">
      <formula>Q7&gt;0</formula>
    </cfRule>
    <cfRule type="expression" dxfId="7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42487</v>
      </c>
      <c r="X2" s="12">
        <v>134.34</v>
      </c>
      <c r="Y2" s="12">
        <v>134.58000000000001</v>
      </c>
      <c r="Z2" s="12">
        <v>131.9</v>
      </c>
      <c r="AA2" s="12">
        <v>132.80000000000001</v>
      </c>
      <c r="AB2" s="105">
        <v>3343700</v>
      </c>
      <c r="AC2" s="12">
        <v>132.80000000000001</v>
      </c>
      <c r="AD2" s="2">
        <f>Y2-Z2</f>
        <v>2.6800000000000068</v>
      </c>
      <c r="AE2" s="148">
        <f>AC2/AC3-1</f>
        <v>-1.0727056019070313E-2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132.07</v>
      </c>
      <c r="W3" s="143">
        <v>42486</v>
      </c>
      <c r="X3" s="12">
        <v>133.97</v>
      </c>
      <c r="Y3" s="12">
        <v>134.61000000000001</v>
      </c>
      <c r="Z3" s="12">
        <v>133</v>
      </c>
      <c r="AA3" s="12">
        <v>134.24</v>
      </c>
      <c r="AB3" s="105">
        <v>2604500</v>
      </c>
      <c r="AC3" s="12">
        <v>134.24</v>
      </c>
      <c r="AD3" s="2">
        <f t="shared" ref="AD3:AD66" si="1">Y3-Z3</f>
        <v>1.6100000000000136</v>
      </c>
      <c r="AE3" s="148">
        <f t="shared" ref="AE3:AE66" si="2">AC3/AC4-1</f>
        <v>3.438481088354095E-3</v>
      </c>
      <c r="AI3" t="s">
        <v>188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132.07</v>
      </c>
      <c r="W4" s="143">
        <v>42485</v>
      </c>
      <c r="X4" s="12">
        <v>133.71</v>
      </c>
      <c r="Y4" s="12">
        <v>134.07</v>
      </c>
      <c r="Z4" s="12">
        <v>132.59</v>
      </c>
      <c r="AA4" s="12">
        <v>133.78</v>
      </c>
      <c r="AB4" s="105">
        <v>2633000</v>
      </c>
      <c r="AC4" s="12">
        <v>133.78</v>
      </c>
      <c r="AD4" s="2">
        <f t="shared" si="1"/>
        <v>1.4799999999999898</v>
      </c>
      <c r="AE4" s="148">
        <f t="shared" si="2"/>
        <v>-2.6094087825243584E-3</v>
      </c>
      <c r="AI4" t="s">
        <v>189</v>
      </c>
      <c r="AJ4">
        <v>-10</v>
      </c>
      <c r="AK4" t="s">
        <v>184</v>
      </c>
      <c r="AL4" t="s">
        <v>184</v>
      </c>
      <c r="AO4" s="260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42482</v>
      </c>
      <c r="X5" s="12">
        <v>133.72</v>
      </c>
      <c r="Y5" s="12">
        <v>134.33000000000001</v>
      </c>
      <c r="Z5" s="12">
        <v>133.05000000000001</v>
      </c>
      <c r="AA5" s="12">
        <v>134.13</v>
      </c>
      <c r="AB5" s="105">
        <v>2760000</v>
      </c>
      <c r="AC5" s="12">
        <v>134.13</v>
      </c>
      <c r="AD5" s="2">
        <f t="shared" si="1"/>
        <v>1.2800000000000011</v>
      </c>
      <c r="AE5" s="148">
        <f t="shared" si="2"/>
        <v>8.7996389891695781E-3</v>
      </c>
      <c r="AI5" t="s">
        <v>187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42481</v>
      </c>
      <c r="X6" s="12">
        <v>133.56</v>
      </c>
      <c r="Y6" s="12">
        <v>134</v>
      </c>
      <c r="Z6" s="12">
        <v>132.43</v>
      </c>
      <c r="AA6" s="12">
        <v>132.96</v>
      </c>
      <c r="AB6" s="105">
        <v>3768600</v>
      </c>
      <c r="AC6" s="12">
        <v>132.96</v>
      </c>
      <c r="AD6" s="2">
        <f t="shared" si="1"/>
        <v>1.5699999999999932</v>
      </c>
      <c r="AE6" s="148">
        <f t="shared" si="2"/>
        <v>-7.2425894123795409E-3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42480</v>
      </c>
      <c r="X7" s="12">
        <v>131.29</v>
      </c>
      <c r="Y7" s="12">
        <v>135.11000000000001</v>
      </c>
      <c r="Z7" s="12">
        <v>130.9</v>
      </c>
      <c r="AA7" s="12">
        <v>133.93</v>
      </c>
      <c r="AB7" s="105">
        <v>7228800</v>
      </c>
      <c r="AC7" s="12">
        <v>133.93</v>
      </c>
      <c r="AD7" s="2">
        <f t="shared" si="1"/>
        <v>4.210000000000008</v>
      </c>
      <c r="AE7" s="148">
        <f t="shared" si="2"/>
        <v>2.6283524904214595E-2</v>
      </c>
    </row>
    <row r="8" spans="1:43" x14ac:dyDescent="0.25">
      <c r="O8" s="13" t="s">
        <v>90</v>
      </c>
      <c r="Q8" s="148">
        <f>(Q4-Q3)/Q3</f>
        <v>0</v>
      </c>
      <c r="W8" s="143">
        <v>42479</v>
      </c>
      <c r="X8" s="12">
        <v>130.09</v>
      </c>
      <c r="Y8" s="12">
        <v>131.30000000000001</v>
      </c>
      <c r="Z8" s="12">
        <v>129.12</v>
      </c>
      <c r="AA8" s="12">
        <v>130.5</v>
      </c>
      <c r="AB8" s="105">
        <v>4114700</v>
      </c>
      <c r="AC8" s="12">
        <v>130.5</v>
      </c>
      <c r="AD8" s="2">
        <f t="shared" si="1"/>
        <v>2.1800000000000068</v>
      </c>
      <c r="AE8" s="148">
        <f t="shared" si="2"/>
        <v>2.10468664423753E-2</v>
      </c>
    </row>
    <row r="9" spans="1:43" x14ac:dyDescent="0.25">
      <c r="W9" s="143">
        <v>42478</v>
      </c>
      <c r="X9" s="12">
        <v>126.88</v>
      </c>
      <c r="Y9" s="12">
        <v>128.03</v>
      </c>
      <c r="Z9" s="12">
        <v>126.6</v>
      </c>
      <c r="AA9" s="12">
        <v>127.81</v>
      </c>
      <c r="AB9" s="105">
        <v>2714500</v>
      </c>
      <c r="AC9" s="12">
        <v>127.81</v>
      </c>
      <c r="AD9" s="2">
        <f t="shared" si="1"/>
        <v>1.4300000000000068</v>
      </c>
      <c r="AE9" s="148">
        <f t="shared" si="2"/>
        <v>3.769732191942321E-3</v>
      </c>
    </row>
    <row r="10" spans="1:43" x14ac:dyDescent="0.25">
      <c r="W10" s="143">
        <v>42475</v>
      </c>
      <c r="X10" s="12">
        <v>127.89</v>
      </c>
      <c r="Y10" s="12">
        <v>128.06</v>
      </c>
      <c r="Z10" s="12">
        <v>126.22</v>
      </c>
      <c r="AA10" s="12">
        <v>127.33</v>
      </c>
      <c r="AB10" s="105">
        <v>2827200</v>
      </c>
      <c r="AC10" s="12">
        <v>127.33</v>
      </c>
      <c r="AD10" s="2">
        <f t="shared" si="1"/>
        <v>1.8400000000000034</v>
      </c>
      <c r="AE10" s="148">
        <f t="shared" si="2"/>
        <v>-5.0789185810283799E-3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42474</v>
      </c>
      <c r="X11" s="12">
        <v>127.72</v>
      </c>
      <c r="Y11" s="12">
        <v>128.57</v>
      </c>
      <c r="Z11" s="12">
        <v>127.56</v>
      </c>
      <c r="AA11" s="12">
        <v>127.98</v>
      </c>
      <c r="AB11" s="105">
        <v>1649800</v>
      </c>
      <c r="AC11" s="12">
        <v>127.98</v>
      </c>
      <c r="AD11" s="2">
        <f t="shared" si="1"/>
        <v>1.0099999999999909</v>
      </c>
      <c r="AE11" s="148">
        <f t="shared" si="2"/>
        <v>1.7219787100812844E-3</v>
      </c>
    </row>
    <row r="12" spans="1:43" x14ac:dyDescent="0.25">
      <c r="W12" s="143">
        <v>42473</v>
      </c>
      <c r="X12" s="12">
        <v>127.65</v>
      </c>
      <c r="Y12" s="12">
        <v>128.66</v>
      </c>
      <c r="Z12" s="12">
        <v>127.27</v>
      </c>
      <c r="AA12" s="12">
        <v>127.76</v>
      </c>
      <c r="AB12" s="105">
        <v>2589600</v>
      </c>
      <c r="AC12" s="12">
        <v>127.76</v>
      </c>
      <c r="AD12" s="2">
        <f t="shared" si="1"/>
        <v>1.3900000000000006</v>
      </c>
      <c r="AE12" s="148">
        <f t="shared" si="2"/>
        <v>7.5709779179811143E-3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0" t="s">
        <v>167</v>
      </c>
      <c r="H13" s="213" t="s">
        <v>90</v>
      </c>
      <c r="W13" s="143">
        <v>42472</v>
      </c>
      <c r="X13" s="12">
        <v>126.3</v>
      </c>
      <c r="Y13" s="12">
        <v>127.36</v>
      </c>
      <c r="Z13" s="12">
        <v>125.4</v>
      </c>
      <c r="AA13" s="12">
        <v>126.8</v>
      </c>
      <c r="AB13" s="105">
        <v>2859400</v>
      </c>
      <c r="AC13" s="12">
        <v>126.8</v>
      </c>
      <c r="AD13" s="2">
        <f t="shared" si="1"/>
        <v>1.9599999999999937</v>
      </c>
      <c r="AE13" s="148">
        <f t="shared" si="2"/>
        <v>3.7204147866698456E-3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42471</v>
      </c>
      <c r="X14" s="12">
        <v>125.83</v>
      </c>
      <c r="Y14" s="12">
        <v>126.94</v>
      </c>
      <c r="Z14" s="12">
        <v>125.83</v>
      </c>
      <c r="AA14" s="12">
        <v>126.33</v>
      </c>
      <c r="AB14" s="105">
        <v>3112900</v>
      </c>
      <c r="AC14" s="12">
        <v>126.33</v>
      </c>
      <c r="AD14" s="2">
        <f t="shared" si="1"/>
        <v>1.1099999999999994</v>
      </c>
      <c r="AE14" s="148">
        <f t="shared" si="2"/>
        <v>5.1718650541054956E-3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42468</v>
      </c>
      <c r="X15" s="12">
        <v>127.19</v>
      </c>
      <c r="Y15" s="12">
        <v>128.15</v>
      </c>
      <c r="Z15" s="12">
        <v>125.26</v>
      </c>
      <c r="AA15" s="12">
        <v>125.68</v>
      </c>
      <c r="AB15" s="105">
        <v>3642300</v>
      </c>
      <c r="AC15" s="12">
        <v>125.68</v>
      </c>
      <c r="AD15" s="2">
        <f t="shared" si="1"/>
        <v>2.8900000000000006</v>
      </c>
      <c r="AE15" s="148">
        <f t="shared" si="2"/>
        <v>-9.3796799873886449E-3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42467</v>
      </c>
      <c r="X16" s="12">
        <v>127.51</v>
      </c>
      <c r="Y16" s="12">
        <v>128.44</v>
      </c>
      <c r="Z16" s="12">
        <v>126.23</v>
      </c>
      <c r="AA16" s="12">
        <v>126.87</v>
      </c>
      <c r="AB16" s="105">
        <v>3159500</v>
      </c>
      <c r="AC16" s="12">
        <v>126.87</v>
      </c>
      <c r="AD16" s="2">
        <f t="shared" si="1"/>
        <v>2.2099999999999937</v>
      </c>
      <c r="AE16" s="148">
        <f t="shared" si="2"/>
        <v>-9.0603764742638315E-3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42466</v>
      </c>
      <c r="X17" s="12">
        <v>127.23</v>
      </c>
      <c r="Y17" s="12">
        <v>128.41999999999999</v>
      </c>
      <c r="Z17" s="12">
        <v>126.88</v>
      </c>
      <c r="AA17" s="12">
        <v>128.03</v>
      </c>
      <c r="AB17" s="105">
        <v>3003400</v>
      </c>
      <c r="AC17" s="12">
        <v>128.03</v>
      </c>
      <c r="AD17" s="2">
        <f t="shared" si="1"/>
        <v>1.539999999999992</v>
      </c>
      <c r="AE17" s="148">
        <f t="shared" si="2"/>
        <v>7.7928211586901774E-3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42465</v>
      </c>
      <c r="X18" s="12">
        <v>128.94999999999999</v>
      </c>
      <c r="Y18" s="12">
        <v>129.46</v>
      </c>
      <c r="Z18" s="12">
        <v>126.9</v>
      </c>
      <c r="AA18" s="12">
        <v>127.04</v>
      </c>
      <c r="AB18" s="105">
        <v>4007800</v>
      </c>
      <c r="AC18" s="12">
        <v>127.04</v>
      </c>
      <c r="AD18" s="2">
        <f t="shared" si="1"/>
        <v>2.5600000000000023</v>
      </c>
      <c r="AE18" s="148">
        <f t="shared" si="2"/>
        <v>-1.8920379952119926E-2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42464</v>
      </c>
      <c r="X19" s="12">
        <v>130.5</v>
      </c>
      <c r="Y19" s="12">
        <v>130.69999999999999</v>
      </c>
      <c r="Z19" s="12">
        <v>128.88</v>
      </c>
      <c r="AA19" s="12">
        <v>129.49</v>
      </c>
      <c r="AB19" s="105">
        <v>2806500</v>
      </c>
      <c r="AC19" s="12">
        <v>129.49</v>
      </c>
      <c r="AD19" s="2">
        <f t="shared" si="1"/>
        <v>1.8199999999999932</v>
      </c>
      <c r="AE19" s="148">
        <f t="shared" si="2"/>
        <v>-3.3097290640392574E-3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42461</v>
      </c>
      <c r="X20" s="12">
        <v>128.69</v>
      </c>
      <c r="Y20" s="12">
        <v>130.44</v>
      </c>
      <c r="Z20" s="12">
        <v>128.36000000000001</v>
      </c>
      <c r="AA20" s="12">
        <v>129.91999999999999</v>
      </c>
      <c r="AB20" s="105">
        <v>3900300</v>
      </c>
      <c r="AC20" s="12">
        <v>129.91999999999999</v>
      </c>
      <c r="AD20" s="2">
        <f t="shared" si="1"/>
        <v>2.0799999999999841</v>
      </c>
      <c r="AE20" s="148">
        <f t="shared" si="2"/>
        <v>7.9131109387120535E-3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42460</v>
      </c>
      <c r="X21" s="12">
        <v>129.63999999999999</v>
      </c>
      <c r="Y21" s="12">
        <v>129.97</v>
      </c>
      <c r="Z21" s="12">
        <v>128.29</v>
      </c>
      <c r="AA21" s="12">
        <v>128.9</v>
      </c>
      <c r="AB21" s="105">
        <v>3139900</v>
      </c>
      <c r="AC21" s="12">
        <v>128.9</v>
      </c>
      <c r="AD21" s="2">
        <f t="shared" si="1"/>
        <v>1.6800000000000068</v>
      </c>
      <c r="AE21" s="148">
        <f t="shared" si="2"/>
        <v>-6.0148056755089385E-3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42459</v>
      </c>
      <c r="X22" s="12">
        <v>130.09</v>
      </c>
      <c r="Y22" s="12">
        <v>131.1</v>
      </c>
      <c r="Z22" s="12">
        <v>129.38999999999999</v>
      </c>
      <c r="AA22" s="12">
        <v>129.68</v>
      </c>
      <c r="AB22" s="105">
        <v>2570000</v>
      </c>
      <c r="AC22" s="12">
        <v>129.68</v>
      </c>
      <c r="AD22" s="2">
        <f t="shared" si="1"/>
        <v>1.710000000000008</v>
      </c>
      <c r="AE22" s="148">
        <f t="shared" si="2"/>
        <v>-1.1553570053146611E-3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42458</v>
      </c>
      <c r="X23" s="12">
        <v>129.27000000000001</v>
      </c>
      <c r="Y23" s="12">
        <v>130.09</v>
      </c>
      <c r="Z23" s="12">
        <v>128.54</v>
      </c>
      <c r="AA23" s="12">
        <v>129.83000000000001</v>
      </c>
      <c r="AB23" s="105">
        <v>2419300</v>
      </c>
      <c r="AC23" s="12">
        <v>129.83000000000001</v>
      </c>
      <c r="AD23" s="2">
        <f t="shared" si="1"/>
        <v>1.5500000000000114</v>
      </c>
      <c r="AE23" s="148">
        <f t="shared" si="2"/>
        <v>7.0586410176856074E-3</v>
      </c>
    </row>
    <row r="24" spans="2:31" x14ac:dyDescent="0.25">
      <c r="G24" s="3"/>
      <c r="H24" s="259"/>
      <c r="W24" s="143">
        <v>42457</v>
      </c>
      <c r="X24" s="12">
        <v>128.82</v>
      </c>
      <c r="Y24" s="12">
        <v>129.5</v>
      </c>
      <c r="Z24" s="12">
        <v>128.01</v>
      </c>
      <c r="AA24" s="12">
        <v>128.91999999999999</v>
      </c>
      <c r="AB24" s="105">
        <v>1955100</v>
      </c>
      <c r="AC24" s="12">
        <v>128.91999999999999</v>
      </c>
      <c r="AD24" s="2">
        <f t="shared" si="1"/>
        <v>1.4900000000000091</v>
      </c>
      <c r="AE24" s="148">
        <f t="shared" si="2"/>
        <v>2.5662959794694462E-3</v>
      </c>
    </row>
    <row r="25" spans="2:31" x14ac:dyDescent="0.25">
      <c r="W25" s="143">
        <v>42453</v>
      </c>
      <c r="X25" s="12">
        <v>128.97</v>
      </c>
      <c r="Y25" s="12">
        <v>130.32</v>
      </c>
      <c r="Z25" s="12">
        <v>127.17</v>
      </c>
      <c r="AA25" s="12">
        <v>128.59</v>
      </c>
      <c r="AB25" s="105">
        <v>4153900</v>
      </c>
      <c r="AC25" s="12">
        <v>128.59</v>
      </c>
      <c r="AD25" s="2">
        <f t="shared" si="1"/>
        <v>3.1499999999999915</v>
      </c>
      <c r="AE25" s="148">
        <f t="shared" si="2"/>
        <v>-9.2457045997379472E-3</v>
      </c>
    </row>
    <row r="26" spans="2:31" x14ac:dyDescent="0.25">
      <c r="W26" s="143">
        <v>42452</v>
      </c>
      <c r="X26" s="12">
        <v>128.15</v>
      </c>
      <c r="Y26" s="12">
        <v>130.35</v>
      </c>
      <c r="Z26" s="12">
        <v>128.02000000000001</v>
      </c>
      <c r="AA26" s="12">
        <v>129.79</v>
      </c>
      <c r="AB26" s="105">
        <v>6086400</v>
      </c>
      <c r="AC26" s="12">
        <v>129.79</v>
      </c>
      <c r="AD26" s="2">
        <f t="shared" si="1"/>
        <v>2.3299999999999841</v>
      </c>
      <c r="AE26" s="148">
        <f t="shared" si="2"/>
        <v>1.3825964693016557E-2</v>
      </c>
    </row>
    <row r="27" spans="2:31" x14ac:dyDescent="0.25">
      <c r="W27" s="143">
        <v>42451</v>
      </c>
      <c r="X27" s="12">
        <v>126.65</v>
      </c>
      <c r="Y27" s="12">
        <v>128.82</v>
      </c>
      <c r="Z27" s="12">
        <v>126.02</v>
      </c>
      <c r="AA27" s="12">
        <v>128.02000000000001</v>
      </c>
      <c r="AB27" s="105">
        <v>3819500</v>
      </c>
      <c r="AC27" s="12">
        <v>128.02000000000001</v>
      </c>
      <c r="AD27" s="2">
        <f t="shared" si="1"/>
        <v>2.7999999999999972</v>
      </c>
      <c r="AE27" s="148">
        <f t="shared" si="2"/>
        <v>1.0099416127505201E-2</v>
      </c>
    </row>
    <row r="28" spans="2:31" x14ac:dyDescent="0.25">
      <c r="W28" s="143">
        <v>42450</v>
      </c>
      <c r="X28" s="12">
        <v>126.24</v>
      </c>
      <c r="Y28" s="12">
        <v>127</v>
      </c>
      <c r="Z28" s="12">
        <v>125.68</v>
      </c>
      <c r="AA28" s="12">
        <v>126.74</v>
      </c>
      <c r="AB28" s="105">
        <v>2651800</v>
      </c>
      <c r="AC28" s="12">
        <v>126.74</v>
      </c>
      <c r="AD28" s="2">
        <f t="shared" si="1"/>
        <v>1.3199999999999932</v>
      </c>
      <c r="AE28" s="148">
        <f t="shared" si="2"/>
        <v>1.5782828282828731E-4</v>
      </c>
    </row>
    <row r="29" spans="2:31" x14ac:dyDescent="0.25">
      <c r="W29" s="143">
        <v>42447</v>
      </c>
      <c r="X29" s="12">
        <v>124.86</v>
      </c>
      <c r="Y29" s="12">
        <v>127.08</v>
      </c>
      <c r="Z29" s="12">
        <v>124.53</v>
      </c>
      <c r="AA29" s="12">
        <v>126.72</v>
      </c>
      <c r="AB29" s="105">
        <v>6908600</v>
      </c>
      <c r="AC29" s="12">
        <v>126.72</v>
      </c>
      <c r="AD29" s="2">
        <f t="shared" si="1"/>
        <v>2.5499999999999972</v>
      </c>
      <c r="AE29" s="148">
        <f t="shared" si="2"/>
        <v>1.758612382558411E-2</v>
      </c>
    </row>
    <row r="30" spans="2:31" x14ac:dyDescent="0.25">
      <c r="W30" s="143">
        <v>42446</v>
      </c>
      <c r="X30" s="12">
        <v>124.61</v>
      </c>
      <c r="Y30" s="12">
        <v>124.96</v>
      </c>
      <c r="Z30" s="12">
        <v>122.22</v>
      </c>
      <c r="AA30" s="12">
        <v>124.53</v>
      </c>
      <c r="AB30" s="105">
        <v>3906300</v>
      </c>
      <c r="AC30" s="12">
        <v>124.53</v>
      </c>
      <c r="AD30" s="2">
        <f t="shared" si="1"/>
        <v>2.7399999999999949</v>
      </c>
      <c r="AE30" s="148">
        <f t="shared" si="2"/>
        <v>-2.9623698959168054E-3</v>
      </c>
    </row>
    <row r="31" spans="2:31" x14ac:dyDescent="0.25">
      <c r="W31" s="143">
        <v>42445</v>
      </c>
      <c r="X31" s="12">
        <v>124.39</v>
      </c>
      <c r="Y31" s="12">
        <v>125.55</v>
      </c>
      <c r="Z31" s="12">
        <v>124.1</v>
      </c>
      <c r="AA31" s="12">
        <v>124.9</v>
      </c>
      <c r="AB31" s="105">
        <v>2136300</v>
      </c>
      <c r="AC31" s="12">
        <v>124.9</v>
      </c>
      <c r="AD31" s="2">
        <f t="shared" si="1"/>
        <v>1.4500000000000028</v>
      </c>
      <c r="AE31" s="148">
        <f t="shared" si="2"/>
        <v>4.0048057669217485E-4</v>
      </c>
    </row>
    <row r="32" spans="2:31" x14ac:dyDescent="0.25">
      <c r="W32" s="143">
        <v>42444</v>
      </c>
      <c r="X32" s="12">
        <v>124.54</v>
      </c>
      <c r="Y32" s="12">
        <v>125.47</v>
      </c>
      <c r="Z32" s="12">
        <v>124.08</v>
      </c>
      <c r="AA32" s="12">
        <v>124.85</v>
      </c>
      <c r="AB32" s="105">
        <v>2601300</v>
      </c>
      <c r="AC32" s="12">
        <v>124.85</v>
      </c>
      <c r="AD32" s="2">
        <f t="shared" si="1"/>
        <v>1.3900000000000006</v>
      </c>
      <c r="AE32" s="148">
        <f t="shared" si="2"/>
        <v>-2.9547995527871018E-3</v>
      </c>
    </row>
    <row r="33" spans="15:31" x14ac:dyDescent="0.25">
      <c r="W33" s="143">
        <v>42443</v>
      </c>
      <c r="X33" s="12">
        <v>124.8</v>
      </c>
      <c r="Y33" s="12">
        <v>126.02</v>
      </c>
      <c r="Z33" s="12">
        <v>124.36</v>
      </c>
      <c r="AA33" s="12">
        <v>125.22</v>
      </c>
      <c r="AB33" s="105">
        <v>2853200</v>
      </c>
      <c r="AC33" s="12">
        <v>125.22</v>
      </c>
      <c r="AD33" s="2">
        <f t="shared" si="1"/>
        <v>1.6599999999999966</v>
      </c>
      <c r="AE33" s="148">
        <f t="shared" si="2"/>
        <v>9.5923261390895576E-4</v>
      </c>
    </row>
    <row r="34" spans="15:31" x14ac:dyDescent="0.25">
      <c r="W34" s="143">
        <v>42440</v>
      </c>
      <c r="X34" s="12">
        <v>122.47</v>
      </c>
      <c r="Y34" s="12">
        <v>125.32</v>
      </c>
      <c r="Z34" s="12">
        <v>122.25</v>
      </c>
      <c r="AA34" s="12">
        <v>125.1</v>
      </c>
      <c r="AB34" s="105">
        <v>3707700</v>
      </c>
      <c r="AC34" s="12">
        <v>125.1</v>
      </c>
      <c r="AD34" s="2">
        <f t="shared" si="1"/>
        <v>3.0699999999999932</v>
      </c>
      <c r="AE34" s="148">
        <f t="shared" si="2"/>
        <v>2.465394381194197E-2</v>
      </c>
    </row>
    <row r="35" spans="15:31" x14ac:dyDescent="0.25">
      <c r="W35" s="143">
        <v>42439</v>
      </c>
      <c r="X35" s="12">
        <v>121.2</v>
      </c>
      <c r="Y35" s="12">
        <v>122.76</v>
      </c>
      <c r="Z35" s="12">
        <v>120.41</v>
      </c>
      <c r="AA35" s="12">
        <v>122.09</v>
      </c>
      <c r="AB35" s="105">
        <v>2638200</v>
      </c>
      <c r="AC35" s="12">
        <v>122.09</v>
      </c>
      <c r="AD35" s="2">
        <f t="shared" si="1"/>
        <v>2.3500000000000085</v>
      </c>
      <c r="AE35" s="148">
        <f t="shared" si="2"/>
        <v>8.1750619322873419E-3</v>
      </c>
    </row>
    <row r="36" spans="15:31" x14ac:dyDescent="0.25">
      <c r="W36" s="143">
        <v>42438</v>
      </c>
      <c r="X36" s="12">
        <v>121.88</v>
      </c>
      <c r="Y36" s="12">
        <v>122.12</v>
      </c>
      <c r="Z36" s="12">
        <v>120.45</v>
      </c>
      <c r="AA36" s="12">
        <v>121.1</v>
      </c>
      <c r="AB36" s="105">
        <v>2094000</v>
      </c>
      <c r="AC36" s="12">
        <v>121.1</v>
      </c>
      <c r="AD36" s="2">
        <f t="shared" si="1"/>
        <v>1.6700000000000017</v>
      </c>
      <c r="AE36" s="148" t="e">
        <f t="shared" si="2"/>
        <v>#DIV/0!</v>
      </c>
    </row>
    <row r="37" spans="15:31" x14ac:dyDescent="0.25">
      <c r="W37" s="143">
        <v>42438</v>
      </c>
      <c r="X37" s="12" t="s">
        <v>149</v>
      </c>
      <c r="Y37" s="12"/>
      <c r="Z37" s="12"/>
      <c r="AA37" s="12"/>
      <c r="AB37" s="105"/>
      <c r="AC37" s="12"/>
      <c r="AD37" s="2">
        <f t="shared" si="1"/>
        <v>0</v>
      </c>
      <c r="AE37" s="148">
        <f t="shared" si="2"/>
        <v>-1</v>
      </c>
    </row>
    <row r="38" spans="15:31" x14ac:dyDescent="0.25">
      <c r="W38" s="143">
        <v>42437</v>
      </c>
      <c r="X38" s="12">
        <v>121.28</v>
      </c>
      <c r="Y38" s="12">
        <v>122.32</v>
      </c>
      <c r="Z38" s="12">
        <v>120.73</v>
      </c>
      <c r="AA38" s="12">
        <v>121.66</v>
      </c>
      <c r="AB38" s="105">
        <v>2522000</v>
      </c>
      <c r="AC38" s="12">
        <v>121.16</v>
      </c>
      <c r="AD38" s="2">
        <f t="shared" si="1"/>
        <v>1.5899999999999892</v>
      </c>
      <c r="AE38" s="148">
        <f t="shared" si="2"/>
        <v>-8.246742536698326E-4</v>
      </c>
    </row>
    <row r="39" spans="15:31" x14ac:dyDescent="0.25">
      <c r="W39" s="143">
        <v>42436</v>
      </c>
      <c r="X39" s="12">
        <v>121.08</v>
      </c>
      <c r="Y39" s="12">
        <v>122.74</v>
      </c>
      <c r="Z39" s="12">
        <v>120.9</v>
      </c>
      <c r="AA39" s="12">
        <v>121.76</v>
      </c>
      <c r="AB39" s="105">
        <v>2315400</v>
      </c>
      <c r="AC39" s="12">
        <v>121.26</v>
      </c>
      <c r="AD39" s="2">
        <f t="shared" si="1"/>
        <v>1.8399999999999892</v>
      </c>
      <c r="AE39" s="148">
        <f t="shared" si="2"/>
        <v>-3.297609233304799E-4</v>
      </c>
    </row>
    <row r="40" spans="15:31" x14ac:dyDescent="0.25">
      <c r="O40" s="37"/>
      <c r="W40" s="143">
        <v>42433</v>
      </c>
      <c r="X40" s="12">
        <v>121.32</v>
      </c>
      <c r="Y40" s="12">
        <v>122.19</v>
      </c>
      <c r="Z40" s="12">
        <v>120.74</v>
      </c>
      <c r="AA40" s="12">
        <v>121.8</v>
      </c>
      <c r="AB40" s="105">
        <v>2873900</v>
      </c>
      <c r="AC40" s="12">
        <v>121.3</v>
      </c>
      <c r="AD40" s="2">
        <f t="shared" si="1"/>
        <v>1.4500000000000028</v>
      </c>
      <c r="AE40" s="148">
        <f t="shared" si="2"/>
        <v>-1.6485328058024606E-4</v>
      </c>
    </row>
    <row r="41" spans="15:31" ht="20.25" thickBot="1" x14ac:dyDescent="0.35">
      <c r="O41" s="424" t="s">
        <v>78</v>
      </c>
      <c r="P41" s="424"/>
      <c r="Q41" s="37"/>
      <c r="T41" s="101" t="s">
        <v>115</v>
      </c>
      <c r="W41" s="143">
        <v>42432</v>
      </c>
      <c r="X41" s="12">
        <v>120.86</v>
      </c>
      <c r="Y41" s="12">
        <v>121.86</v>
      </c>
      <c r="Z41" s="12">
        <v>120.09</v>
      </c>
      <c r="AA41" s="12">
        <v>121.82</v>
      </c>
      <c r="AB41" s="105">
        <v>3064100</v>
      </c>
      <c r="AC41" s="12">
        <v>121.32</v>
      </c>
      <c r="AD41" s="2">
        <f t="shared" si="1"/>
        <v>1.769999999999996</v>
      </c>
      <c r="AE41" s="148">
        <f t="shared" si="2"/>
        <v>4.5541111203113438E-3</v>
      </c>
    </row>
    <row r="42" spans="15:31" ht="15.75" thickTop="1" x14ac:dyDescent="0.25">
      <c r="O42" s="93">
        <v>1.1000000000000001</v>
      </c>
      <c r="P42" s="93">
        <f>O42*$Q$4</f>
        <v>145.27700000000002</v>
      </c>
      <c r="Q42" s="37"/>
      <c r="T42" s="138" t="s">
        <v>100</v>
      </c>
      <c r="U42" s="108">
        <v>134.24</v>
      </c>
      <c r="W42" s="143">
        <v>42431</v>
      </c>
      <c r="X42" s="12">
        <v>121.23</v>
      </c>
      <c r="Y42" s="12">
        <v>121.84</v>
      </c>
      <c r="Z42" s="12">
        <v>120.37</v>
      </c>
      <c r="AA42" s="12">
        <v>121.27</v>
      </c>
      <c r="AB42" s="105">
        <v>2670900</v>
      </c>
      <c r="AC42" s="12">
        <v>120.77</v>
      </c>
      <c r="AD42" s="2">
        <f t="shared" si="1"/>
        <v>1.4699999999999989</v>
      </c>
      <c r="AE42" s="148">
        <f t="shared" si="2"/>
        <v>-3.3011471486341648E-3</v>
      </c>
    </row>
    <row r="43" spans="15:31" x14ac:dyDescent="0.25">
      <c r="O43" s="93">
        <v>1.0900000000000001</v>
      </c>
      <c r="P43" s="93">
        <f t="shared" ref="P43:P62" si="5">O43*$Q$4</f>
        <v>143.9563</v>
      </c>
      <c r="Q43" s="37"/>
      <c r="T43" s="103" t="s">
        <v>101</v>
      </c>
      <c r="U43" s="98">
        <v>134.34</v>
      </c>
      <c r="W43" s="143">
        <v>42430</v>
      </c>
      <c r="X43" s="12">
        <v>119.49</v>
      </c>
      <c r="Y43" s="12">
        <v>122.22</v>
      </c>
      <c r="Z43" s="12">
        <v>119.37</v>
      </c>
      <c r="AA43" s="12">
        <v>121.67</v>
      </c>
      <c r="AB43" s="105">
        <v>3295600</v>
      </c>
      <c r="AC43" s="12">
        <v>121.17</v>
      </c>
      <c r="AD43" s="2">
        <f t="shared" si="1"/>
        <v>2.8499999999999943</v>
      </c>
      <c r="AE43" s="148">
        <f t="shared" si="2"/>
        <v>2.1583340359160319E-2</v>
      </c>
    </row>
    <row r="44" spans="15:31" x14ac:dyDescent="0.25">
      <c r="O44" s="93">
        <v>1.08</v>
      </c>
      <c r="P44" s="93">
        <f t="shared" si="5"/>
        <v>142.63560000000001</v>
      </c>
      <c r="Q44" s="37"/>
      <c r="T44" s="103" t="s">
        <v>102</v>
      </c>
      <c r="U44" s="98" t="s">
        <v>417</v>
      </c>
      <c r="W44" s="143">
        <v>42429</v>
      </c>
      <c r="X44" s="12">
        <v>121.1</v>
      </c>
      <c r="Y44" s="12">
        <v>121.82</v>
      </c>
      <c r="Z44" s="12">
        <v>118.97</v>
      </c>
      <c r="AA44" s="12">
        <v>119.1</v>
      </c>
      <c r="AB44" s="105">
        <v>4526300</v>
      </c>
      <c r="AC44" s="12">
        <v>118.61</v>
      </c>
      <c r="AD44" s="2">
        <f t="shared" si="1"/>
        <v>2.8499999999999943</v>
      </c>
      <c r="AE44" s="148">
        <f t="shared" si="2"/>
        <v>-1.8372920632293344E-2</v>
      </c>
    </row>
    <row r="45" spans="15:31" x14ac:dyDescent="0.25">
      <c r="O45" s="93">
        <v>1.07</v>
      </c>
      <c r="P45" s="93">
        <f t="shared" si="5"/>
        <v>141.31489999999999</v>
      </c>
      <c r="Q45" s="93"/>
      <c r="T45" s="103" t="s">
        <v>103</v>
      </c>
      <c r="U45" s="98" t="s">
        <v>418</v>
      </c>
      <c r="W45" s="143">
        <v>42426</v>
      </c>
      <c r="X45" s="12">
        <v>121.48</v>
      </c>
      <c r="Y45" s="12">
        <v>122.26</v>
      </c>
      <c r="Z45" s="12">
        <v>120.89</v>
      </c>
      <c r="AA45" s="12">
        <v>121.33</v>
      </c>
      <c r="AB45" s="105">
        <v>2877500</v>
      </c>
      <c r="AC45" s="12">
        <v>120.83</v>
      </c>
      <c r="AD45" s="2">
        <f t="shared" si="1"/>
        <v>1.3700000000000045</v>
      </c>
      <c r="AE45" s="148">
        <f t="shared" si="2"/>
        <v>1.0770505385251372E-3</v>
      </c>
    </row>
    <row r="46" spans="15:31" x14ac:dyDescent="0.25">
      <c r="O46" s="93">
        <v>1.06</v>
      </c>
      <c r="P46" s="93">
        <f t="shared" si="5"/>
        <v>139.99420000000001</v>
      </c>
      <c r="Q46" s="93"/>
      <c r="T46" s="103" t="s">
        <v>104</v>
      </c>
      <c r="U46" s="98">
        <v>146.96</v>
      </c>
      <c r="W46" s="143">
        <v>42425</v>
      </c>
      <c r="X46" s="12">
        <v>120.2</v>
      </c>
      <c r="Y46" s="12">
        <v>121.23</v>
      </c>
      <c r="Z46" s="12">
        <v>119.82</v>
      </c>
      <c r="AA46" s="12">
        <v>121.2</v>
      </c>
      <c r="AB46" s="105">
        <v>2281700</v>
      </c>
      <c r="AC46" s="12">
        <v>120.7</v>
      </c>
      <c r="AD46" s="2">
        <f t="shared" si="1"/>
        <v>1.4100000000000108</v>
      </c>
      <c r="AE46" s="148">
        <f t="shared" si="2"/>
        <v>8.2699857990142789E-3</v>
      </c>
    </row>
    <row r="47" spans="15:31" x14ac:dyDescent="0.25">
      <c r="O47" s="93">
        <v>1.05</v>
      </c>
      <c r="P47" s="93">
        <f t="shared" si="5"/>
        <v>138.67349999999999</v>
      </c>
      <c r="Q47" s="93"/>
      <c r="T47" s="103" t="s">
        <v>105</v>
      </c>
      <c r="U47" s="98">
        <v>0.63702199999999998</v>
      </c>
      <c r="W47" s="143">
        <v>42424</v>
      </c>
      <c r="X47" s="12">
        <v>119.93</v>
      </c>
      <c r="Y47" s="12">
        <v>120.32</v>
      </c>
      <c r="Z47" s="12">
        <v>117.83</v>
      </c>
      <c r="AA47" s="12">
        <v>120.2</v>
      </c>
      <c r="AB47" s="105">
        <v>2559700</v>
      </c>
      <c r="AC47" s="12">
        <v>119.71</v>
      </c>
      <c r="AD47" s="2">
        <f t="shared" si="1"/>
        <v>2.4899999999999949</v>
      </c>
      <c r="AE47" s="148">
        <f t="shared" si="2"/>
        <v>-7.7911313717364816E-3</v>
      </c>
    </row>
    <row r="48" spans="15:31" x14ac:dyDescent="0.25">
      <c r="O48" s="93">
        <v>1.04</v>
      </c>
      <c r="P48" s="93">
        <f t="shared" si="5"/>
        <v>137.3528</v>
      </c>
      <c r="Q48" s="93"/>
      <c r="T48" s="103" t="s">
        <v>106</v>
      </c>
      <c r="U48" s="98" t="s">
        <v>132</v>
      </c>
      <c r="W48" s="143">
        <v>42423</v>
      </c>
      <c r="X48" s="12">
        <v>120.64</v>
      </c>
      <c r="Y48" s="12">
        <v>121.8</v>
      </c>
      <c r="Z48" s="12">
        <v>120.27</v>
      </c>
      <c r="AA48" s="12">
        <v>121.15</v>
      </c>
      <c r="AB48" s="105">
        <v>2804400</v>
      </c>
      <c r="AC48" s="12">
        <v>120.65</v>
      </c>
      <c r="AD48" s="2">
        <f t="shared" si="1"/>
        <v>1.5300000000000011</v>
      </c>
      <c r="AE48" s="148">
        <f t="shared" si="2"/>
        <v>-9.9362424443150132E-4</v>
      </c>
    </row>
    <row r="49" spans="15:31" x14ac:dyDescent="0.25">
      <c r="O49" s="93">
        <v>1.03</v>
      </c>
      <c r="P49" s="93">
        <f t="shared" si="5"/>
        <v>136.03209999999999</v>
      </c>
      <c r="Q49" s="93"/>
      <c r="T49" s="103"/>
      <c r="U49" s="98"/>
      <c r="W49" s="143">
        <v>42422</v>
      </c>
      <c r="X49" s="12">
        <v>119.1</v>
      </c>
      <c r="Y49" s="12">
        <v>122.14</v>
      </c>
      <c r="Z49" s="12">
        <v>118.96</v>
      </c>
      <c r="AA49" s="12">
        <v>121.27</v>
      </c>
      <c r="AB49" s="105">
        <v>5054800</v>
      </c>
      <c r="AC49" s="12">
        <v>120.77</v>
      </c>
      <c r="AD49" s="2">
        <f t="shared" si="1"/>
        <v>3.1800000000000068</v>
      </c>
      <c r="AE49" s="148">
        <f t="shared" si="2"/>
        <v>3.046075085324218E-2</v>
      </c>
    </row>
    <row r="50" spans="15:31" x14ac:dyDescent="0.25">
      <c r="O50" s="93">
        <v>1.02</v>
      </c>
      <c r="P50" s="93">
        <f t="shared" si="5"/>
        <v>134.7114</v>
      </c>
      <c r="Q50" s="93"/>
      <c r="T50" s="103" t="s">
        <v>107</v>
      </c>
      <c r="U50" s="98" t="s">
        <v>419</v>
      </c>
      <c r="W50" s="143">
        <v>42419</v>
      </c>
      <c r="X50" s="12">
        <v>117.5</v>
      </c>
      <c r="Y50" s="12">
        <v>118.55</v>
      </c>
      <c r="Z50" s="12">
        <v>116.02</v>
      </c>
      <c r="AA50" s="12">
        <v>117.68</v>
      </c>
      <c r="AB50" s="105">
        <v>4481400</v>
      </c>
      <c r="AC50" s="12">
        <v>117.2</v>
      </c>
      <c r="AD50" s="2">
        <f t="shared" si="1"/>
        <v>2.5300000000000011</v>
      </c>
      <c r="AE50" s="148">
        <f t="shared" si="2"/>
        <v>1.9663161494400949E-3</v>
      </c>
    </row>
    <row r="51" spans="15:31" x14ac:dyDescent="0.25">
      <c r="O51" s="93">
        <v>1.01</v>
      </c>
      <c r="P51" s="93">
        <f t="shared" si="5"/>
        <v>133.39069999999998</v>
      </c>
      <c r="Q51" s="93"/>
      <c r="T51" s="103" t="s">
        <v>108</v>
      </c>
      <c r="U51" s="98" t="s">
        <v>271</v>
      </c>
      <c r="W51" s="143">
        <v>42418</v>
      </c>
      <c r="X51" s="12">
        <v>118.5</v>
      </c>
      <c r="Y51" s="12">
        <v>120</v>
      </c>
      <c r="Z51" s="12">
        <v>117.06</v>
      </c>
      <c r="AA51" s="12">
        <v>117.45</v>
      </c>
      <c r="AB51" s="105">
        <v>3847100</v>
      </c>
      <c r="AC51" s="12">
        <v>116.97</v>
      </c>
      <c r="AD51" s="2">
        <f t="shared" si="1"/>
        <v>2.9399999999999977</v>
      </c>
      <c r="AE51" s="148">
        <f t="shared" si="2"/>
        <v>-7.1301247771836662E-3</v>
      </c>
    </row>
    <row r="52" spans="15:31" x14ac:dyDescent="0.25">
      <c r="O52" s="93">
        <v>1</v>
      </c>
      <c r="P52" s="93">
        <f t="shared" si="5"/>
        <v>132.07</v>
      </c>
      <c r="Q52" s="93"/>
      <c r="T52" s="103" t="s">
        <v>109</v>
      </c>
      <c r="U52" s="100">
        <v>3358755</v>
      </c>
      <c r="W52" s="143">
        <v>42417</v>
      </c>
      <c r="X52" s="12">
        <v>115.5</v>
      </c>
      <c r="Y52" s="12">
        <v>118.39</v>
      </c>
      <c r="Z52" s="12">
        <v>115.2</v>
      </c>
      <c r="AA52" s="12">
        <v>118.3</v>
      </c>
      <c r="AB52" s="105">
        <v>4466000</v>
      </c>
      <c r="AC52" s="12">
        <v>117.81</v>
      </c>
      <c r="AD52" s="2">
        <f t="shared" si="1"/>
        <v>3.1899999999999977</v>
      </c>
      <c r="AE52" s="148">
        <f t="shared" si="2"/>
        <v>2.7293337983955279E-2</v>
      </c>
    </row>
    <row r="53" spans="15:31" x14ac:dyDescent="0.25">
      <c r="O53" s="93">
        <v>0.99</v>
      </c>
      <c r="P53" s="93">
        <f t="shared" si="5"/>
        <v>130.74930000000001</v>
      </c>
      <c r="Q53" s="93"/>
      <c r="T53" s="103" t="s">
        <v>112</v>
      </c>
      <c r="U53" s="100">
        <v>3424540</v>
      </c>
      <c r="W53" s="143">
        <v>42416</v>
      </c>
      <c r="X53" s="12">
        <v>112.63</v>
      </c>
      <c r="Y53" s="12">
        <v>115.27</v>
      </c>
      <c r="Z53" s="12">
        <v>112.53</v>
      </c>
      <c r="AA53" s="12">
        <v>115.15</v>
      </c>
      <c r="AB53" s="105">
        <v>3445700</v>
      </c>
      <c r="AC53" s="12">
        <v>114.68</v>
      </c>
      <c r="AD53" s="2">
        <f t="shared" si="1"/>
        <v>2.7399999999999949</v>
      </c>
      <c r="AE53" s="148">
        <f t="shared" si="2"/>
        <v>2.9813218390804641E-2</v>
      </c>
    </row>
    <row r="54" spans="15:31" x14ac:dyDescent="0.25">
      <c r="O54" s="93">
        <v>0.98</v>
      </c>
      <c r="P54" s="93">
        <f t="shared" si="5"/>
        <v>129.42859999999999</v>
      </c>
      <c r="Q54" s="93"/>
      <c r="T54" s="103" t="s">
        <v>110</v>
      </c>
      <c r="U54" s="98" t="s">
        <v>420</v>
      </c>
      <c r="W54" s="143">
        <v>42412</v>
      </c>
      <c r="X54" s="12">
        <v>111.2</v>
      </c>
      <c r="Y54" s="12">
        <v>111.91</v>
      </c>
      <c r="Z54" s="12">
        <v>110.21</v>
      </c>
      <c r="AA54" s="12">
        <v>111.82</v>
      </c>
      <c r="AB54" s="105">
        <v>2552100</v>
      </c>
      <c r="AC54" s="12">
        <v>111.36</v>
      </c>
      <c r="AD54" s="2">
        <f t="shared" si="1"/>
        <v>1.7000000000000028</v>
      </c>
      <c r="AE54" s="148">
        <f t="shared" si="2"/>
        <v>1.0801488608514154E-2</v>
      </c>
    </row>
    <row r="55" spans="15:31" x14ac:dyDescent="0.25">
      <c r="O55" s="93">
        <v>0.97</v>
      </c>
      <c r="P55" s="93">
        <f t="shared" si="5"/>
        <v>128.1079</v>
      </c>
      <c r="Q55" s="93"/>
      <c r="T55" s="103" t="s">
        <v>113</v>
      </c>
      <c r="U55" s="98">
        <v>22.1</v>
      </c>
      <c r="W55" s="143">
        <v>42411</v>
      </c>
      <c r="X55" s="12">
        <v>111.32</v>
      </c>
      <c r="Y55" s="12">
        <v>111.69</v>
      </c>
      <c r="Z55" s="12">
        <v>110.09</v>
      </c>
      <c r="AA55" s="12">
        <v>110.62</v>
      </c>
      <c r="AB55" s="105">
        <v>3955000</v>
      </c>
      <c r="AC55" s="12">
        <v>110.17</v>
      </c>
      <c r="AD55" s="2">
        <f t="shared" si="1"/>
        <v>1.5999999999999943</v>
      </c>
      <c r="AE55" s="148">
        <f t="shared" si="2"/>
        <v>-1.879230495190598E-2</v>
      </c>
    </row>
    <row r="56" spans="15:31" x14ac:dyDescent="0.25">
      <c r="O56" s="93">
        <v>0.96</v>
      </c>
      <c r="P56" s="93">
        <f t="shared" si="5"/>
        <v>126.78719999999998</v>
      </c>
      <c r="Q56" s="93"/>
      <c r="T56" s="103" t="s">
        <v>114</v>
      </c>
      <c r="U56" s="98">
        <v>6.01</v>
      </c>
      <c r="W56" s="143">
        <v>42410</v>
      </c>
      <c r="X56" s="12">
        <v>111.33</v>
      </c>
      <c r="Y56" s="12">
        <v>114.48</v>
      </c>
      <c r="Z56" s="12">
        <v>111.33</v>
      </c>
      <c r="AA56" s="12">
        <v>112.74</v>
      </c>
      <c r="AB56" s="105">
        <v>3023200</v>
      </c>
      <c r="AC56" s="12">
        <v>112.28</v>
      </c>
      <c r="AD56" s="2">
        <f t="shared" si="1"/>
        <v>3.1500000000000057</v>
      </c>
      <c r="AE56" s="148">
        <f t="shared" si="2"/>
        <v>1.4272809394760611E-2</v>
      </c>
    </row>
    <row r="57" spans="15:31" x14ac:dyDescent="0.25">
      <c r="O57" s="93">
        <v>0.95</v>
      </c>
      <c r="P57" s="93">
        <f t="shared" si="5"/>
        <v>125.46649999999998</v>
      </c>
      <c r="Q57" s="93"/>
      <c r="T57" s="103" t="s">
        <v>111</v>
      </c>
      <c r="U57" s="98" t="s">
        <v>297</v>
      </c>
      <c r="W57" s="143">
        <v>42409</v>
      </c>
      <c r="X57" s="12">
        <v>109.37</v>
      </c>
      <c r="Y57" s="12">
        <v>112.28</v>
      </c>
      <c r="Z57" s="12">
        <v>109.14</v>
      </c>
      <c r="AA57" s="12">
        <v>111.16</v>
      </c>
      <c r="AB57" s="105">
        <v>3680200</v>
      </c>
      <c r="AC57" s="12">
        <v>110.7</v>
      </c>
      <c r="AD57" s="2">
        <f t="shared" si="1"/>
        <v>3.1400000000000006</v>
      </c>
      <c r="AE57" s="148">
        <f t="shared" si="2"/>
        <v>1.0313041891028663E-2</v>
      </c>
    </row>
    <row r="58" spans="15:31" x14ac:dyDescent="0.25">
      <c r="O58" s="93">
        <v>0.94</v>
      </c>
      <c r="P58" s="93">
        <f t="shared" si="5"/>
        <v>124.14579999999998</v>
      </c>
      <c r="Q58" s="93"/>
      <c r="W58" s="143">
        <v>42408</v>
      </c>
      <c r="X58" s="12">
        <v>110.5</v>
      </c>
      <c r="Y58" s="12">
        <v>111.12</v>
      </c>
      <c r="Z58" s="12">
        <v>108.83</v>
      </c>
      <c r="AA58" s="12">
        <v>110.02</v>
      </c>
      <c r="AB58" s="105">
        <v>5050200</v>
      </c>
      <c r="AC58" s="12">
        <v>109.57</v>
      </c>
      <c r="AD58" s="2">
        <f t="shared" si="1"/>
        <v>2.2900000000000063</v>
      </c>
      <c r="AE58" s="148">
        <f t="shared" si="2"/>
        <v>-1.5189645874528201E-2</v>
      </c>
    </row>
    <row r="59" spans="15:31" x14ac:dyDescent="0.25">
      <c r="O59" s="93">
        <v>0.93</v>
      </c>
      <c r="P59" s="93">
        <f t="shared" si="5"/>
        <v>122.82510000000001</v>
      </c>
      <c r="Q59" s="93"/>
      <c r="W59" s="143">
        <v>42405</v>
      </c>
      <c r="X59" s="12">
        <v>114.07</v>
      </c>
      <c r="Y59" s="12">
        <v>114.21</v>
      </c>
      <c r="Z59" s="12">
        <v>110.9</v>
      </c>
      <c r="AA59" s="12">
        <v>111.72</v>
      </c>
      <c r="AB59" s="105">
        <v>3330800</v>
      </c>
      <c r="AC59" s="12">
        <v>111.26</v>
      </c>
      <c r="AD59" s="2">
        <f t="shared" si="1"/>
        <v>3.3099999999999881</v>
      </c>
      <c r="AE59" s="148">
        <f t="shared" si="2"/>
        <v>-2.1718104282071549E-2</v>
      </c>
    </row>
    <row r="60" spans="15:31" x14ac:dyDescent="0.25">
      <c r="O60" s="93">
        <v>0.92</v>
      </c>
      <c r="P60" s="93">
        <f t="shared" si="5"/>
        <v>121.5044</v>
      </c>
      <c r="Q60" s="93"/>
      <c r="W60" s="143">
        <v>42404</v>
      </c>
      <c r="X60" s="12">
        <v>112.67</v>
      </c>
      <c r="Y60" s="12">
        <v>114.55</v>
      </c>
      <c r="Z60" s="12">
        <v>112.04</v>
      </c>
      <c r="AA60" s="12">
        <v>114.2</v>
      </c>
      <c r="AB60" s="105">
        <v>3608300</v>
      </c>
      <c r="AC60" s="12">
        <v>113.73</v>
      </c>
      <c r="AD60" s="2">
        <f t="shared" si="1"/>
        <v>2.5099999999999909</v>
      </c>
      <c r="AE60" s="148">
        <f t="shared" si="2"/>
        <v>1.282393801763293E-2</v>
      </c>
    </row>
    <row r="61" spans="15:31" x14ac:dyDescent="0.25">
      <c r="O61" s="93">
        <v>0.91</v>
      </c>
      <c r="P61" s="93">
        <f t="shared" si="5"/>
        <v>120.1837</v>
      </c>
      <c r="Q61" s="93"/>
      <c r="W61" s="143">
        <v>42403</v>
      </c>
      <c r="X61" s="12">
        <v>114.37</v>
      </c>
      <c r="Y61" s="12">
        <v>114.37</v>
      </c>
      <c r="Z61" s="12">
        <v>110.3</v>
      </c>
      <c r="AA61" s="12">
        <v>112.75</v>
      </c>
      <c r="AB61" s="105">
        <v>3462300</v>
      </c>
      <c r="AC61" s="12">
        <v>112.29</v>
      </c>
      <c r="AD61" s="2">
        <f t="shared" si="1"/>
        <v>4.0700000000000074</v>
      </c>
      <c r="AE61" s="148">
        <f t="shared" si="2"/>
        <v>-9.875672339299757E-3</v>
      </c>
    </row>
    <row r="62" spans="15:31" x14ac:dyDescent="0.25">
      <c r="O62" s="93">
        <v>0.9</v>
      </c>
      <c r="P62" s="93">
        <f t="shared" si="5"/>
        <v>118.863</v>
      </c>
      <c r="Q62" s="93"/>
      <c r="W62" s="143">
        <v>42402</v>
      </c>
      <c r="X62" s="12">
        <v>114.95</v>
      </c>
      <c r="Y62" s="12">
        <v>115.39</v>
      </c>
      <c r="Z62" s="12">
        <v>113.27</v>
      </c>
      <c r="AA62" s="12">
        <v>113.88</v>
      </c>
      <c r="AB62" s="105">
        <v>2997700</v>
      </c>
      <c r="AC62" s="12">
        <v>113.41</v>
      </c>
      <c r="AD62" s="2">
        <f t="shared" si="1"/>
        <v>2.1200000000000045</v>
      </c>
      <c r="AE62" s="148">
        <f t="shared" si="2"/>
        <v>-1.7329520838748835E-2</v>
      </c>
    </row>
    <row r="63" spans="15:31" x14ac:dyDescent="0.25">
      <c r="O63" s="37"/>
      <c r="W63" s="143">
        <v>42401</v>
      </c>
      <c r="X63" s="12">
        <v>114.83</v>
      </c>
      <c r="Y63" s="12">
        <v>116.15</v>
      </c>
      <c r="Z63" s="12">
        <v>114.11</v>
      </c>
      <c r="AA63" s="12">
        <v>115.89</v>
      </c>
      <c r="AB63" s="105">
        <v>4333500</v>
      </c>
      <c r="AC63" s="12">
        <v>115.41</v>
      </c>
      <c r="AD63" s="2">
        <f t="shared" si="1"/>
        <v>2.0400000000000063</v>
      </c>
      <c r="AE63" s="148">
        <f t="shared" si="2"/>
        <v>6.2777923097043775E-3</v>
      </c>
    </row>
    <row r="64" spans="15:31" x14ac:dyDescent="0.25">
      <c r="O64" s="37"/>
      <c r="W64" s="143">
        <v>42398</v>
      </c>
      <c r="X64" s="12">
        <v>111.93</v>
      </c>
      <c r="Y64" s="12">
        <v>115.16</v>
      </c>
      <c r="Z64" s="12">
        <v>110.62</v>
      </c>
      <c r="AA64" s="12">
        <v>115.16</v>
      </c>
      <c r="AB64" s="105">
        <v>5280800</v>
      </c>
      <c r="AC64" s="12">
        <v>114.69</v>
      </c>
      <c r="AD64" s="2">
        <f t="shared" si="1"/>
        <v>4.539999999999992</v>
      </c>
      <c r="AE64" s="148">
        <f t="shared" si="2"/>
        <v>3.3988460151460398E-2</v>
      </c>
    </row>
    <row r="65" spans="23:31" x14ac:dyDescent="0.25">
      <c r="W65" s="143">
        <v>42397</v>
      </c>
      <c r="X65" s="12">
        <v>112.29</v>
      </c>
      <c r="Y65" s="12">
        <v>113.25</v>
      </c>
      <c r="Z65" s="12">
        <v>110.61</v>
      </c>
      <c r="AA65" s="12">
        <v>111.38</v>
      </c>
      <c r="AB65" s="105">
        <v>3525600</v>
      </c>
      <c r="AC65" s="12">
        <v>110.92</v>
      </c>
      <c r="AD65" s="2">
        <f t="shared" si="1"/>
        <v>2.6400000000000006</v>
      </c>
      <c r="AE65" s="148">
        <f t="shared" si="2"/>
        <v>-8.4919996424421829E-3</v>
      </c>
    </row>
    <row r="66" spans="23:31" x14ac:dyDescent="0.25">
      <c r="W66" s="143">
        <v>42396</v>
      </c>
      <c r="X66" s="12">
        <v>114.43</v>
      </c>
      <c r="Y66" s="12">
        <v>114.81</v>
      </c>
      <c r="Z66" s="12">
        <v>111.84</v>
      </c>
      <c r="AA66" s="12">
        <v>112.33</v>
      </c>
      <c r="AB66" s="105">
        <v>4720300</v>
      </c>
      <c r="AC66" s="12">
        <v>111.87</v>
      </c>
      <c r="AD66" s="2">
        <f t="shared" si="1"/>
        <v>2.9699999999999989</v>
      </c>
      <c r="AE66" s="148">
        <f t="shared" si="2"/>
        <v>-1.4274385408405976E-2</v>
      </c>
    </row>
    <row r="67" spans="23:31" x14ac:dyDescent="0.25">
      <c r="W67" s="143">
        <v>42395</v>
      </c>
      <c r="X67" s="12">
        <v>112.91</v>
      </c>
      <c r="Y67" s="12">
        <v>114.18</v>
      </c>
      <c r="Z67" s="12">
        <v>111.76</v>
      </c>
      <c r="AA67" s="12">
        <v>113.96</v>
      </c>
      <c r="AB67" s="105">
        <v>4592500</v>
      </c>
      <c r="AC67" s="12">
        <v>113.49</v>
      </c>
      <c r="AD67" s="2">
        <f t="shared" ref="AD67:AD68" si="6">Y67-Z67</f>
        <v>2.4200000000000017</v>
      </c>
      <c r="AE67" s="148">
        <f t="shared" ref="AE67" si="7">AC67/AC68-1</f>
        <v>5.136834647063937E-3</v>
      </c>
    </row>
    <row r="68" spans="23:31" x14ac:dyDescent="0.25">
      <c r="W68" s="143">
        <v>42394</v>
      </c>
      <c r="X68" s="12">
        <v>114.52</v>
      </c>
      <c r="Y68" s="12">
        <v>115.31</v>
      </c>
      <c r="Z68" s="12">
        <v>112.85</v>
      </c>
      <c r="AA68" s="12">
        <v>113.38</v>
      </c>
      <c r="AB68" s="105">
        <v>2908500</v>
      </c>
      <c r="AC68" s="12">
        <v>112.91</v>
      </c>
      <c r="AD68" s="2">
        <f t="shared" si="6"/>
        <v>2.460000000000008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73" priority="17">
      <formula>Q7&gt;0</formula>
    </cfRule>
    <cfRule type="expression" dxfId="72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71" priority="9">
      <formula>F14&gt;0</formula>
    </cfRule>
    <cfRule type="expression" dxfId="70" priority="10">
      <formula>F14&lt;0</formula>
    </cfRule>
  </conditionalFormatting>
  <conditionalFormatting sqref="F15">
    <cfRule type="expression" dxfId="69" priority="7">
      <formula>F15&gt;0</formula>
    </cfRule>
    <cfRule type="expression" dxfId="68" priority="8">
      <formula>F15&lt;0</formula>
    </cfRule>
  </conditionalFormatting>
  <conditionalFormatting sqref="F16:F23">
    <cfRule type="expression" dxfId="67" priority="5">
      <formula>F16&gt;0</formula>
    </cfRule>
    <cfRule type="expression" dxfId="66" priority="6">
      <formula>F16&lt;0</formula>
    </cfRule>
  </conditionalFormatting>
  <conditionalFormatting sqref="H14:H24">
    <cfRule type="expression" dxfId="65" priority="3">
      <formula>H14&gt;0</formula>
    </cfRule>
    <cfRule type="expression" dxfId="64" priority="4">
      <formula>H14&lt;0</formula>
    </cfRule>
  </conditionalFormatting>
  <conditionalFormatting sqref="F17">
    <cfRule type="expression" dxfId="63" priority="1">
      <formula>F17&gt;0</formula>
    </cfRule>
    <cfRule type="expression" dxfId="62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42487</v>
      </c>
      <c r="X2" s="12">
        <v>281.57</v>
      </c>
      <c r="Y2" s="12">
        <v>282</v>
      </c>
      <c r="Z2" s="12">
        <v>278.52</v>
      </c>
      <c r="AA2" s="12">
        <v>280.06</v>
      </c>
      <c r="AB2" s="105">
        <v>1099100</v>
      </c>
      <c r="AC2" s="12">
        <v>280.06</v>
      </c>
      <c r="AD2" s="2">
        <f>Y2-Z2</f>
        <v>3.4800000000000182</v>
      </c>
      <c r="AE2" s="148">
        <f>AC2/AC3-1</f>
        <v>-5.8217962371316379E-3</v>
      </c>
    </row>
    <row r="3" spans="1:40" x14ac:dyDescent="0.25">
      <c r="A3" s="26" t="s">
        <v>71</v>
      </c>
      <c r="B3" s="426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281.08</v>
      </c>
      <c r="W3" s="143">
        <v>42486</v>
      </c>
      <c r="X3" s="12">
        <v>285.63</v>
      </c>
      <c r="Y3" s="12">
        <v>285.95</v>
      </c>
      <c r="Z3" s="12">
        <v>280.67</v>
      </c>
      <c r="AA3" s="12">
        <v>281.7</v>
      </c>
      <c r="AB3" s="105">
        <v>1472300</v>
      </c>
      <c r="AC3" s="12">
        <v>281.7</v>
      </c>
      <c r="AD3" s="2">
        <f t="shared" ref="AD3:AD66" si="0">Y3-Z3</f>
        <v>5.2799999999999727</v>
      </c>
      <c r="AE3" s="148">
        <f t="shared" ref="AE3:AE66" si="1">AC3/AC4-1</f>
        <v>-1.1058451816745807E-2</v>
      </c>
      <c r="AG3" s="1"/>
      <c r="AK3" s="260"/>
      <c r="AN3" s="260"/>
    </row>
    <row r="4" spans="1:40" x14ac:dyDescent="0.25">
      <c r="B4" s="426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281.08</v>
      </c>
      <c r="T4" s="1"/>
      <c r="W4" s="143">
        <v>42485</v>
      </c>
      <c r="X4" s="12">
        <v>281.57</v>
      </c>
      <c r="Y4" s="12">
        <v>286.32</v>
      </c>
      <c r="Z4" s="12">
        <v>281.56</v>
      </c>
      <c r="AA4" s="12">
        <v>284.85000000000002</v>
      </c>
      <c r="AB4" s="105">
        <v>1633400</v>
      </c>
      <c r="AC4" s="12">
        <v>284.85000000000002</v>
      </c>
      <c r="AD4" s="2">
        <f t="shared" si="0"/>
        <v>4.7599999999999909</v>
      </c>
      <c r="AE4" s="148">
        <f t="shared" si="1"/>
        <v>7.6052352316944294E-3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42482</v>
      </c>
      <c r="X5" s="12">
        <v>280.39999999999998</v>
      </c>
      <c r="Y5" s="12">
        <v>283.54000000000002</v>
      </c>
      <c r="Z5" s="12">
        <v>278.20999999999998</v>
      </c>
      <c r="AA5" s="12">
        <v>282.7</v>
      </c>
      <c r="AB5" s="105">
        <v>2334400</v>
      </c>
      <c r="AC5" s="12">
        <v>282.7</v>
      </c>
      <c r="AD5" s="2">
        <f t="shared" si="0"/>
        <v>5.3300000000000409</v>
      </c>
      <c r="AE5" s="148">
        <f t="shared" si="1"/>
        <v>1.1087267525035749E-2</v>
      </c>
      <c r="AK5" s="260"/>
      <c r="AN5" s="260"/>
    </row>
    <row r="6" spans="1:40" x14ac:dyDescent="0.25">
      <c r="B6" s="426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42481</v>
      </c>
      <c r="X6" s="12">
        <v>268.83999999999997</v>
      </c>
      <c r="Y6" s="12">
        <v>280.13</v>
      </c>
      <c r="Z6" s="12">
        <v>268.83999999999997</v>
      </c>
      <c r="AA6" s="12">
        <v>279.60000000000002</v>
      </c>
      <c r="AB6" s="105">
        <v>3145500</v>
      </c>
      <c r="AC6" s="12">
        <v>279.60000000000002</v>
      </c>
      <c r="AD6" s="2">
        <f t="shared" si="0"/>
        <v>11.29000000000002</v>
      </c>
      <c r="AE6" s="148">
        <f t="shared" si="1"/>
        <v>5.1562676294708565E-2</v>
      </c>
      <c r="AK6" s="260"/>
      <c r="AN6" s="260"/>
    </row>
    <row r="7" spans="1:40" ht="15.75" x14ac:dyDescent="0.25">
      <c r="B7" s="426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219</v>
      </c>
      <c r="Q7" s="2">
        <f>IF(Q2=0, K18-F18,Q5-Q6) + M39</f>
        <v>1659.3600000000088</v>
      </c>
      <c r="R7" s="251"/>
      <c r="W7" s="143">
        <v>42480</v>
      </c>
      <c r="X7" s="12">
        <v>271.92</v>
      </c>
      <c r="Y7" s="12">
        <v>271.92</v>
      </c>
      <c r="Z7" s="12">
        <v>263.31</v>
      </c>
      <c r="AA7" s="12">
        <v>265.89</v>
      </c>
      <c r="AB7" s="105">
        <v>2513900</v>
      </c>
      <c r="AC7" s="12">
        <v>265.89</v>
      </c>
      <c r="AD7" s="2">
        <f t="shared" si="0"/>
        <v>8.6100000000000136</v>
      </c>
      <c r="AE7" s="148">
        <f t="shared" si="1"/>
        <v>-1.8856088560885609E-2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42479</v>
      </c>
      <c r="X8" s="12">
        <v>273.10000000000002</v>
      </c>
      <c r="Y8" s="12">
        <v>275.98</v>
      </c>
      <c r="Z8" s="12">
        <v>270.23</v>
      </c>
      <c r="AA8" s="12">
        <v>271</v>
      </c>
      <c r="AB8" s="105">
        <v>1366500</v>
      </c>
      <c r="AC8" s="12">
        <v>271</v>
      </c>
      <c r="AD8" s="2">
        <f t="shared" si="0"/>
        <v>5.75</v>
      </c>
      <c r="AE8" s="148">
        <f t="shared" si="1"/>
        <v>-7.0350285798036483E-3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42478</v>
      </c>
      <c r="X9" s="12">
        <v>267.85000000000002</v>
      </c>
      <c r="Y9" s="12">
        <v>273.37</v>
      </c>
      <c r="Z9" s="12">
        <v>267.04000000000002</v>
      </c>
      <c r="AA9" s="12">
        <v>272.92</v>
      </c>
      <c r="AB9" s="105">
        <v>1513100</v>
      </c>
      <c r="AC9" s="12">
        <v>272.92</v>
      </c>
      <c r="AD9" s="2">
        <f t="shared" si="0"/>
        <v>6.3299999999999841</v>
      </c>
      <c r="AE9" s="148">
        <f t="shared" si="1"/>
        <v>1.646182495344517E-2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224</v>
      </c>
      <c r="Q10" s="2">
        <f>IF(Q2=0,K18-F18,Q5-Q6)</f>
        <v>285.71000000000004</v>
      </c>
      <c r="W10" s="143">
        <v>42475</v>
      </c>
      <c r="X10" s="12">
        <v>270.56</v>
      </c>
      <c r="Y10" s="12">
        <v>271.07</v>
      </c>
      <c r="Z10" s="12">
        <v>265.31</v>
      </c>
      <c r="AA10" s="12">
        <v>268.5</v>
      </c>
      <c r="AB10" s="105">
        <v>1683900</v>
      </c>
      <c r="AC10" s="12">
        <v>268.5</v>
      </c>
      <c r="AD10" s="2">
        <f t="shared" si="0"/>
        <v>5.7599999999999909</v>
      </c>
      <c r="AE10" s="148">
        <f t="shared" si="1"/>
        <v>-7.6138379657008093E-3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42474</v>
      </c>
      <c r="X11" s="12">
        <v>270.70999999999998</v>
      </c>
      <c r="Y11" s="12">
        <v>272</v>
      </c>
      <c r="Z11" s="12">
        <v>269.07</v>
      </c>
      <c r="AA11" s="12">
        <v>270.56</v>
      </c>
      <c r="AB11" s="105">
        <v>905400</v>
      </c>
      <c r="AC11" s="12">
        <v>270.56</v>
      </c>
      <c r="AD11" s="2">
        <f t="shared" si="0"/>
        <v>2.9300000000000068</v>
      </c>
      <c r="AE11" s="148">
        <f t="shared" si="1"/>
        <v>-4.305744673021028E-3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42473</v>
      </c>
      <c r="X12" s="12">
        <v>269.22000000000003</v>
      </c>
      <c r="Y12" s="12">
        <v>272.77</v>
      </c>
      <c r="Z12" s="12">
        <v>267.35000000000002</v>
      </c>
      <c r="AA12" s="12">
        <v>271.73</v>
      </c>
      <c r="AB12" s="105">
        <v>1382200</v>
      </c>
      <c r="AC12" s="12">
        <v>271.73</v>
      </c>
      <c r="AD12" s="2">
        <f t="shared" si="0"/>
        <v>5.4199999999999591</v>
      </c>
      <c r="AE12" s="148">
        <f t="shared" si="1"/>
        <v>1.5395538283322852E-2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42472</v>
      </c>
      <c r="X13" s="12">
        <v>265</v>
      </c>
      <c r="Y13" s="12">
        <v>268.68</v>
      </c>
      <c r="Z13" s="12">
        <v>262.27</v>
      </c>
      <c r="AA13" s="12">
        <v>267.61</v>
      </c>
      <c r="AB13" s="105">
        <v>1441400</v>
      </c>
      <c r="AC13" s="12">
        <v>267.61</v>
      </c>
      <c r="AD13" s="2">
        <f t="shared" si="0"/>
        <v>6.410000000000025</v>
      </c>
      <c r="AE13" s="148">
        <f t="shared" si="1"/>
        <v>9.1255326369772405E-3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42471</v>
      </c>
      <c r="X14" s="12">
        <v>271.57</v>
      </c>
      <c r="Y14" s="12">
        <v>272.98</v>
      </c>
      <c r="Z14" s="12">
        <v>264.20999999999998</v>
      </c>
      <c r="AA14" s="12">
        <v>265.19</v>
      </c>
      <c r="AB14" s="105">
        <v>1885000</v>
      </c>
      <c r="AC14" s="12">
        <v>265.19</v>
      </c>
      <c r="AD14" s="2">
        <f t="shared" si="0"/>
        <v>8.7700000000000387</v>
      </c>
      <c r="AE14" s="148">
        <f t="shared" si="1"/>
        <v>-2.0824871690728441E-2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42468</v>
      </c>
      <c r="X15" s="12">
        <v>275</v>
      </c>
      <c r="Y15" s="12">
        <v>275.16000000000003</v>
      </c>
      <c r="Z15" s="12">
        <v>267.33</v>
      </c>
      <c r="AA15" s="12">
        <v>270.83</v>
      </c>
      <c r="AB15" s="105">
        <v>2132300</v>
      </c>
      <c r="AC15" s="12">
        <v>270.83</v>
      </c>
      <c r="AD15" s="2">
        <f t="shared" si="0"/>
        <v>7.8300000000000409</v>
      </c>
      <c r="AE15" s="148">
        <f t="shared" si="1"/>
        <v>-8.0940521535307619E-3</v>
      </c>
    </row>
    <row r="16" spans="1:40" x14ac:dyDescent="0.25">
      <c r="G16" s="1"/>
      <c r="W16" s="143">
        <v>42467</v>
      </c>
      <c r="X16" s="12">
        <v>278.02999999999997</v>
      </c>
      <c r="Y16" s="12">
        <v>280.7</v>
      </c>
      <c r="Z16" s="12">
        <v>271.14999999999998</v>
      </c>
      <c r="AA16" s="12">
        <v>273.04000000000002</v>
      </c>
      <c r="AB16" s="105">
        <v>1968100</v>
      </c>
      <c r="AC16" s="12">
        <v>273.04000000000002</v>
      </c>
      <c r="AD16" s="2">
        <f t="shared" si="0"/>
        <v>9.5500000000000114</v>
      </c>
      <c r="AE16" s="148">
        <f t="shared" si="1"/>
        <v>-2.3357298708731156E-2</v>
      </c>
    </row>
    <row r="17" spans="1:31" x14ac:dyDescent="0.25">
      <c r="G17" s="1"/>
      <c r="W17" s="143">
        <v>42466</v>
      </c>
      <c r="X17" s="12">
        <v>266.33</v>
      </c>
      <c r="Y17" s="12">
        <v>280.58</v>
      </c>
      <c r="Z17" s="12">
        <v>266.17</v>
      </c>
      <c r="AA17" s="12">
        <v>279.57</v>
      </c>
      <c r="AB17" s="105">
        <v>2960600</v>
      </c>
      <c r="AC17" s="12">
        <v>279.57</v>
      </c>
      <c r="AD17" s="2">
        <f t="shared" si="0"/>
        <v>14.409999999999968</v>
      </c>
      <c r="AE17" s="148">
        <f t="shared" si="1"/>
        <v>5.2518635644906109E-2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42465</v>
      </c>
      <c r="X18" s="12">
        <v>262.27999999999997</v>
      </c>
      <c r="Y18" s="12">
        <v>267.75</v>
      </c>
      <c r="Z18" s="12">
        <v>262.14999999999998</v>
      </c>
      <c r="AA18" s="12">
        <v>265.62</v>
      </c>
      <c r="AB18" s="105">
        <v>1698900</v>
      </c>
      <c r="AC18" s="12">
        <v>265.62</v>
      </c>
      <c r="AD18" s="2">
        <f t="shared" si="0"/>
        <v>5.6000000000000227</v>
      </c>
      <c r="AE18" s="148">
        <f t="shared" si="1"/>
        <v>6.0982538540206299E-3</v>
      </c>
    </row>
    <row r="19" spans="1:31" x14ac:dyDescent="0.25">
      <c r="N19" s="2"/>
      <c r="W19" s="143">
        <v>42464</v>
      </c>
      <c r="X19" s="12">
        <v>260.56</v>
      </c>
      <c r="Y19" s="12">
        <v>266</v>
      </c>
      <c r="Z19" s="12">
        <v>260.04000000000002</v>
      </c>
      <c r="AA19" s="12">
        <v>264.01</v>
      </c>
      <c r="AB19" s="105">
        <v>2411500</v>
      </c>
      <c r="AC19" s="12">
        <v>264.01</v>
      </c>
      <c r="AD19" s="2">
        <f t="shared" si="0"/>
        <v>5.9599999999999795</v>
      </c>
      <c r="AE19" s="148">
        <f t="shared" si="1"/>
        <v>1.331849236201732E-2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0" t="s">
        <v>167</v>
      </c>
      <c r="H20" s="213" t="s">
        <v>90</v>
      </c>
      <c r="I20" s="213" t="s">
        <v>174</v>
      </c>
      <c r="W20" s="143">
        <v>42461</v>
      </c>
      <c r="X20" s="12">
        <v>258.83</v>
      </c>
      <c r="Y20" s="12">
        <v>261.95999999999998</v>
      </c>
      <c r="Z20" s="12">
        <v>257.5</v>
      </c>
      <c r="AA20" s="12">
        <v>260.54000000000002</v>
      </c>
      <c r="AB20" s="105">
        <v>2154000</v>
      </c>
      <c r="AC20" s="12">
        <v>260.54000000000002</v>
      </c>
      <c r="AD20" s="2">
        <f t="shared" si="0"/>
        <v>4.4599999999999795</v>
      </c>
      <c r="AE20" s="148">
        <f t="shared" si="1"/>
        <v>8.4511370620776738E-4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42460</v>
      </c>
      <c r="X21" s="12">
        <v>255.07</v>
      </c>
      <c r="Y21" s="12">
        <v>261.39999999999998</v>
      </c>
      <c r="Z21" s="12">
        <v>254.19</v>
      </c>
      <c r="AA21" s="12">
        <v>260.32</v>
      </c>
      <c r="AB21" s="105">
        <v>1542000</v>
      </c>
      <c r="AC21" s="12">
        <v>260.32</v>
      </c>
      <c r="AD21" s="2">
        <f t="shared" si="0"/>
        <v>7.2099999999999795</v>
      </c>
      <c r="AE21" s="148">
        <f t="shared" si="1"/>
        <v>2.4156109843417983E-2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42459</v>
      </c>
      <c r="X22" s="12">
        <v>256.04000000000002</v>
      </c>
      <c r="Y22" s="12">
        <v>257.92</v>
      </c>
      <c r="Z22" s="12">
        <v>252.63</v>
      </c>
      <c r="AA22" s="12">
        <v>254.18</v>
      </c>
      <c r="AB22" s="105">
        <v>1161600</v>
      </c>
      <c r="AC22" s="12">
        <v>254.18</v>
      </c>
      <c r="AD22" s="2">
        <f t="shared" si="0"/>
        <v>5.2900000000000205</v>
      </c>
      <c r="AE22" s="148">
        <f t="shared" si="1"/>
        <v>-1.9632479974870387E-3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42458</v>
      </c>
      <c r="X23" s="12">
        <v>251.68</v>
      </c>
      <c r="Y23" s="12">
        <v>254.97</v>
      </c>
      <c r="Z23" s="12">
        <v>246.74</v>
      </c>
      <c r="AA23" s="12">
        <v>254.68</v>
      </c>
      <c r="AB23" s="105">
        <v>1266500</v>
      </c>
      <c r="AC23" s="12">
        <v>254.68</v>
      </c>
      <c r="AD23" s="2">
        <f t="shared" si="0"/>
        <v>8.2299999999999898</v>
      </c>
      <c r="AE23" s="148">
        <f t="shared" si="1"/>
        <v>1.1598347632665984E-2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42457</v>
      </c>
      <c r="X24" s="12">
        <v>255.05</v>
      </c>
      <c r="Y24" s="12">
        <v>256.70999999999998</v>
      </c>
      <c r="Z24" s="12">
        <v>251.45</v>
      </c>
      <c r="AA24" s="12">
        <v>251.76</v>
      </c>
      <c r="AB24" s="105">
        <v>1017400</v>
      </c>
      <c r="AC24" s="12">
        <v>251.76</v>
      </c>
      <c r="AD24" s="2">
        <f t="shared" si="0"/>
        <v>5.2599999999999909</v>
      </c>
      <c r="AE24" s="148">
        <f t="shared" si="1"/>
        <v>-1.1504181554046089E-2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42453</v>
      </c>
      <c r="X25" s="12">
        <v>253.79</v>
      </c>
      <c r="Y25" s="12">
        <v>257.54000000000002</v>
      </c>
      <c r="Z25" s="12">
        <v>251.13</v>
      </c>
      <c r="AA25" s="12">
        <v>254.69</v>
      </c>
      <c r="AB25" s="105">
        <v>1056700</v>
      </c>
      <c r="AC25" s="12">
        <v>254.69</v>
      </c>
      <c r="AD25" s="2">
        <f t="shared" si="0"/>
        <v>6.410000000000025</v>
      </c>
      <c r="AE25" s="148">
        <f t="shared" si="1"/>
        <v>-2.1548346654129968E-3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42452</v>
      </c>
      <c r="X26" s="12">
        <v>257</v>
      </c>
      <c r="Y26" s="12">
        <v>258.35000000000002</v>
      </c>
      <c r="Z26" s="12">
        <v>253.59</v>
      </c>
      <c r="AA26" s="12">
        <v>255.24</v>
      </c>
      <c r="AB26" s="105">
        <v>1518500</v>
      </c>
      <c r="AC26" s="12">
        <v>255.24</v>
      </c>
      <c r="AD26" s="2">
        <f t="shared" si="0"/>
        <v>4.7600000000000193</v>
      </c>
      <c r="AE26" s="148">
        <f t="shared" si="1"/>
        <v>-1.6112867165214761E-2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42451</v>
      </c>
      <c r="X27" s="12">
        <v>252.7</v>
      </c>
      <c r="Y27" s="12">
        <v>261.38</v>
      </c>
      <c r="Z27" s="12">
        <v>252.2</v>
      </c>
      <c r="AA27" s="12">
        <v>259.42</v>
      </c>
      <c r="AB27" s="105">
        <v>1544000</v>
      </c>
      <c r="AC27" s="12">
        <v>259.42</v>
      </c>
      <c r="AD27" s="2">
        <f t="shared" si="0"/>
        <v>9.1800000000000068</v>
      </c>
      <c r="AE27" s="148">
        <f t="shared" si="1"/>
        <v>1.3161491896114041E-2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239</v>
      </c>
      <c r="W28" s="143">
        <v>42450</v>
      </c>
      <c r="X28" s="12">
        <v>249.52</v>
      </c>
      <c r="Y28" s="12">
        <v>257.41000000000003</v>
      </c>
      <c r="Z28" s="12">
        <v>247.01</v>
      </c>
      <c r="AA28" s="12">
        <v>256.05</v>
      </c>
      <c r="AB28" s="105">
        <v>1451300</v>
      </c>
      <c r="AC28" s="12">
        <v>256.05</v>
      </c>
      <c r="AD28" s="2">
        <f t="shared" si="0"/>
        <v>10.400000000000034</v>
      </c>
      <c r="AE28" s="148">
        <f t="shared" si="1"/>
        <v>2.1014434962915773E-2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42447</v>
      </c>
      <c r="X29" s="12">
        <v>247.83</v>
      </c>
      <c r="Y29" s="12">
        <v>251.16</v>
      </c>
      <c r="Z29" s="12">
        <v>243.21</v>
      </c>
      <c r="AA29" s="12">
        <v>250.78</v>
      </c>
      <c r="AB29" s="105">
        <v>3341600</v>
      </c>
      <c r="AC29" s="12">
        <v>250.78</v>
      </c>
      <c r="AD29" s="2">
        <f t="shared" si="0"/>
        <v>7.9499999999999886</v>
      </c>
      <c r="AE29" s="148">
        <f t="shared" si="1"/>
        <v>1.8147862449758412E-2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42446</v>
      </c>
      <c r="X30" s="12">
        <v>250</v>
      </c>
      <c r="Y30" s="12">
        <v>250.03</v>
      </c>
      <c r="Z30" s="12">
        <v>242.25</v>
      </c>
      <c r="AA30" s="12">
        <v>246.31</v>
      </c>
      <c r="AB30" s="105">
        <v>1892100</v>
      </c>
      <c r="AC30" s="12">
        <v>246.31</v>
      </c>
      <c r="AD30" s="2">
        <f t="shared" si="0"/>
        <v>7.7800000000000011</v>
      </c>
      <c r="AE30" s="148">
        <f t="shared" si="1"/>
        <v>-1.8059320682506819E-2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42445</v>
      </c>
      <c r="X31" s="12">
        <v>250.42</v>
      </c>
      <c r="Y31" s="12">
        <v>256.19</v>
      </c>
      <c r="Z31" s="12">
        <v>247.61</v>
      </c>
      <c r="AA31" s="12">
        <v>250.84</v>
      </c>
      <c r="AB31" s="105">
        <v>1734900</v>
      </c>
      <c r="AC31" s="12">
        <v>250.84</v>
      </c>
      <c r="AD31" s="2">
        <f t="shared" si="0"/>
        <v>8.5799999999999841</v>
      </c>
      <c r="AE31" s="148">
        <f t="shared" si="1"/>
        <v>2.0373107498101728E-3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42444</v>
      </c>
      <c r="X32" s="12">
        <v>257.47000000000003</v>
      </c>
      <c r="Y32" s="12">
        <v>257.92</v>
      </c>
      <c r="Z32" s="12">
        <v>248.54</v>
      </c>
      <c r="AA32" s="12">
        <v>250.33</v>
      </c>
      <c r="AB32" s="105">
        <v>1944300</v>
      </c>
      <c r="AC32" s="12">
        <v>250.33</v>
      </c>
      <c r="AD32" s="2">
        <f t="shared" si="0"/>
        <v>9.3800000000000239</v>
      </c>
      <c r="AE32" s="148">
        <f t="shared" si="1"/>
        <v>-2.8862939830080925E-2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42443</v>
      </c>
      <c r="X33" s="12">
        <v>258.91000000000003</v>
      </c>
      <c r="Y33" s="12">
        <v>259.89</v>
      </c>
      <c r="Z33" s="12">
        <v>256.89999999999998</v>
      </c>
      <c r="AA33" s="12">
        <v>257.77</v>
      </c>
      <c r="AB33" s="105">
        <v>1241700</v>
      </c>
      <c r="AC33" s="12">
        <v>257.77</v>
      </c>
      <c r="AD33" s="2">
        <f t="shared" si="0"/>
        <v>2.9900000000000091</v>
      </c>
      <c r="AE33" s="148">
        <f t="shared" si="1"/>
        <v>-7.5845075845076826E-3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42440</v>
      </c>
      <c r="X34" s="12">
        <v>255.98</v>
      </c>
      <c r="Y34" s="12">
        <v>260.04000000000002</v>
      </c>
      <c r="Z34" s="12">
        <v>255.1</v>
      </c>
      <c r="AA34" s="12">
        <v>259.74</v>
      </c>
      <c r="AB34" s="105">
        <v>1749900</v>
      </c>
      <c r="AC34" s="12">
        <v>259.74</v>
      </c>
      <c r="AD34" s="2">
        <f t="shared" si="0"/>
        <v>4.9400000000000261</v>
      </c>
      <c r="AE34" s="148">
        <f t="shared" si="1"/>
        <v>3.0837004405286361E-2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42439</v>
      </c>
      <c r="X35" s="12">
        <v>257</v>
      </c>
      <c r="Y35" s="12">
        <v>260.57</v>
      </c>
      <c r="Z35" s="12">
        <v>251</v>
      </c>
      <c r="AA35" s="12">
        <v>251.97</v>
      </c>
      <c r="AB35" s="105">
        <v>1962100</v>
      </c>
      <c r="AC35" s="12">
        <v>251.97</v>
      </c>
      <c r="AD35" s="2">
        <f t="shared" si="0"/>
        <v>9.5699999999999932</v>
      </c>
      <c r="AE35" s="148">
        <f t="shared" si="1"/>
        <v>-1.4433231635766264E-2</v>
      </c>
    </row>
    <row r="36" spans="1:31" x14ac:dyDescent="0.25">
      <c r="W36" s="143">
        <v>42438</v>
      </c>
      <c r="X36" s="12">
        <v>261.26</v>
      </c>
      <c r="Y36" s="12">
        <v>263.27999999999997</v>
      </c>
      <c r="Z36" s="12">
        <v>252.38</v>
      </c>
      <c r="AA36" s="12">
        <v>255.66</v>
      </c>
      <c r="AB36" s="105">
        <v>1888300</v>
      </c>
      <c r="AC36" s="12">
        <v>255.66</v>
      </c>
      <c r="AD36" s="2">
        <f t="shared" si="0"/>
        <v>10.899999999999977</v>
      </c>
      <c r="AE36" s="148">
        <f t="shared" si="1"/>
        <v>-2.1509491733006647E-2</v>
      </c>
    </row>
    <row r="37" spans="1:31" x14ac:dyDescent="0.25">
      <c r="W37" s="143">
        <v>42437</v>
      </c>
      <c r="X37" s="12">
        <v>267.24</v>
      </c>
      <c r="Y37" s="12">
        <v>269.02</v>
      </c>
      <c r="Z37" s="12">
        <v>260.77999999999997</v>
      </c>
      <c r="AA37" s="12">
        <v>261.27999999999997</v>
      </c>
      <c r="AB37" s="105">
        <v>1492300</v>
      </c>
      <c r="AC37" s="12">
        <v>261.27999999999997</v>
      </c>
      <c r="AD37" s="2">
        <f t="shared" si="0"/>
        <v>8.2400000000000091</v>
      </c>
      <c r="AE37" s="148">
        <f t="shared" si="1"/>
        <v>-3.0572870287919329E-2</v>
      </c>
    </row>
    <row r="38" spans="1:31" x14ac:dyDescent="0.25">
      <c r="W38" s="143">
        <v>42436</v>
      </c>
      <c r="X38" s="12">
        <v>262.14</v>
      </c>
      <c r="Y38" s="12">
        <v>272.44</v>
      </c>
      <c r="Z38" s="12">
        <v>261.2</v>
      </c>
      <c r="AA38" s="12">
        <v>269.52</v>
      </c>
      <c r="AB38" s="105">
        <v>1678700</v>
      </c>
      <c r="AC38" s="12">
        <v>269.52</v>
      </c>
      <c r="AD38" s="2">
        <f t="shared" si="0"/>
        <v>11.240000000000009</v>
      </c>
      <c r="AE38" s="148">
        <f t="shared" si="1"/>
        <v>2.1141168447374348E-2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42433</v>
      </c>
      <c r="X39" s="12">
        <v>269.64</v>
      </c>
      <c r="Y39" s="12">
        <v>269.68</v>
      </c>
      <c r="Z39" s="12">
        <v>263.13</v>
      </c>
      <c r="AA39" s="12">
        <v>263.94</v>
      </c>
      <c r="AB39" s="105">
        <v>1635400</v>
      </c>
      <c r="AC39" s="12">
        <v>263.94</v>
      </c>
      <c r="AD39" s="2">
        <f t="shared" si="0"/>
        <v>6.5500000000000114</v>
      </c>
      <c r="AE39" s="148">
        <f t="shared" si="1"/>
        <v>-1.7495533055390089E-2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42432</v>
      </c>
      <c r="X40" s="12">
        <v>272.22000000000003</v>
      </c>
      <c r="Y40" s="12">
        <v>272.82</v>
      </c>
      <c r="Z40" s="12">
        <v>266.14</v>
      </c>
      <c r="AA40" s="12">
        <v>268.64</v>
      </c>
      <c r="AB40" s="105">
        <v>1430900</v>
      </c>
      <c r="AC40" s="12">
        <v>268.64</v>
      </c>
      <c r="AD40" s="2">
        <f t="shared" si="0"/>
        <v>6.6800000000000068</v>
      </c>
      <c r="AE40" s="148">
        <f t="shared" si="1"/>
        <v>-1.8343930424614574E-2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42431</v>
      </c>
      <c r="X41" s="12">
        <v>270.17</v>
      </c>
      <c r="Y41" s="12">
        <v>274.57</v>
      </c>
      <c r="Z41" s="12">
        <v>268.66000000000003</v>
      </c>
      <c r="AA41" s="12">
        <v>273.66000000000003</v>
      </c>
      <c r="AB41" s="105">
        <v>1651000</v>
      </c>
      <c r="AC41" s="12">
        <v>273.66000000000003</v>
      </c>
      <c r="AD41" s="2">
        <f t="shared" si="0"/>
        <v>5.9099999999999682</v>
      </c>
      <c r="AE41" s="148">
        <f t="shared" si="1"/>
        <v>1.0188261351052219E-2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24" t="s">
        <v>78</v>
      </c>
      <c r="P42" s="424"/>
      <c r="T42" s="122" t="s">
        <v>115</v>
      </c>
      <c r="U42" s="11"/>
      <c r="W42" s="143">
        <v>42430</v>
      </c>
      <c r="X42" s="12">
        <v>261.37</v>
      </c>
      <c r="Y42" s="12">
        <v>271.01</v>
      </c>
      <c r="Z42" s="12">
        <v>259.25</v>
      </c>
      <c r="AA42" s="12">
        <v>270.89999999999998</v>
      </c>
      <c r="AB42" s="105">
        <v>1924300</v>
      </c>
      <c r="AC42" s="12">
        <v>270.89999999999998</v>
      </c>
      <c r="AD42" s="2">
        <f t="shared" si="0"/>
        <v>11.759999999999991</v>
      </c>
      <c r="AE42" s="148">
        <f t="shared" si="1"/>
        <v>4.4252563410685175E-2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309.18799999999999</v>
      </c>
      <c r="Q43" s="2"/>
      <c r="T43" s="199" t="s">
        <v>100</v>
      </c>
      <c r="U43" s="199">
        <v>281.7</v>
      </c>
      <c r="W43" s="143">
        <v>42429</v>
      </c>
      <c r="X43" s="12">
        <v>262.68</v>
      </c>
      <c r="Y43" s="12">
        <v>265.60000000000002</v>
      </c>
      <c r="Z43" s="12">
        <v>259.18</v>
      </c>
      <c r="AA43" s="12">
        <v>259.42</v>
      </c>
      <c r="AB43" s="105">
        <v>1766500</v>
      </c>
      <c r="AC43" s="12">
        <v>259.42</v>
      </c>
      <c r="AD43" s="2">
        <f t="shared" si="0"/>
        <v>6.4200000000000159</v>
      </c>
      <c r="AE43" s="148">
        <f t="shared" si="1"/>
        <v>-1.9168966690612077E-2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306.37720000000002</v>
      </c>
      <c r="Q44" s="2"/>
      <c r="T44" s="199" t="s">
        <v>101</v>
      </c>
      <c r="U44" s="199">
        <v>281.57</v>
      </c>
      <c r="W44" s="143">
        <v>42426</v>
      </c>
      <c r="X44" s="12">
        <v>264.06</v>
      </c>
      <c r="Y44" s="12">
        <v>266.47000000000003</v>
      </c>
      <c r="Z44" s="12">
        <v>260.88</v>
      </c>
      <c r="AA44" s="12">
        <v>264.49</v>
      </c>
      <c r="AB44" s="105">
        <v>1603200</v>
      </c>
      <c r="AC44" s="12">
        <v>264.49</v>
      </c>
      <c r="AD44" s="2">
        <f t="shared" si="0"/>
        <v>5.5900000000000318</v>
      </c>
      <c r="AE44" s="148">
        <f t="shared" si="1"/>
        <v>8.1570421193062348E-3</v>
      </c>
    </row>
    <row r="45" spans="1:31" x14ac:dyDescent="0.25">
      <c r="A45" s="293"/>
      <c r="B45" s="405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303.56639999999999</v>
      </c>
      <c r="Q45" s="2"/>
      <c r="T45" s="199" t="s">
        <v>102</v>
      </c>
      <c r="U45" s="199" t="s">
        <v>421</v>
      </c>
      <c r="W45" s="143">
        <v>42425</v>
      </c>
      <c r="X45" s="12">
        <v>261.89999999999998</v>
      </c>
      <c r="Y45" s="12">
        <v>262.83999999999997</v>
      </c>
      <c r="Z45" s="12">
        <v>259.16000000000003</v>
      </c>
      <c r="AA45" s="12">
        <v>262.35000000000002</v>
      </c>
      <c r="AB45" s="105">
        <v>1516000</v>
      </c>
      <c r="AC45" s="12">
        <v>262.35000000000002</v>
      </c>
      <c r="AD45" s="2">
        <f t="shared" si="0"/>
        <v>3.67999999999995</v>
      </c>
      <c r="AE45" s="148">
        <f t="shared" si="1"/>
        <v>1.9944016794961383E-2</v>
      </c>
    </row>
    <row r="46" spans="1:31" x14ac:dyDescent="0.25">
      <c r="A46" s="293"/>
      <c r="B46" s="405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300.75560000000002</v>
      </c>
      <c r="Q46" s="2"/>
      <c r="T46" s="199" t="s">
        <v>103</v>
      </c>
      <c r="U46" s="199" t="s">
        <v>422</v>
      </c>
      <c r="W46" s="143">
        <v>42424</v>
      </c>
      <c r="X46" s="12">
        <v>256.35000000000002</v>
      </c>
      <c r="Y46" s="12">
        <v>257.68</v>
      </c>
      <c r="Z46" s="12">
        <v>249.01</v>
      </c>
      <c r="AA46" s="12">
        <v>257.22000000000003</v>
      </c>
      <c r="AB46" s="105">
        <v>1427700</v>
      </c>
      <c r="AC46" s="12">
        <v>257.22000000000003</v>
      </c>
      <c r="AD46" s="2">
        <f t="shared" si="0"/>
        <v>8.6700000000000159</v>
      </c>
      <c r="AE46" s="148">
        <f t="shared" si="1"/>
        <v>-6.834240704274186E-3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297.94479999999999</v>
      </c>
      <c r="Q47" s="2"/>
      <c r="T47" s="199" t="s">
        <v>104</v>
      </c>
      <c r="U47" s="199">
        <v>345.67</v>
      </c>
      <c r="W47" s="143">
        <v>42423</v>
      </c>
      <c r="X47" s="12">
        <v>264.81</v>
      </c>
      <c r="Y47" s="12">
        <v>265.86</v>
      </c>
      <c r="Z47" s="12">
        <v>257.89999999999998</v>
      </c>
      <c r="AA47" s="12">
        <v>258.99</v>
      </c>
      <c r="AB47" s="105">
        <v>1530200</v>
      </c>
      <c r="AC47" s="12">
        <v>258.99</v>
      </c>
      <c r="AD47" s="2">
        <f t="shared" si="0"/>
        <v>7.9600000000000364</v>
      </c>
      <c r="AE47" s="148">
        <f t="shared" si="1"/>
        <v>-2.5730730165895443E-2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295.13400000000001</v>
      </c>
      <c r="Q48" s="2"/>
      <c r="T48" s="199" t="s">
        <v>105</v>
      </c>
      <c r="U48" s="199">
        <v>0.36588100000000001</v>
      </c>
      <c r="W48" s="143">
        <v>42422</v>
      </c>
      <c r="X48" s="12">
        <v>265.26</v>
      </c>
      <c r="Y48" s="12">
        <v>266</v>
      </c>
      <c r="Z48" s="12">
        <v>261.33999999999997</v>
      </c>
      <c r="AA48" s="12">
        <v>265.83</v>
      </c>
      <c r="AB48" s="105">
        <v>1217000</v>
      </c>
      <c r="AC48" s="12">
        <v>265.83</v>
      </c>
      <c r="AD48" s="2">
        <f t="shared" si="0"/>
        <v>4.660000000000025</v>
      </c>
      <c r="AE48" s="148">
        <f t="shared" si="1"/>
        <v>1.6947207345065163E-2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292.32319999999999</v>
      </c>
      <c r="Q49" s="2"/>
      <c r="T49" s="199" t="s">
        <v>125</v>
      </c>
      <c r="U49" s="199" t="s">
        <v>298</v>
      </c>
      <c r="W49" s="143">
        <v>42419</v>
      </c>
      <c r="X49" s="12">
        <v>257.36</v>
      </c>
      <c r="Y49" s="12">
        <v>263</v>
      </c>
      <c r="Z49" s="12">
        <v>255.12</v>
      </c>
      <c r="AA49" s="12">
        <v>261.39999999999998</v>
      </c>
      <c r="AB49" s="105">
        <v>1448000</v>
      </c>
      <c r="AC49" s="12">
        <v>261.39999999999998</v>
      </c>
      <c r="AD49" s="2">
        <f t="shared" si="0"/>
        <v>7.8799999999999955</v>
      </c>
      <c r="AE49" s="148">
        <f t="shared" si="1"/>
        <v>9.0716077977224252E-3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289.51240000000001</v>
      </c>
      <c r="Q50" s="2"/>
      <c r="T50" s="199"/>
      <c r="U50" s="199"/>
      <c r="W50" s="143">
        <v>42418</v>
      </c>
      <c r="X50" s="12">
        <v>266.60000000000002</v>
      </c>
      <c r="Y50" s="12">
        <v>266.95999999999998</v>
      </c>
      <c r="Z50" s="12">
        <v>258.51</v>
      </c>
      <c r="AA50" s="12">
        <v>259.05</v>
      </c>
      <c r="AB50" s="105">
        <v>1522400</v>
      </c>
      <c r="AC50" s="12">
        <v>259.05</v>
      </c>
      <c r="AD50" s="2">
        <f t="shared" si="0"/>
        <v>8.4499999999999886</v>
      </c>
      <c r="AE50" s="148">
        <f t="shared" si="1"/>
        <v>-2.4771298422617827E-2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286.70159999999998</v>
      </c>
      <c r="Q51" s="2"/>
      <c r="T51" s="199" t="s">
        <v>107</v>
      </c>
      <c r="U51" s="199" t="s">
        <v>423</v>
      </c>
      <c r="W51" s="143">
        <v>42417</v>
      </c>
      <c r="X51" s="12">
        <v>256.29000000000002</v>
      </c>
      <c r="Y51" s="12">
        <v>265.86</v>
      </c>
      <c r="Z51" s="12">
        <v>256.08</v>
      </c>
      <c r="AA51" s="12">
        <v>265.63</v>
      </c>
      <c r="AB51" s="105">
        <v>1908900</v>
      </c>
      <c r="AC51" s="12">
        <v>265.63</v>
      </c>
      <c r="AD51" s="2">
        <f t="shared" si="0"/>
        <v>9.7800000000000296</v>
      </c>
      <c r="AE51" s="148">
        <f t="shared" si="1"/>
        <v>3.5513800093559977E-2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283.89080000000001</v>
      </c>
      <c r="Q52" s="2"/>
      <c r="T52" s="199" t="s">
        <v>108</v>
      </c>
      <c r="U52" s="199" t="s">
        <v>273</v>
      </c>
      <c r="W52" s="143">
        <v>42416</v>
      </c>
      <c r="X52" s="12">
        <v>249</v>
      </c>
      <c r="Y52" s="12">
        <v>257.42</v>
      </c>
      <c r="Z52" s="12">
        <v>249</v>
      </c>
      <c r="AA52" s="12">
        <v>256.52</v>
      </c>
      <c r="AB52" s="105">
        <v>2069700</v>
      </c>
      <c r="AC52" s="12">
        <v>256.52</v>
      </c>
      <c r="AD52" s="2">
        <f t="shared" si="0"/>
        <v>8.4200000000000159</v>
      </c>
      <c r="AE52" s="148">
        <f t="shared" si="1"/>
        <v>3.76183156702532E-2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281.08</v>
      </c>
      <c r="Q53" s="2"/>
      <c r="T53" s="199" t="s">
        <v>109</v>
      </c>
      <c r="U53" s="200">
        <v>1099742</v>
      </c>
      <c r="W53" s="143">
        <v>42412</v>
      </c>
      <c r="X53" s="12">
        <v>248.78</v>
      </c>
      <c r="Y53" s="12">
        <v>249.2</v>
      </c>
      <c r="Z53" s="12">
        <v>242.07</v>
      </c>
      <c r="AA53" s="12">
        <v>247.22</v>
      </c>
      <c r="AB53" s="105">
        <v>2110700</v>
      </c>
      <c r="AC53" s="12">
        <v>247.22</v>
      </c>
      <c r="AD53" s="2">
        <f t="shared" si="0"/>
        <v>7.1299999999999955</v>
      </c>
      <c r="AE53" s="148">
        <f t="shared" si="1"/>
        <v>8.6083799110603376E-3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278.26919999999996</v>
      </c>
      <c r="Q54" s="2"/>
      <c r="T54" s="199" t="s">
        <v>112</v>
      </c>
      <c r="U54" s="200">
        <v>1849950</v>
      </c>
      <c r="W54" s="143">
        <v>42411</v>
      </c>
      <c r="X54" s="12">
        <v>246.31</v>
      </c>
      <c r="Y54" s="12">
        <v>250.02</v>
      </c>
      <c r="Z54" s="12">
        <v>243.03</v>
      </c>
      <c r="AA54" s="12">
        <v>245.11</v>
      </c>
      <c r="AB54" s="105">
        <v>2162100</v>
      </c>
      <c r="AC54" s="12">
        <v>245.11</v>
      </c>
      <c r="AD54" s="2">
        <f t="shared" si="0"/>
        <v>6.9900000000000091</v>
      </c>
      <c r="AE54" s="148">
        <f t="shared" si="1"/>
        <v>-2.8112609040443992E-2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275.45839999999998</v>
      </c>
      <c r="Q55" s="2"/>
      <c r="T55" s="199" t="s">
        <v>110</v>
      </c>
      <c r="U55" s="199" t="s">
        <v>424</v>
      </c>
      <c r="W55" s="143">
        <v>42410</v>
      </c>
      <c r="X55" s="12">
        <v>253.35</v>
      </c>
      <c r="Y55" s="12">
        <v>257.37</v>
      </c>
      <c r="Z55" s="12">
        <v>249.28</v>
      </c>
      <c r="AA55" s="12">
        <v>252.2</v>
      </c>
      <c r="AB55" s="105">
        <v>1745100</v>
      </c>
      <c r="AC55" s="12">
        <v>252.2</v>
      </c>
      <c r="AD55" s="2">
        <f t="shared" si="0"/>
        <v>8.0900000000000034</v>
      </c>
      <c r="AE55" s="148">
        <f t="shared" si="1"/>
        <v>8.8403536141445915E-3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272.64759999999995</v>
      </c>
      <c r="T56" s="199" t="s">
        <v>113</v>
      </c>
      <c r="U56" s="199">
        <v>18.260000000000002</v>
      </c>
      <c r="W56" s="143">
        <v>42409</v>
      </c>
      <c r="X56" s="12">
        <v>246.54</v>
      </c>
      <c r="Y56" s="12">
        <v>255</v>
      </c>
      <c r="Z56" s="12">
        <v>243.85</v>
      </c>
      <c r="AA56" s="12">
        <v>249.99</v>
      </c>
      <c r="AB56" s="105">
        <v>2362600</v>
      </c>
      <c r="AC56" s="12">
        <v>249.99</v>
      </c>
      <c r="AD56" s="2">
        <f t="shared" si="0"/>
        <v>11.150000000000006</v>
      </c>
      <c r="AE56" s="148">
        <f t="shared" si="1"/>
        <v>-3.1104199066873672E-3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269.83679999999998</v>
      </c>
      <c r="T57" s="199" t="s">
        <v>114</v>
      </c>
      <c r="U57" s="199">
        <v>15.34</v>
      </c>
      <c r="W57" s="143">
        <v>42408</v>
      </c>
      <c r="X57" s="12">
        <v>260.45</v>
      </c>
      <c r="Y57" s="12">
        <v>260.45</v>
      </c>
      <c r="Z57" s="12">
        <v>248.16</v>
      </c>
      <c r="AA57" s="12">
        <v>250.77</v>
      </c>
      <c r="AB57" s="105">
        <v>2741600</v>
      </c>
      <c r="AC57" s="12">
        <v>250.77</v>
      </c>
      <c r="AD57" s="2">
        <f t="shared" si="0"/>
        <v>12.289999999999992</v>
      </c>
      <c r="AE57" s="148">
        <f t="shared" si="1"/>
        <v>-4.9609641476540567E-2</v>
      </c>
    </row>
    <row r="58" spans="1:31" x14ac:dyDescent="0.25">
      <c r="O58" s="93">
        <v>0.95</v>
      </c>
      <c r="P58" s="93">
        <f t="shared" si="11"/>
        <v>267.02599999999995</v>
      </c>
      <c r="T58" s="199" t="s">
        <v>111</v>
      </c>
      <c r="U58" s="199" t="s">
        <v>126</v>
      </c>
      <c r="W58" s="143">
        <v>42405</v>
      </c>
      <c r="X58" s="12">
        <v>271.10000000000002</v>
      </c>
      <c r="Y58" s="12">
        <v>272.67</v>
      </c>
      <c r="Z58" s="12">
        <v>258.45999999999998</v>
      </c>
      <c r="AA58" s="12">
        <v>263.86</v>
      </c>
      <c r="AB58" s="105">
        <v>2836800</v>
      </c>
      <c r="AC58" s="12">
        <v>263.86</v>
      </c>
      <c r="AD58" s="2">
        <f t="shared" si="0"/>
        <v>14.210000000000036</v>
      </c>
      <c r="AE58" s="148">
        <f t="shared" si="1"/>
        <v>-3.4434808065283318E-2</v>
      </c>
    </row>
    <row r="59" spans="1:31" x14ac:dyDescent="0.25">
      <c r="O59" s="93">
        <v>0.94</v>
      </c>
      <c r="P59" s="93">
        <f t="shared" si="11"/>
        <v>264.21519999999998</v>
      </c>
      <c r="W59" s="143">
        <v>42404</v>
      </c>
      <c r="X59" s="12">
        <v>270.16000000000003</v>
      </c>
      <c r="Y59" s="12">
        <v>279.38</v>
      </c>
      <c r="Z59" s="12">
        <v>269.11</v>
      </c>
      <c r="AA59" s="12">
        <v>273.27</v>
      </c>
      <c r="AB59" s="105">
        <v>2067500</v>
      </c>
      <c r="AC59" s="12">
        <v>273.27</v>
      </c>
      <c r="AD59" s="2">
        <f t="shared" si="0"/>
        <v>10.269999999999982</v>
      </c>
      <c r="AE59" s="148">
        <f t="shared" si="1"/>
        <v>1.0501793440076845E-2</v>
      </c>
    </row>
    <row r="60" spans="1:31" x14ac:dyDescent="0.25">
      <c r="B60" s="301" t="s">
        <v>116</v>
      </c>
      <c r="C60" s="301" t="s">
        <v>162</v>
      </c>
      <c r="D60" s="302" t="s">
        <v>161</v>
      </c>
      <c r="E60" s="303" t="s">
        <v>163</v>
      </c>
      <c r="F60" s="304" t="s">
        <v>65</v>
      </c>
      <c r="G60" s="305" t="s">
        <v>167</v>
      </c>
      <c r="H60" s="304" t="s">
        <v>90</v>
      </c>
      <c r="O60" s="93">
        <v>0.93</v>
      </c>
      <c r="P60" s="93">
        <f t="shared" si="11"/>
        <v>261.40440000000001</v>
      </c>
      <c r="W60" s="143">
        <v>42403</v>
      </c>
      <c r="X60" s="12">
        <v>267.58</v>
      </c>
      <c r="Y60" s="12">
        <v>270.74</v>
      </c>
      <c r="Z60" s="12">
        <v>261</v>
      </c>
      <c r="AA60" s="12">
        <v>270.43</v>
      </c>
      <c r="AB60" s="105">
        <v>2085800</v>
      </c>
      <c r="AC60" s="12">
        <v>270.43</v>
      </c>
      <c r="AD60" s="2">
        <f t="shared" si="0"/>
        <v>9.7400000000000091</v>
      </c>
      <c r="AE60" s="148">
        <f t="shared" si="1"/>
        <v>1.6424866571450147E-2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258.59359999999998</v>
      </c>
      <c r="W61" s="143">
        <v>42402</v>
      </c>
      <c r="X61" s="12">
        <v>267.74</v>
      </c>
      <c r="Y61" s="12">
        <v>271.2</v>
      </c>
      <c r="Z61" s="12">
        <v>265.16000000000003</v>
      </c>
      <c r="AA61" s="12">
        <v>266.06</v>
      </c>
      <c r="AB61" s="105">
        <v>1920200</v>
      </c>
      <c r="AC61" s="12">
        <v>266.06</v>
      </c>
      <c r="AD61" s="2">
        <f t="shared" si="0"/>
        <v>6.0399999999999636</v>
      </c>
      <c r="AE61" s="148">
        <f t="shared" si="1"/>
        <v>-2.7025050283415619E-2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255.78279999999998</v>
      </c>
      <c r="W62" s="143">
        <v>42401</v>
      </c>
      <c r="X62" s="12">
        <v>270.33999999999997</v>
      </c>
      <c r="Y62" s="12">
        <v>275.83</v>
      </c>
      <c r="Z62" s="12">
        <v>269.58</v>
      </c>
      <c r="AA62" s="12">
        <v>273.45</v>
      </c>
      <c r="AB62" s="105">
        <v>1842500</v>
      </c>
      <c r="AC62" s="12">
        <v>273.45</v>
      </c>
      <c r="AD62" s="2">
        <f t="shared" si="0"/>
        <v>6.25</v>
      </c>
      <c r="AE62" s="148">
        <f t="shared" si="1"/>
        <v>1.4282575258184327E-3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252.97199999999998</v>
      </c>
      <c r="W63" s="143">
        <v>42398</v>
      </c>
      <c r="X63" s="12">
        <v>268.42</v>
      </c>
      <c r="Y63" s="12">
        <v>273.89999999999998</v>
      </c>
      <c r="Z63" s="12">
        <v>265.7</v>
      </c>
      <c r="AA63" s="12">
        <v>273.06</v>
      </c>
      <c r="AB63" s="105">
        <v>3067900</v>
      </c>
      <c r="AC63" s="12">
        <v>273.06</v>
      </c>
      <c r="AD63" s="2">
        <f t="shared" si="0"/>
        <v>8.1999999999999886</v>
      </c>
      <c r="AE63" s="148">
        <f t="shared" si="1"/>
        <v>2.6695743720860365E-2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42397</v>
      </c>
      <c r="X64" s="12">
        <v>275.77</v>
      </c>
      <c r="Y64" s="12">
        <v>276.97000000000003</v>
      </c>
      <c r="Z64" s="12">
        <v>261.7</v>
      </c>
      <c r="AA64" s="12">
        <v>265.95999999999998</v>
      </c>
      <c r="AB64" s="105">
        <v>3054900</v>
      </c>
      <c r="AC64" s="12">
        <v>265.95999999999998</v>
      </c>
      <c r="AD64" s="2">
        <f t="shared" si="0"/>
        <v>15.270000000000039</v>
      </c>
      <c r="AE64" s="148">
        <f t="shared" si="1"/>
        <v>-2.6714484373856484E-2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42396</v>
      </c>
      <c r="X65" s="12">
        <v>275.05</v>
      </c>
      <c r="Y65" s="12">
        <v>285.27999999999997</v>
      </c>
      <c r="Z65" s="12">
        <v>270.33999999999997</v>
      </c>
      <c r="AA65" s="12">
        <v>273.26</v>
      </c>
      <c r="AB65" s="105">
        <v>5140100</v>
      </c>
      <c r="AC65" s="12">
        <v>273.26</v>
      </c>
      <c r="AD65" s="2">
        <f t="shared" si="0"/>
        <v>14.939999999999998</v>
      </c>
      <c r="AE65" s="148">
        <f t="shared" si="1"/>
        <v>5.1525762881440729E-2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42395</v>
      </c>
      <c r="X66" s="12">
        <v>262.76</v>
      </c>
      <c r="Y66" s="12">
        <v>264.48</v>
      </c>
      <c r="Z66" s="12">
        <v>257.77999999999997</v>
      </c>
      <c r="AA66" s="12">
        <v>259.87</v>
      </c>
      <c r="AB66" s="105">
        <v>2105800</v>
      </c>
      <c r="AC66" s="12">
        <v>259.87</v>
      </c>
      <c r="AD66" s="2">
        <f t="shared" si="0"/>
        <v>6.7000000000000455</v>
      </c>
      <c r="AE66" s="148">
        <f t="shared" si="1"/>
        <v>-8.5082029759634414E-3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42394</v>
      </c>
      <c r="X67" s="12">
        <v>269.45999999999998</v>
      </c>
      <c r="Y67" s="12">
        <v>271.20999999999998</v>
      </c>
      <c r="Z67" s="12">
        <v>261.3</v>
      </c>
      <c r="AA67" s="12">
        <v>262.10000000000002</v>
      </c>
      <c r="AB67" s="105">
        <v>1775100</v>
      </c>
      <c r="AC67" s="12">
        <v>262.10000000000002</v>
      </c>
      <c r="AD67" s="2">
        <f t="shared" ref="AD67:AD68" si="14">Y67-Z67</f>
        <v>9.9099999999999682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61" priority="36">
      <formula>F7&gt;0</formula>
    </cfRule>
    <cfRule type="expression" dxfId="60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" priority="25">
      <formula>H25&gt;0</formula>
    </cfRule>
    <cfRule type="expression" dxfId="58" priority="26">
      <formula>H25&lt;0</formula>
    </cfRule>
  </conditionalFormatting>
  <conditionalFormatting sqref="M39">
    <cfRule type="expression" dxfId="57" priority="23">
      <formula>M39&gt;0</formula>
    </cfRule>
    <cfRule type="expression" dxfId="56" priority="24">
      <formula>M39&lt;0</formula>
    </cfRule>
  </conditionalFormatting>
  <conditionalFormatting sqref="F61:F70">
    <cfRule type="expression" dxfId="55" priority="21">
      <formula>F61&gt;0</formula>
    </cfRule>
    <cfRule type="expression" dxfId="54" priority="22">
      <formula>F61&lt;0</formula>
    </cfRule>
  </conditionalFormatting>
  <conditionalFormatting sqref="H61:H67">
    <cfRule type="expression" dxfId="53" priority="19">
      <formula>H61&gt;0</formula>
    </cfRule>
    <cfRule type="expression" dxfId="52" priority="20">
      <formula>H61&lt;0</formula>
    </cfRule>
  </conditionalFormatting>
  <conditionalFormatting sqref="F21:F24">
    <cfRule type="expression" dxfId="51" priority="17">
      <formula>F21&gt;0</formula>
    </cfRule>
    <cfRule type="expression" dxfId="50" priority="18">
      <formula>F21&lt;0</formula>
    </cfRule>
  </conditionalFormatting>
  <conditionalFormatting sqref="H21:H24">
    <cfRule type="expression" dxfId="49" priority="15">
      <formula>H21&gt;0</formula>
    </cfRule>
    <cfRule type="expression" dxfId="48" priority="16">
      <formula>H21&lt;0</formula>
    </cfRule>
  </conditionalFormatting>
  <conditionalFormatting sqref="I25:I28">
    <cfRule type="expression" dxfId="47" priority="9">
      <formula>I25&gt;0</formula>
    </cfRule>
    <cfRule type="expression" dxfId="46" priority="10">
      <formula>I25&lt;0</formula>
    </cfRule>
  </conditionalFormatting>
  <conditionalFormatting sqref="I21:I24">
    <cfRule type="expression" dxfId="45" priority="7">
      <formula>I21&gt;0</formula>
    </cfRule>
    <cfRule type="expression" dxfId="44" priority="8">
      <formula>I21&lt;0</formula>
    </cfRule>
  </conditionalFormatting>
  <conditionalFormatting sqref="H29">
    <cfRule type="expression" dxfId="43" priority="5">
      <formula>H29&gt;0</formula>
    </cfRule>
    <cfRule type="expression" dxfId="42" priority="6">
      <formula>H29&lt;0</formula>
    </cfRule>
  </conditionalFormatting>
  <conditionalFormatting sqref="H30">
    <cfRule type="expression" dxfId="41" priority="3">
      <formula>H30&gt;0</formula>
    </cfRule>
    <cfRule type="expression" dxfId="40" priority="4">
      <formula>H30&lt;0</formula>
    </cfRule>
  </conditionalFormatting>
  <conditionalFormatting sqref="H31">
    <cfRule type="expression" dxfId="39" priority="1">
      <formula>H31&gt;0</formula>
    </cfRule>
    <cfRule type="expression" dxfId="38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69</vt:i4>
      </vt:variant>
    </vt:vector>
  </HeadingPairs>
  <TitlesOfParts>
    <vt:vector size="108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2016-04-29T00:02:35Z</dcterms:modified>
</cp:coreProperties>
</file>